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5.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6.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codeName="ThisWorkbook"/>
  <mc:AlternateContent xmlns:mc="http://schemas.openxmlformats.org/markup-compatibility/2006">
    <mc:Choice Requires="x15">
      <x15ac:absPath xmlns:x15ac="http://schemas.microsoft.com/office/spreadsheetml/2010/11/ac" url="C:\Users\DELL\Downloads\"/>
    </mc:Choice>
  </mc:AlternateContent>
  <xr:revisionPtr revIDLastSave="0" documentId="13_ncr:1_{FFD5A819-2958-4BB1-A5EE-BB3B903B1069}" xr6:coauthVersionLast="47" xr6:coauthVersionMax="47" xr10:uidLastSave="{00000000-0000-0000-0000-000000000000}"/>
  <bookViews>
    <workbookView xWindow="-120" yWindow="-120" windowWidth="20730" windowHeight="11040" firstSheet="22" activeTab="22" xr2:uid="{00000000-000D-0000-FFFF-FFFF00000000}"/>
  </bookViews>
  <sheets>
    <sheet name="Input Sheet" sheetId="31" r:id="rId1"/>
    <sheet name="Teaser" sheetId="30" r:id="rId2"/>
    <sheet name="Share Price" sheetId="32" r:id="rId3"/>
    <sheet name="Profit &amp; Loss" sheetId="1" r:id="rId4"/>
    <sheet name="Quarters" sheetId="3" r:id="rId5"/>
    <sheet name="Balance Sheet" sheetId="2" r:id="rId6"/>
    <sheet name="Cash Flow" sheetId="4" r:id="rId7"/>
    <sheet name="Customization" sheetId="5" r:id="rId8"/>
    <sheet name="Historical Financial Statements" sheetId="9" r:id="rId9"/>
    <sheet name="Ratio Analysis" sheetId="12" r:id="rId10"/>
    <sheet name="cashflow" sheetId="36" r:id="rId11"/>
    <sheet name="Forecasting" sheetId="13" r:id="rId12"/>
    <sheet name="Beta Regression" sheetId="14" r:id="rId13"/>
    <sheet name="dmartreturns" sheetId="37" r:id="rId14"/>
    <sheet name="WACC" sheetId="15" r:id="rId15"/>
    <sheet name="Avgmarketreturns" sheetId="33" r:id="rId16"/>
    <sheet name="Common Size Statement" sheetId="10" r:id="rId17"/>
    <sheet name="Raw FS" sheetId="18" r:id="rId18"/>
    <sheet name="Sheet3" sheetId="39" r:id="rId19"/>
    <sheet name="Intrinsic Growth" sheetId="16" r:id="rId20"/>
    <sheet name="Data Room" sheetId="17" r:id="rId21"/>
    <sheet name="Data Sheet" sheetId="6" r:id="rId22"/>
    <sheet name="DCF" sheetId="19" r:id="rId23"/>
    <sheet name="Comp Val" sheetId="20" r:id="rId24"/>
    <sheet name="compvaldata" sheetId="40" r:id="rId25"/>
    <sheet name="Football Field Analysis" sheetId="22" r:id="rId26"/>
    <sheet name="VAR" sheetId="23" r:id="rId27"/>
    <sheet name="dataVAR" sheetId="41" r:id="rId28"/>
    <sheet name="Dupont Analysis" sheetId="25" r:id="rId29"/>
    <sheet name="List of stocks" sheetId="27" r:id="rId30"/>
    <sheet name="Altman's Z Score" sheetId="29" r:id="rId31"/>
    <sheet name="-financials-" sheetId="8" r:id="rId32"/>
    <sheet name="Contents" sheetId="34" r:id="rId33"/>
    <sheet name="Sheet1" sheetId="35" r:id="rId34"/>
  </sheets>
  <definedNames>
    <definedName name="_xlnm._FilterDatabase" localSheetId="12" hidden="1">'Beta Regression'!$B$11:$C$11</definedName>
    <definedName name="_xlnm._FilterDatabase" localSheetId="27" hidden="1">dataVAR!$B$2:$C$1841</definedName>
    <definedName name="_xlnm._FilterDatabase" localSheetId="2" hidden="1">'Share Price'!$B$3:$D$1855</definedName>
    <definedName name="_xlnm._FilterDatabase" localSheetId="26" hidden="1">VAR!$B$9:$E$1848</definedName>
    <definedName name="_xlchart.v1.0" hidden="1">VAR!$H$10:$H$1848</definedName>
    <definedName name="_xlnm.Print_Area" localSheetId="30">'Altman''s Z Score'!$A$1:$AA$113</definedName>
    <definedName name="_xlnm.Print_Area" localSheetId="16">'Common Size Statement'!$A$1:$U$56</definedName>
    <definedName name="_xlnm.Print_Area" localSheetId="32">Contents!$A$1:$E$18</definedName>
    <definedName name="_xlnm.Print_Area" localSheetId="22">DCF!$A$1:$L$44</definedName>
    <definedName name="_xlnm.Print_Area" localSheetId="28">'Dupont Analysis'!$A$1:$AA$114</definedName>
    <definedName name="_xlnm.Print_Area" localSheetId="11">Forecasting!$A$1:$N$63</definedName>
    <definedName name="_xlnm.Print_Area" localSheetId="8">'Historical Financial Statements'!$A$1:$M$72</definedName>
    <definedName name="_xlnm.Print_Area" localSheetId="33">Sheet1!$A$1:$N$33</definedName>
    <definedName name="_xlnm.Print_Area" localSheetId="1">Teaser!$A$6:$L$67</definedName>
    <definedName name="UPDATE">'Data Sheet'!$E$1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31" i="30" l="1"/>
  <c r="E31" i="30"/>
  <c r="C31" i="30"/>
  <c r="F34" i="30"/>
  <c r="F35" i="30"/>
  <c r="F36" i="30"/>
  <c r="F37" i="30"/>
  <c r="F38" i="30"/>
  <c r="F39" i="30"/>
  <c r="F40" i="30"/>
  <c r="F41" i="30"/>
  <c r="F42" i="30"/>
  <c r="F33" i="30"/>
  <c r="B34" i="30"/>
  <c r="B35" i="30"/>
  <c r="B36" i="30"/>
  <c r="B37" i="30"/>
  <c r="B38" i="30"/>
  <c r="B39" i="30"/>
  <c r="B40" i="30"/>
  <c r="B41" i="30"/>
  <c r="B42" i="30"/>
  <c r="E34" i="30"/>
  <c r="E35" i="30"/>
  <c r="E36" i="30"/>
  <c r="E37" i="30"/>
  <c r="E38" i="30"/>
  <c r="E39" i="30"/>
  <c r="E40" i="30"/>
  <c r="E41" i="30"/>
  <c r="E42" i="30"/>
  <c r="C34" i="30"/>
  <c r="C35" i="30"/>
  <c r="C36" i="30"/>
  <c r="C37" i="30"/>
  <c r="C38" i="30"/>
  <c r="C39" i="30"/>
  <c r="C40" i="30"/>
  <c r="C41" i="30"/>
  <c r="C42" i="30"/>
  <c r="E33" i="30"/>
  <c r="C33" i="30"/>
  <c r="B33" i="30"/>
  <c r="M1197" i="32"/>
  <c r="M1198" i="32"/>
  <c r="M1199" i="32"/>
  <c r="M1200" i="32"/>
  <c r="M1201" i="32"/>
  <c r="M1202" i="32"/>
  <c r="M1203" i="32"/>
  <c r="M1204" i="32"/>
  <c r="M1205" i="32"/>
  <c r="M1196" i="32"/>
  <c r="B3" i="25" l="1"/>
  <c r="B3" i="29" s="1"/>
  <c r="B4" i="29" s="1"/>
  <c r="C65" i="25"/>
  <c r="N15" i="23"/>
  <c r="N14" i="23"/>
  <c r="N13" i="23"/>
  <c r="N12" i="23"/>
  <c r="C10" i="23"/>
  <c r="C1475" i="23"/>
  <c r="C1839" i="23"/>
  <c r="C755" i="23"/>
  <c r="C135" i="23"/>
  <c r="C1602" i="23"/>
  <c r="C1686" i="23"/>
  <c r="C443" i="23"/>
  <c r="C290" i="23"/>
  <c r="C1438" i="23"/>
  <c r="C1219" i="23"/>
  <c r="C232" i="23"/>
  <c r="C632" i="23"/>
  <c r="C231" i="23"/>
  <c r="C58" i="23"/>
  <c r="C1792" i="23"/>
  <c r="C961" i="23"/>
  <c r="C390" i="23"/>
  <c r="C1798" i="23"/>
  <c r="C1514" i="23"/>
  <c r="C927" i="23"/>
  <c r="C1076" i="23"/>
  <c r="C1303" i="23"/>
  <c r="C1697" i="23"/>
  <c r="C1269" i="23"/>
  <c r="C1057" i="23"/>
  <c r="C1621" i="23"/>
  <c r="C562" i="23"/>
  <c r="C1087" i="23"/>
  <c r="C760" i="23"/>
  <c r="C962" i="23"/>
  <c r="C281" i="23"/>
  <c r="C201" i="23"/>
  <c r="C72" i="23"/>
  <c r="C756" i="23"/>
  <c r="C421" i="23"/>
  <c r="C1622" i="23"/>
  <c r="C1032" i="23"/>
  <c r="C248" i="23"/>
  <c r="C347" i="23"/>
  <c r="C831" i="23"/>
  <c r="C1285" i="23"/>
  <c r="C960" i="23"/>
  <c r="C998" i="23"/>
  <c r="C803" i="23"/>
  <c r="C1207" i="23"/>
  <c r="C133" i="23"/>
  <c r="C1235" i="23"/>
  <c r="C1599" i="23"/>
  <c r="C1107" i="23"/>
  <c r="C753" i="23"/>
  <c r="C312" i="23"/>
  <c r="C1119" i="23"/>
  <c r="C984" i="23"/>
  <c r="C148" i="23"/>
  <c r="C1204" i="23"/>
  <c r="C440" i="23"/>
  <c r="C81" i="23"/>
  <c r="C302" i="23"/>
  <c r="C65" i="23"/>
  <c r="C1674" i="23"/>
  <c r="C1167" i="23"/>
  <c r="C674" i="23"/>
  <c r="C1721" i="23"/>
  <c r="C216" i="23"/>
  <c r="C1021" i="23"/>
  <c r="C886" i="23"/>
  <c r="C1103" i="23"/>
  <c r="C631" i="23"/>
  <c r="C836" i="23"/>
  <c r="C496" i="23"/>
  <c r="C1603" i="23"/>
  <c r="C1532" i="23"/>
  <c r="C843" i="23"/>
  <c r="C206" i="23"/>
  <c r="C1165" i="23"/>
  <c r="C1419" i="23"/>
  <c r="C1403" i="23"/>
  <c r="C363" i="23"/>
  <c r="C395" i="23"/>
  <c r="C1695" i="23"/>
  <c r="C1540" i="23"/>
  <c r="C1398" i="23"/>
  <c r="C478" i="23"/>
  <c r="C389" i="23"/>
  <c r="C640" i="23"/>
  <c r="C379" i="23"/>
  <c r="C641" i="23"/>
  <c r="C903" i="23"/>
  <c r="C121" i="23"/>
  <c r="C129" i="23"/>
  <c r="C686" i="23"/>
  <c r="C37" i="23"/>
  <c r="C1503" i="23"/>
  <c r="C295" i="23"/>
  <c r="C1442" i="23"/>
  <c r="C560" i="23"/>
  <c r="C1725" i="23"/>
  <c r="C30" i="23"/>
  <c r="C1428" i="23"/>
  <c r="C530" i="23"/>
  <c r="C1225" i="23"/>
  <c r="C309" i="23"/>
  <c r="C971" i="23"/>
  <c r="C794" i="23"/>
  <c r="C1046" i="23"/>
  <c r="C1056" i="23"/>
  <c r="C857" i="23"/>
  <c r="C1455" i="23"/>
  <c r="C609" i="23"/>
  <c r="C1541" i="23"/>
  <c r="C1740" i="23"/>
  <c r="C1406" i="23"/>
  <c r="C15" i="23"/>
  <c r="C1788" i="23"/>
  <c r="C1764" i="23"/>
  <c r="C126" i="23"/>
  <c r="C242" i="23"/>
  <c r="C1038" i="23"/>
  <c r="C725" i="23"/>
  <c r="C887" i="23"/>
  <c r="C485" i="23"/>
  <c r="C25" i="23"/>
  <c r="C200" i="23"/>
  <c r="C60" i="23"/>
  <c r="C1765" i="23"/>
  <c r="C833" i="23"/>
  <c r="C1420" i="23"/>
  <c r="C1825" i="23"/>
  <c r="C612" i="23"/>
  <c r="C1785" i="23"/>
  <c r="C1760" i="23"/>
  <c r="C56" i="23"/>
  <c r="C986" i="23"/>
  <c r="C1262" i="23"/>
  <c r="C488" i="23"/>
  <c r="C1273" i="23"/>
  <c r="C500" i="23"/>
  <c r="C1065" i="23"/>
  <c r="C1606" i="23"/>
  <c r="C1127" i="23"/>
  <c r="C1681" i="23"/>
  <c r="C1062" i="23"/>
  <c r="C227" i="23"/>
  <c r="C122" i="23"/>
  <c r="C890" i="23"/>
  <c r="C1775" i="23"/>
  <c r="C1662" i="23"/>
  <c r="C422" i="23"/>
  <c r="C1257" i="23"/>
  <c r="C946" i="23"/>
  <c r="C661" i="23"/>
  <c r="C212" i="23"/>
  <c r="C590" i="23"/>
  <c r="C777" i="23"/>
  <c r="C1604" i="23"/>
  <c r="C1036" i="23"/>
  <c r="C1081" i="23"/>
  <c r="C1281" i="23"/>
  <c r="C1131" i="23"/>
  <c r="C131" i="23"/>
  <c r="C1556" i="23"/>
  <c r="C1346" i="23"/>
  <c r="C318" i="23"/>
  <c r="C1362" i="23"/>
  <c r="C1200" i="23"/>
  <c r="C1430" i="23"/>
  <c r="C1289" i="23"/>
  <c r="C1137" i="23"/>
  <c r="C326" i="23"/>
  <c r="C436" i="23"/>
  <c r="C515" i="23"/>
  <c r="C1098" i="23"/>
  <c r="C464" i="23"/>
  <c r="C1160" i="23"/>
  <c r="C1001" i="23"/>
  <c r="C1130" i="23"/>
  <c r="C851" i="23"/>
  <c r="C157" i="23"/>
  <c r="C1381" i="23"/>
  <c r="C1376" i="23"/>
  <c r="C238" i="23"/>
  <c r="C338" i="23"/>
  <c r="C119" i="23"/>
  <c r="C1518" i="23"/>
  <c r="C639" i="23"/>
  <c r="C429" i="23"/>
  <c r="C1113" i="23"/>
  <c r="C1364" i="23"/>
  <c r="C1209" i="23"/>
  <c r="C1780" i="23"/>
  <c r="C1585" i="23"/>
  <c r="C1736" i="23"/>
  <c r="C578" i="23"/>
  <c r="C163" i="23"/>
  <c r="C1261" i="23"/>
  <c r="C1693" i="23"/>
  <c r="C354" i="23"/>
  <c r="C264" i="23"/>
  <c r="C823" i="23"/>
  <c r="C1179" i="23"/>
  <c r="C1198" i="23"/>
  <c r="C1774" i="23"/>
  <c r="C1567" i="23"/>
  <c r="C1433" i="23"/>
  <c r="C345" i="23"/>
  <c r="C92" i="23"/>
  <c r="C480" i="23"/>
  <c r="C575" i="23"/>
  <c r="C437" i="23"/>
  <c r="C1542" i="23"/>
  <c r="C1371" i="23"/>
  <c r="C1161" i="23"/>
  <c r="C346" i="23"/>
  <c r="C67" i="23"/>
  <c r="C821" i="23"/>
  <c r="C54" i="23"/>
  <c r="C1290" i="23"/>
  <c r="C51" i="23"/>
  <c r="C1215" i="23"/>
  <c r="C1713" i="23"/>
  <c r="C949" i="23"/>
  <c r="C503" i="23"/>
  <c r="C1665" i="23"/>
  <c r="C1186" i="23"/>
  <c r="C486" i="23"/>
  <c r="C601" i="23"/>
  <c r="C307" i="23"/>
  <c r="C666" i="23"/>
  <c r="C470" i="23"/>
  <c r="C720" i="23"/>
  <c r="C1600" i="23"/>
  <c r="C787" i="23"/>
  <c r="C1232" i="23"/>
  <c r="C1535" i="23"/>
  <c r="C1761" i="23"/>
  <c r="C55" i="23"/>
  <c r="C489" i="23"/>
  <c r="C1680" i="23"/>
  <c r="C191" i="23"/>
  <c r="C685" i="23"/>
  <c r="C1153" i="23"/>
  <c r="C145" i="23"/>
  <c r="C407" i="23"/>
  <c r="C371" i="23"/>
  <c r="C118" i="23"/>
  <c r="C1445" i="23"/>
  <c r="C1025" i="23"/>
  <c r="C1039" i="23"/>
  <c r="C558" i="23"/>
  <c r="C304" i="23"/>
  <c r="C1395" i="23"/>
  <c r="C1101" i="23"/>
  <c r="C1375" i="23"/>
  <c r="C509" i="23"/>
  <c r="C1385" i="23"/>
  <c r="C783" i="23"/>
  <c r="C1166" i="23"/>
  <c r="C645" i="23"/>
  <c r="C684" i="23"/>
  <c r="C762" i="23"/>
  <c r="C1080" i="23"/>
  <c r="C1149" i="23"/>
  <c r="C1549" i="23"/>
  <c r="C865" i="23"/>
  <c r="C1517" i="23"/>
  <c r="C635" i="23"/>
  <c r="C1051" i="23"/>
  <c r="C1642" i="23"/>
  <c r="C73" i="23"/>
  <c r="C622" i="23"/>
  <c r="C951" i="23"/>
  <c r="C1836" i="23"/>
  <c r="C1833" i="23"/>
  <c r="C181" i="23"/>
  <c r="C1568" i="23"/>
  <c r="C97" i="23"/>
  <c r="C24" i="23"/>
  <c r="C240" i="23"/>
  <c r="C498" i="23"/>
  <c r="C380" i="23"/>
  <c r="C743" i="23"/>
  <c r="C1722" i="23"/>
  <c r="C1753" i="23"/>
  <c r="C1672" i="23"/>
  <c r="C61" i="23"/>
  <c r="C203" i="23"/>
  <c r="C192" i="23"/>
  <c r="C919" i="23"/>
  <c r="C551" i="23"/>
  <c r="C1312" i="23"/>
  <c r="C1601" i="23"/>
  <c r="C1661" i="23"/>
  <c r="C1318" i="23"/>
  <c r="C1714" i="23"/>
  <c r="C1005" i="23"/>
  <c r="C718" i="23"/>
  <c r="C805" i="23"/>
  <c r="C1382" i="23"/>
  <c r="C1343" i="23"/>
  <c r="C1447" i="23"/>
  <c r="C1474" i="23"/>
  <c r="C106" i="23"/>
  <c r="C171" i="23"/>
  <c r="C1094" i="23"/>
  <c r="C473" i="23"/>
  <c r="C675" i="23"/>
  <c r="C384" i="23"/>
  <c r="C1104" i="23"/>
  <c r="C229" i="23"/>
  <c r="C1030" i="23"/>
  <c r="C1234" i="23"/>
  <c r="C1307" i="23"/>
  <c r="C1609" i="23"/>
  <c r="C538" i="23"/>
  <c r="C1272" i="23"/>
  <c r="C1633" i="23"/>
  <c r="C972" i="23"/>
  <c r="C613" i="23"/>
  <c r="C180" i="23"/>
  <c r="C1250" i="23"/>
  <c r="C1178" i="23"/>
  <c r="C619" i="23"/>
  <c r="C287" i="23"/>
  <c r="C96" i="23"/>
  <c r="C531" i="23"/>
  <c r="C1327" i="23"/>
  <c r="C1134" i="23"/>
  <c r="C1383" i="23"/>
  <c r="C1278" i="23"/>
  <c r="C842" i="23"/>
  <c r="C1378" i="23"/>
  <c r="C1552" i="23"/>
  <c r="C1551" i="23"/>
  <c r="C759" i="23"/>
  <c r="C1231" i="23"/>
  <c r="C114" i="23"/>
  <c r="C1045" i="23"/>
  <c r="C1584" i="23"/>
  <c r="C1652" i="23"/>
  <c r="C779" i="23"/>
  <c r="C283" i="23"/>
  <c r="C799" i="23"/>
  <c r="C608" i="23"/>
  <c r="C1291" i="23"/>
  <c r="C576" i="23"/>
  <c r="C945" i="23"/>
  <c r="C1637" i="23"/>
  <c r="C1256" i="23"/>
  <c r="C1083" i="23"/>
  <c r="C930" i="23"/>
  <c r="C1676" i="23"/>
  <c r="C1507" i="23"/>
  <c r="C482" i="23"/>
  <c r="C561" i="23"/>
  <c r="C1283" i="23"/>
  <c r="C618" i="23"/>
  <c r="C1504" i="23"/>
  <c r="C1368" i="23"/>
  <c r="C1778" i="23"/>
  <c r="C1579" i="23"/>
  <c r="C1193" i="23"/>
  <c r="C1460" i="23"/>
  <c r="C1270" i="23"/>
  <c r="C1777" i="23"/>
  <c r="C1784" i="23"/>
  <c r="C109" i="23"/>
  <c r="C1457" i="23"/>
  <c r="C1643" i="23"/>
  <c r="C38" i="23"/>
  <c r="C873" i="23"/>
  <c r="C1786" i="23"/>
  <c r="C21" i="23"/>
  <c r="C1841" i="23"/>
  <c r="C669" i="23"/>
  <c r="C1663" i="23"/>
  <c r="C1840" i="23"/>
  <c r="C1782" i="23"/>
  <c r="C1824" i="23"/>
  <c r="C149" i="23"/>
  <c r="C322" i="23"/>
  <c r="C123" i="23"/>
  <c r="C36" i="23"/>
  <c r="C1526" i="23"/>
  <c r="C39" i="23"/>
  <c r="C239" i="23"/>
  <c r="C18" i="23"/>
  <c r="C1618" i="23"/>
  <c r="C1353" i="23"/>
  <c r="C908" i="23"/>
  <c r="C1646" i="23"/>
  <c r="C1141" i="23"/>
  <c r="C1497" i="23"/>
  <c r="C705" i="23"/>
  <c r="C655" i="23"/>
  <c r="C979" i="23"/>
  <c r="C292" i="23"/>
  <c r="C954" i="23"/>
  <c r="C625" i="23"/>
  <c r="C1304" i="23"/>
  <c r="C1490" i="23"/>
  <c r="C567" i="23"/>
  <c r="C168" i="23"/>
  <c r="C1158" i="23"/>
  <c r="C95" i="23"/>
  <c r="C1418" i="23"/>
  <c r="C658" i="23"/>
  <c r="C455" i="23"/>
  <c r="C1162" i="23"/>
  <c r="C463" i="23"/>
  <c r="C1061" i="23"/>
  <c r="C199" i="23"/>
  <c r="C548" i="23"/>
  <c r="C361" i="23"/>
  <c r="C591" i="23"/>
  <c r="C396" i="23"/>
  <c r="C134" i="23"/>
  <c r="C1441" i="23"/>
  <c r="C1102" i="23"/>
  <c r="C882" i="23"/>
  <c r="C1844" i="23"/>
  <c r="C642" i="23"/>
  <c r="C499" i="23"/>
  <c r="C33" i="23"/>
  <c r="C1752" i="23"/>
  <c r="C1412" i="23"/>
  <c r="C1632" i="23"/>
  <c r="C495" i="23"/>
  <c r="C885" i="23"/>
  <c r="C1180" i="23"/>
  <c r="C909" i="23"/>
  <c r="C360" i="23"/>
  <c r="C1226" i="23"/>
  <c r="C1424" i="23"/>
  <c r="C1848" i="23"/>
  <c r="C1241" i="23"/>
  <c r="C818" i="23"/>
  <c r="C1619" i="23"/>
  <c r="C465" i="23"/>
  <c r="C1692" i="23"/>
  <c r="C693" i="23"/>
  <c r="C154" i="23"/>
  <c r="C1177" i="23"/>
  <c r="C1627" i="23"/>
  <c r="C683" i="23"/>
  <c r="C544" i="23"/>
  <c r="C1309" i="23"/>
  <c r="C926" i="23"/>
  <c r="C49" i="23"/>
  <c r="C233" i="23"/>
  <c r="C1042" i="23"/>
  <c r="C165" i="23"/>
  <c r="C1448" i="23"/>
  <c r="C1501" i="23"/>
  <c r="C1608" i="23"/>
  <c r="C1268" i="23"/>
  <c r="C1391" i="23"/>
  <c r="C185" i="23"/>
  <c r="C997" i="23"/>
  <c r="C1636" i="23"/>
  <c r="C1060" i="23"/>
  <c r="C166" i="23"/>
  <c r="C1332" i="23"/>
  <c r="C279" i="23"/>
  <c r="C670" i="23"/>
  <c r="C1610" i="23"/>
  <c r="C1513" i="23"/>
  <c r="C746" i="23"/>
  <c r="C921" i="23"/>
  <c r="C477" i="23"/>
  <c r="C1014" i="23"/>
  <c r="C1366" i="23"/>
  <c r="C1217" i="23"/>
  <c r="C228" i="23"/>
  <c r="C268" i="23"/>
  <c r="C1264" i="23"/>
  <c r="C1684" i="23"/>
  <c r="C580" i="23"/>
  <c r="C940" i="23"/>
  <c r="C922" i="23"/>
  <c r="C850" i="23"/>
  <c r="C372" i="23"/>
  <c r="C1668" i="23"/>
  <c r="C706" i="23"/>
  <c r="C900" i="23"/>
  <c r="C1211" i="23"/>
  <c r="C1008" i="23"/>
  <c r="C359" i="23"/>
  <c r="C957" i="23"/>
  <c r="C1402" i="23"/>
  <c r="C1700" i="23"/>
  <c r="C744" i="23"/>
  <c r="C219" i="23"/>
  <c r="C788" i="23"/>
  <c r="C194" i="23"/>
  <c r="C1771" i="23"/>
  <c r="C1222" i="23"/>
  <c r="C1340" i="23"/>
  <c r="C1757" i="23"/>
  <c r="C1799" i="23"/>
  <c r="C1708" i="23"/>
  <c r="C1755" i="23"/>
  <c r="C104" i="23"/>
  <c r="C1077" i="23"/>
  <c r="C1649" i="23"/>
  <c r="C1185" i="23"/>
  <c r="C1696" i="23"/>
  <c r="C1073" i="23"/>
  <c r="C1423" i="23"/>
  <c r="C721" i="23"/>
  <c r="C1317" i="23"/>
  <c r="C695" i="23"/>
  <c r="C993" i="23"/>
  <c r="C902" i="23"/>
  <c r="C1029" i="23"/>
  <c r="C1422" i="23"/>
  <c r="C411" i="23"/>
  <c r="C1566" i="23"/>
  <c r="C20" i="23"/>
  <c r="C1783" i="23"/>
  <c r="C234" i="23"/>
  <c r="C782" i="23"/>
  <c r="C153" i="23"/>
  <c r="C1802" i="23"/>
  <c r="C327" i="23"/>
  <c r="C1099" i="23"/>
  <c r="C1082" i="23"/>
  <c r="C364" i="23"/>
  <c r="C419" i="23"/>
  <c r="C1248" i="23"/>
  <c r="C1465" i="23"/>
  <c r="C1572" i="23"/>
  <c r="C817" i="23"/>
  <c r="C1070" i="23"/>
  <c r="C481" i="23"/>
  <c r="C1181" i="23"/>
  <c r="C262" i="23"/>
  <c r="C1710" i="23"/>
  <c r="C113" i="23"/>
  <c r="C1212" i="23"/>
  <c r="C934" i="23"/>
  <c r="C1476" i="23"/>
  <c r="C614" i="23"/>
  <c r="C892" i="23"/>
  <c r="C71" i="23"/>
  <c r="C825" i="23"/>
  <c r="C676" i="23"/>
  <c r="C252" i="23"/>
  <c r="C376" i="23"/>
  <c r="C521" i="23"/>
  <c r="C1626" i="23"/>
  <c r="C1838" i="23"/>
  <c r="C172" i="23"/>
  <c r="C1510" i="23"/>
  <c r="C1605" i="23"/>
  <c r="C317" i="23"/>
  <c r="C1413" i="23"/>
  <c r="C52" i="23"/>
  <c r="C177" i="23"/>
  <c r="C943" i="23"/>
  <c r="C1589" i="23"/>
  <c r="C1720" i="23"/>
  <c r="C462" i="23"/>
  <c r="C1446" i="23"/>
  <c r="C342" i="23"/>
  <c r="C1100" i="23"/>
  <c r="C765" i="23"/>
  <c r="C298" i="23"/>
  <c r="C607" i="23"/>
  <c r="C333" i="23"/>
  <c r="C915" i="23"/>
  <c r="C245" i="23"/>
  <c r="C1573" i="23"/>
  <c r="C937" i="23"/>
  <c r="C1801" i="23"/>
  <c r="C1122" i="23"/>
  <c r="C365" i="23"/>
  <c r="C602" i="23"/>
  <c r="C249" i="23"/>
  <c r="C870" i="23"/>
  <c r="C570" i="23"/>
  <c r="C1640" i="23"/>
  <c r="C707" i="23"/>
  <c r="C802" i="23"/>
  <c r="C1440" i="23"/>
  <c r="C76" i="23"/>
  <c r="C834" i="23"/>
  <c r="C426" i="23"/>
  <c r="C1169" i="23"/>
  <c r="C340" i="23"/>
  <c r="C1807" i="23"/>
  <c r="C457" i="23"/>
  <c r="C1064" i="23"/>
  <c r="C679" i="23"/>
  <c r="C187" i="23"/>
  <c r="C869" i="23"/>
  <c r="C1054" i="23"/>
  <c r="C907" i="23"/>
  <c r="C306" i="23"/>
  <c r="C724" i="23"/>
  <c r="C170" i="23"/>
  <c r="C1590" i="23"/>
  <c r="C13" i="23"/>
  <c r="C12" i="23"/>
  <c r="C1631" i="23"/>
  <c r="C444" i="23"/>
  <c r="C1494" i="23"/>
  <c r="C557" i="23"/>
  <c r="C1614" i="23"/>
  <c r="C269" i="23"/>
  <c r="C1255" i="23"/>
  <c r="C691" i="23"/>
  <c r="C1711" i="23"/>
  <c r="C1544" i="23"/>
  <c r="C920" i="23"/>
  <c r="C435" i="23"/>
  <c r="C1339" i="23"/>
  <c r="C648" i="23"/>
  <c r="C301" i="23"/>
  <c r="C150" i="23"/>
  <c r="C977" i="23"/>
  <c r="C1254" i="23"/>
  <c r="C1287" i="23"/>
  <c r="C1191" i="23"/>
  <c r="C1189" i="23"/>
  <c r="C293" i="23"/>
  <c r="C415" i="23"/>
  <c r="C300" i="23"/>
  <c r="C508" i="23"/>
  <c r="C1534" i="23"/>
  <c r="C1228" i="23"/>
  <c r="C487" i="23"/>
  <c r="C897" i="23"/>
  <c r="C710" i="23"/>
  <c r="C1401" i="23"/>
  <c r="C1031" i="23"/>
  <c r="C1124" i="23"/>
  <c r="C1651" i="23"/>
  <c r="C1717" i="23"/>
  <c r="C1675" i="23"/>
  <c r="C610" i="23"/>
  <c r="C1352" i="23"/>
  <c r="C1173" i="23"/>
  <c r="C493" i="23"/>
  <c r="C939" i="23"/>
  <c r="C1738" i="23"/>
  <c r="C128" i="23"/>
  <c r="C1012" i="23"/>
  <c r="C1478" i="23"/>
  <c r="C406" i="23"/>
  <c r="C1319" i="23"/>
  <c r="C708" i="23"/>
  <c r="C1369" i="23"/>
  <c r="C1505" i="23"/>
  <c r="C1467" i="23"/>
  <c r="C1707" i="23"/>
  <c r="C1298" i="23"/>
  <c r="C139" i="23"/>
  <c r="C816" i="23"/>
  <c r="C1288" i="23"/>
  <c r="C22" i="23"/>
  <c r="C337" i="23"/>
  <c r="C448" i="23"/>
  <c r="C1341" i="23"/>
  <c r="C847" i="23"/>
  <c r="C1336" i="23"/>
  <c r="C597" i="23"/>
  <c r="C820" i="23"/>
  <c r="C1670" i="23"/>
  <c r="C1702" i="23"/>
  <c r="C1245" i="23"/>
  <c r="C1079" i="23"/>
  <c r="C476" i="23"/>
  <c r="C1749" i="23"/>
  <c r="C374" i="23"/>
  <c r="C593" i="23"/>
  <c r="C162" i="23"/>
  <c r="C1059" i="23"/>
  <c r="C253" i="23"/>
  <c r="C556" i="23"/>
  <c r="C868" i="23"/>
  <c r="C621" i="23"/>
  <c r="C214" i="23"/>
  <c r="C1733" i="23"/>
  <c r="C1499" i="23"/>
  <c r="C881" i="23"/>
  <c r="C680" i="23"/>
  <c r="C428" i="23"/>
  <c r="C862" i="23"/>
  <c r="C1449" i="23"/>
  <c r="C213" i="23"/>
  <c r="C91" i="23"/>
  <c r="C84" i="23"/>
  <c r="C1748" i="23"/>
  <c r="C156" i="23"/>
  <c r="C460" i="23"/>
  <c r="C66" i="23"/>
  <c r="C251" i="23"/>
  <c r="C1118" i="23"/>
  <c r="C14" i="23"/>
  <c r="C1793" i="23"/>
  <c r="C100" i="23"/>
  <c r="C190" i="23"/>
  <c r="C1837" i="23"/>
  <c r="C1742" i="23"/>
  <c r="C469" i="23"/>
  <c r="C188" i="23"/>
  <c r="C335" i="23"/>
  <c r="C1759" i="23"/>
  <c r="C1705" i="23"/>
  <c r="C452" i="23"/>
  <c r="C1581" i="23"/>
  <c r="C846" i="23"/>
  <c r="C1809" i="23"/>
  <c r="C844" i="23"/>
  <c r="C1563" i="23"/>
  <c r="C223" i="23"/>
  <c r="C1074" i="23"/>
  <c r="C1816" i="23"/>
  <c r="C1588" i="23"/>
  <c r="C1830" i="23"/>
  <c r="C53" i="23"/>
  <c r="C1827" i="23"/>
  <c r="C423" i="23"/>
  <c r="C1828" i="23"/>
  <c r="C1829" i="23"/>
  <c r="C47" i="23"/>
  <c r="C1832" i="23"/>
  <c r="C1274" i="23"/>
  <c r="C45" i="23"/>
  <c r="C41" i="23"/>
  <c r="C68" i="23"/>
  <c r="C310" i="23"/>
  <c r="C110" i="23"/>
  <c r="C1821" i="23"/>
  <c r="C1316" i="23"/>
  <c r="C46" i="23"/>
  <c r="C42" i="23"/>
  <c r="C44" i="23"/>
  <c r="C1831" i="23"/>
  <c r="C1808" i="23"/>
  <c r="C1641" i="23"/>
  <c r="C107" i="23"/>
  <c r="C254" i="23"/>
  <c r="C1328" i="23"/>
  <c r="C208" i="23"/>
  <c r="C644" i="23"/>
  <c r="C784" i="23"/>
  <c r="C650" i="23"/>
  <c r="C1325" i="23"/>
  <c r="C311" i="23"/>
  <c r="C308" i="23"/>
  <c r="C1815" i="23"/>
  <c r="C1796" i="23"/>
  <c r="C1443" i="23"/>
  <c r="C785" i="23"/>
  <c r="C120" i="23"/>
  <c r="C183" i="23"/>
  <c r="C1188" i="23"/>
  <c r="C235" i="23"/>
  <c r="C1479" i="23"/>
  <c r="C734" i="23"/>
  <c r="C1469" i="23"/>
  <c r="C403" i="23"/>
  <c r="C43" i="23"/>
  <c r="C620" i="23"/>
  <c r="C1750" i="23"/>
  <c r="C1822" i="23"/>
  <c r="C1797" i="23"/>
  <c r="C50" i="23"/>
  <c r="C1597" i="23"/>
  <c r="C328" i="23"/>
  <c r="C125" i="23"/>
  <c r="C1524" i="23"/>
  <c r="C167" i="23"/>
  <c r="C103" i="23"/>
  <c r="C1569" i="23"/>
  <c r="C1741" i="23"/>
  <c r="C995" i="23"/>
  <c r="C582" i="23"/>
  <c r="C1142" i="23"/>
  <c r="C1522" i="23"/>
  <c r="C320" i="23"/>
  <c r="C1724" i="23"/>
  <c r="C716" i="23"/>
  <c r="C678" i="23"/>
  <c r="C1246" i="23"/>
  <c r="C735" i="23"/>
  <c r="C991" i="23"/>
  <c r="C1679" i="23"/>
  <c r="C1216" i="23"/>
  <c r="C1043" i="23"/>
  <c r="C451" i="23"/>
  <c r="C1484" i="23"/>
  <c r="C804" i="23"/>
  <c r="C1078" i="23"/>
  <c r="C378" i="23"/>
  <c r="C313" i="23"/>
  <c r="C1612" i="23"/>
  <c r="C933" i="23"/>
  <c r="C896" i="23"/>
  <c r="C1803" i="23"/>
  <c r="C1790" i="23"/>
  <c r="C1163" i="23"/>
  <c r="C1845" i="23"/>
  <c r="C1360" i="23"/>
  <c r="C366" i="23"/>
  <c r="C472" i="23"/>
  <c r="C116" i="23"/>
  <c r="C1201" i="23"/>
  <c r="C1772" i="23"/>
  <c r="C1096" i="23"/>
  <c r="C427" i="23"/>
  <c r="C1003" i="23"/>
  <c r="C1208" i="23"/>
  <c r="C454" i="23"/>
  <c r="C377" i="23"/>
  <c r="C112" i="23"/>
  <c r="C999" i="23"/>
  <c r="C1259" i="23"/>
  <c r="C1252" i="23"/>
  <c r="C1425" i="23"/>
  <c r="C594" i="23"/>
  <c r="C296" i="23"/>
  <c r="C297" i="23"/>
  <c r="C1516" i="23"/>
  <c r="C671" i="23"/>
  <c r="C137" i="23"/>
  <c r="C775" i="23"/>
  <c r="C550" i="23"/>
  <c r="C1466" i="23"/>
  <c r="C1172" i="23"/>
  <c r="C83" i="23"/>
  <c r="C151" i="23"/>
  <c r="C1487" i="23"/>
  <c r="C1719" i="23"/>
  <c r="C1758" i="23"/>
  <c r="C1183" i="23"/>
  <c r="C1429" i="23"/>
  <c r="C175" i="23"/>
  <c r="C1481" i="23"/>
  <c r="C719" i="23"/>
  <c r="C1279" i="23"/>
  <c r="C1444" i="23"/>
  <c r="C606" i="23"/>
  <c r="C913" i="23"/>
  <c r="C1781" i="23"/>
  <c r="C1492" i="23"/>
  <c r="C958" i="23"/>
  <c r="C867" i="23"/>
  <c r="C701" i="23"/>
  <c r="C1703" i="23"/>
  <c r="C1691" i="23"/>
  <c r="C789" i="23"/>
  <c r="C1157" i="23"/>
  <c r="C174" i="23"/>
  <c r="C801" i="23"/>
  <c r="C439" i="23"/>
  <c r="C130" i="23"/>
  <c r="C1349" i="23"/>
  <c r="C1779" i="23"/>
  <c r="C1511" i="23"/>
  <c r="C1333" i="23"/>
  <c r="C974" i="23"/>
  <c r="C1152" i="23"/>
  <c r="C1729" i="23"/>
  <c r="C1500" i="23"/>
  <c r="C1040" i="23"/>
  <c r="C859" i="23"/>
  <c r="C771" i="23"/>
  <c r="C31" i="23"/>
  <c r="C207" i="23"/>
  <c r="C1745" i="23"/>
  <c r="C529" i="23"/>
  <c r="C579" i="23"/>
  <c r="C412" i="23"/>
  <c r="C357" i="23"/>
  <c r="C152" i="23"/>
  <c r="C434" i="23"/>
  <c r="C1485" i="23"/>
  <c r="C1559" i="23"/>
  <c r="C861" i="23"/>
  <c r="C98" i="23"/>
  <c r="C1156" i="23"/>
  <c r="C662" i="23"/>
  <c r="C398" i="23"/>
  <c r="C336" i="23"/>
  <c r="C350" i="23"/>
  <c r="C905" i="23"/>
  <c r="C1294" i="23"/>
  <c r="C247" i="23"/>
  <c r="C1698" i="23"/>
  <c r="C596" i="23"/>
  <c r="C1168" i="23"/>
  <c r="C1390" i="23"/>
  <c r="C555" i="23"/>
  <c r="C1337" i="23"/>
  <c r="C681" i="23"/>
  <c r="C1789" i="23"/>
  <c r="C27" i="23"/>
  <c r="C432" i="23"/>
  <c r="C633" i="23"/>
  <c r="C1471" i="23"/>
  <c r="C108" i="23"/>
  <c r="C48" i="23"/>
  <c r="C1421" i="23"/>
  <c r="C1027" i="23"/>
  <c r="C198" i="23"/>
  <c r="C1220" i="23"/>
  <c r="C1483" i="23"/>
  <c r="C1223" i="23"/>
  <c r="C1732" i="23"/>
  <c r="C138" i="23"/>
  <c r="C303" i="23"/>
  <c r="C1660" i="23"/>
  <c r="C392" i="23"/>
  <c r="C726" i="23"/>
  <c r="C845" i="23"/>
  <c r="C1205" i="23"/>
  <c r="C663" i="23"/>
  <c r="C143" i="23"/>
  <c r="C524" i="23"/>
  <c r="C89" i="23"/>
  <c r="C136" i="23"/>
  <c r="C1716" i="23"/>
  <c r="C826" i="23"/>
  <c r="C332" i="23"/>
  <c r="C646" i="23"/>
  <c r="C714" i="23"/>
  <c r="C1704" i="23"/>
  <c r="C1439" i="23"/>
  <c r="C1718" i="23"/>
  <c r="C1731" i="23"/>
  <c r="C431" i="23"/>
  <c r="C1218" i="23"/>
  <c r="C1587" i="23"/>
  <c r="C35" i="23"/>
  <c r="C1377" i="23"/>
  <c r="C1374" i="23"/>
  <c r="C1266" i="23"/>
  <c r="C1835" i="23"/>
  <c r="C26" i="23"/>
  <c r="C250" i="23"/>
  <c r="C798" i="23"/>
  <c r="C155" i="23"/>
  <c r="C1210" i="23"/>
  <c r="C417" i="23"/>
  <c r="C1645" i="23"/>
  <c r="C370" i="23"/>
  <c r="C1243" i="23"/>
  <c r="C1324" i="23"/>
  <c r="C88" i="23"/>
  <c r="C161" i="23"/>
  <c r="C272" i="23"/>
  <c r="C1639" i="23"/>
  <c r="C1350" i="23"/>
  <c r="C1787" i="23"/>
  <c r="C34" i="23"/>
  <c r="C1159" i="23"/>
  <c r="C1576" i="23"/>
  <c r="C1766" i="23"/>
  <c r="C1743" i="23"/>
  <c r="C29" i="23"/>
  <c r="C146" i="23"/>
  <c r="C763" i="23"/>
  <c r="C117" i="23"/>
  <c r="C1747" i="23"/>
  <c r="C1495" i="23"/>
  <c r="C893" i="23"/>
  <c r="C1338" i="23"/>
  <c r="C1280" i="23"/>
  <c r="C1488" i="23"/>
  <c r="C1623" i="23"/>
  <c r="C617" i="23"/>
  <c r="C1706" i="23"/>
  <c r="C1734" i="23"/>
  <c r="C277" i="23"/>
  <c r="C1726" i="23"/>
  <c r="C1656" i="23"/>
  <c r="C237" i="23"/>
  <c r="C1267" i="23"/>
  <c r="C583" i="23"/>
  <c r="C276" i="23"/>
  <c r="C1682" i="23"/>
  <c r="C1022" i="23"/>
  <c r="C315" i="23"/>
  <c r="C329" i="23"/>
  <c r="C749" i="23"/>
  <c r="C1819" i="23"/>
  <c r="C623" i="23"/>
  <c r="C115" i="23"/>
  <c r="C1114" i="23"/>
  <c r="C1701" i="23"/>
  <c r="C1715" i="23"/>
  <c r="C1671" i="23"/>
  <c r="C1037" i="23"/>
  <c r="C105" i="23"/>
  <c r="C611" i="23"/>
  <c r="C90" i="23"/>
  <c r="C1432" i="23"/>
  <c r="C1624" i="23"/>
  <c r="C324" i="23"/>
  <c r="C1530" i="23"/>
  <c r="C656" i="23"/>
  <c r="C877" i="23"/>
  <c r="C634" i="23"/>
  <c r="C1553" i="23"/>
  <c r="C992" i="23"/>
  <c r="C837" i="23"/>
  <c r="C1170" i="23"/>
  <c r="C271" i="23"/>
  <c r="C32" i="23"/>
  <c r="C1386" i="23"/>
  <c r="C981" i="23"/>
  <c r="C809" i="23"/>
  <c r="C832" i="23"/>
  <c r="C243" i="23"/>
  <c r="C1084" i="23"/>
  <c r="C1689" i="23"/>
  <c r="C1019" i="23"/>
  <c r="C339" i="23"/>
  <c r="C1329" i="23"/>
  <c r="C600" i="23"/>
  <c r="C78" i="23"/>
  <c r="C875" i="23"/>
  <c r="C1086" i="23"/>
  <c r="C1108" i="23"/>
  <c r="C700" i="23"/>
  <c r="C956" i="23"/>
  <c r="C1258" i="23"/>
  <c r="C144" i="23"/>
  <c r="C182" i="23"/>
  <c r="C1546" i="23"/>
  <c r="C1311" i="23"/>
  <c r="C502" i="23"/>
  <c r="C1063" i="23"/>
  <c r="C273" i="23"/>
  <c r="C1628" i="23"/>
  <c r="C745" i="23"/>
  <c r="C1091" i="23"/>
  <c r="C690" i="23"/>
  <c r="C1625" i="23"/>
  <c r="C221" i="23"/>
  <c r="C1357" i="23"/>
  <c r="C980" i="23"/>
  <c r="C388" i="23"/>
  <c r="C884" i="23"/>
  <c r="C516" i="23"/>
  <c r="C1069" i="23"/>
  <c r="C1136" i="23"/>
  <c r="C1355" i="23"/>
  <c r="C849" i="23"/>
  <c r="C1308" i="23"/>
  <c r="C983" i="23"/>
  <c r="C627" i="23"/>
  <c r="C1240" i="23"/>
  <c r="C259" i="23"/>
  <c r="C952" i="23"/>
  <c r="C702" i="23"/>
  <c r="C246" i="23"/>
  <c r="C709" i="23"/>
  <c r="C1117" i="23"/>
  <c r="C736" i="23"/>
  <c r="C985" i="23"/>
  <c r="C928" i="23"/>
  <c r="C282" i="23"/>
  <c r="C587" i="23"/>
  <c r="C1330" i="23"/>
  <c r="C1408" i="23"/>
  <c r="C1052" i="23"/>
  <c r="C565" i="23"/>
  <c r="C764" i="23"/>
  <c r="C1002" i="23"/>
  <c r="C517" i="23"/>
  <c r="C471" i="23"/>
  <c r="C938" i="23"/>
  <c r="C715" i="23"/>
  <c r="C1068" i="23"/>
  <c r="C554" i="23"/>
  <c r="C514" i="23"/>
  <c r="C230" i="23"/>
  <c r="C344" i="23"/>
  <c r="C1154" i="23"/>
  <c r="C375" i="23"/>
  <c r="C305" i="23"/>
  <c r="C761" i="23"/>
  <c r="C1506" i="23"/>
  <c r="C668" i="23"/>
  <c r="C1194" i="23"/>
  <c r="C728" i="23"/>
  <c r="C1024" i="23"/>
  <c r="C717" i="23"/>
  <c r="C791" i="23"/>
  <c r="C711" i="23"/>
  <c r="C912" i="23"/>
  <c r="C186" i="23"/>
  <c r="C94" i="23"/>
  <c r="C169" i="23"/>
  <c r="C871" i="23"/>
  <c r="C750" i="23"/>
  <c r="C598" i="23"/>
  <c r="C792" i="23"/>
  <c r="C1344" i="23"/>
  <c r="C1574" i="23"/>
  <c r="C1555" i="23"/>
  <c r="C968" i="23"/>
  <c r="C1138" i="23"/>
  <c r="C689" i="23"/>
  <c r="C953" i="23"/>
  <c r="C1380" i="23"/>
  <c r="C226" i="23"/>
  <c r="C222" i="23"/>
  <c r="C17" i="23"/>
  <c r="C729" i="23"/>
  <c r="C16" i="23"/>
  <c r="C82" i="23"/>
  <c r="C1847" i="23"/>
  <c r="C1754" i="23"/>
  <c r="C1773" i="23"/>
  <c r="C1580" i="23"/>
  <c r="C948" i="23"/>
  <c r="C1728" i="23"/>
  <c r="C93" i="23"/>
  <c r="C101" i="23"/>
  <c r="C1486" i="23"/>
  <c r="C1359" i="23"/>
  <c r="C1560" i="23"/>
  <c r="C599" i="23"/>
  <c r="C142" i="23"/>
  <c r="C533" i="23"/>
  <c r="C1305" i="23"/>
  <c r="C848" i="23"/>
  <c r="C70" i="23"/>
  <c r="C584" i="23"/>
  <c r="C321" i="23"/>
  <c r="C1452" i="23"/>
  <c r="C447" i="23"/>
  <c r="C535" i="23"/>
  <c r="C1373" i="23"/>
  <c r="C1826" i="23"/>
  <c r="C781" i="23"/>
  <c r="C566" i="23"/>
  <c r="C811" i="23"/>
  <c r="C1794" i="23"/>
  <c r="C1405" i="23"/>
  <c r="C571" i="23"/>
  <c r="C1147" i="23"/>
  <c r="C270" i="23"/>
  <c r="C769" i="23"/>
  <c r="C1814" i="23"/>
  <c r="C369" i="23"/>
  <c r="C127" i="23"/>
  <c r="C874" i="23"/>
  <c r="C1230" i="23"/>
  <c r="C1276" i="23"/>
  <c r="C491" i="23"/>
  <c r="C1521" i="23"/>
  <c r="C1044" i="23"/>
  <c r="C1393" i="23"/>
  <c r="C1592" i="23"/>
  <c r="C1286" i="23"/>
  <c r="C355" i="23"/>
  <c r="C1049" i="23"/>
  <c r="C1174" i="23"/>
  <c r="C545" i="23"/>
  <c r="C453" i="23"/>
  <c r="C1331" i="23"/>
  <c r="C1399" i="23"/>
  <c r="C603" i="23"/>
  <c r="C547" i="23"/>
  <c r="C772" i="23"/>
  <c r="C1351" i="23"/>
  <c r="C747" i="23"/>
  <c r="C665" i="23"/>
  <c r="C1654" i="23"/>
  <c r="C1739" i="23"/>
  <c r="C1834" i="23"/>
  <c r="C1227" i="23"/>
  <c r="C325" i="23"/>
  <c r="C286" i="23"/>
  <c r="C523" i="23"/>
  <c r="C510" i="23"/>
  <c r="C950" i="23"/>
  <c r="C1810" i="23"/>
  <c r="C1843" i="23"/>
  <c r="C356" i="23"/>
  <c r="C1326" i="23"/>
  <c r="C778" i="23"/>
  <c r="C519" i="23"/>
  <c r="C173" i="23"/>
  <c r="C806" i="23"/>
  <c r="C1688" i="23"/>
  <c r="C1533" i="23"/>
  <c r="C1067" i="23"/>
  <c r="C1537" i="23"/>
  <c r="C1125" i="23"/>
  <c r="C85" i="23"/>
  <c r="C1221" i="23"/>
  <c r="C1805" i="23"/>
  <c r="C184" i="23"/>
  <c r="C1310" i="23"/>
  <c r="C330" i="23"/>
  <c r="C1427" i="23"/>
  <c r="C652" i="23"/>
  <c r="C362" i="23"/>
  <c r="C541" i="23"/>
  <c r="C1813" i="23"/>
  <c r="C64" i="23"/>
  <c r="C102" i="23"/>
  <c r="C1436" i="23"/>
  <c r="C1184" i="23"/>
  <c r="C1804" i="23"/>
  <c r="C1746" i="23"/>
  <c r="C124" i="23"/>
  <c r="C1282" i="23"/>
  <c r="C294" i="23"/>
  <c r="C595" i="23"/>
  <c r="C1301" i="23"/>
  <c r="C352" i="23"/>
  <c r="C1543" i="23"/>
  <c r="C659" i="23"/>
  <c r="C1694" i="23"/>
  <c r="C1417" i="23"/>
  <c r="C525" i="23"/>
  <c r="C1482" i="23"/>
  <c r="C1426" i="23"/>
  <c r="C830" i="23"/>
  <c r="C1009" i="23"/>
  <c r="C1335" i="23"/>
  <c r="C586" i="23"/>
  <c r="C260" i="23"/>
  <c r="C637" i="23"/>
  <c r="C911" i="23"/>
  <c r="C1058" i="23"/>
  <c r="C385" i="23"/>
  <c r="C1128" i="23"/>
  <c r="C629" i="23"/>
  <c r="C1644" i="23"/>
  <c r="C917" i="23"/>
  <c r="C1358" i="23"/>
  <c r="C1468" i="23"/>
  <c r="C450" i="23"/>
  <c r="C1263" i="23"/>
  <c r="C973" i="23"/>
  <c r="C1410" i="23"/>
  <c r="C391" i="23"/>
  <c r="C1583" i="23"/>
  <c r="C441" i="23"/>
  <c r="C1647" i="23"/>
  <c r="C497" i="23"/>
  <c r="C1751" i="23"/>
  <c r="C257" i="23"/>
  <c r="C1846" i="23"/>
  <c r="C1806" i="23"/>
  <c r="C1762" i="23"/>
  <c r="C1673" i="23"/>
  <c r="C1655" i="23"/>
  <c r="C1489" i="23"/>
  <c r="C11" i="23"/>
  <c r="C176" i="23"/>
  <c r="C839" i="23"/>
  <c r="C1520" i="23"/>
  <c r="C722" i="23"/>
  <c r="C1564" i="23"/>
  <c r="C211" i="23"/>
  <c r="C1634" i="23"/>
  <c r="C1085" i="23"/>
  <c r="C492" i="23"/>
  <c r="C40" i="23"/>
  <c r="C57" i="23"/>
  <c r="C1709" i="23"/>
  <c r="C1190" i="23"/>
  <c r="C1400" i="23"/>
  <c r="C1678" i="23"/>
  <c r="C1071" i="23"/>
  <c r="C768" i="23"/>
  <c r="C193" i="23"/>
  <c r="C1638" i="23"/>
  <c r="C1712" i="23"/>
  <c r="C1144" i="23"/>
  <c r="C739" i="23"/>
  <c r="C672" i="23"/>
  <c r="C1842" i="23"/>
  <c r="C673" i="23"/>
  <c r="C445" i="23"/>
  <c r="C1396" i="23"/>
  <c r="C1515" i="23"/>
  <c r="C1342" i="23"/>
  <c r="C1011" i="23"/>
  <c r="C241" i="23"/>
  <c r="C1415" i="23"/>
  <c r="C1461" i="23"/>
  <c r="C1229" i="23"/>
  <c r="C140" i="23"/>
  <c r="C79" i="23"/>
  <c r="C74" i="23"/>
  <c r="C341" i="23"/>
  <c r="C205" i="23"/>
  <c r="C449" i="23"/>
  <c r="C1735" i="23"/>
  <c r="C878" i="23"/>
  <c r="C474" i="23"/>
  <c r="C924" i="23"/>
  <c r="C696" i="23"/>
  <c r="C1148" i="23"/>
  <c r="C1171" i="23"/>
  <c r="C147" i="23"/>
  <c r="C1611" i="23"/>
  <c r="C265" i="23"/>
  <c r="C1727" i="23"/>
  <c r="C299" i="23"/>
  <c r="C99" i="23"/>
  <c r="C209" i="23"/>
  <c r="C353" i="23"/>
  <c r="C1459" i="23"/>
  <c r="C1034" i="23"/>
  <c r="C1129" i="23"/>
  <c r="C1047" i="23"/>
  <c r="C727" i="23"/>
  <c r="C941" i="23"/>
  <c r="C653" i="23"/>
  <c r="C373" i="23"/>
  <c r="C351" i="23"/>
  <c r="C1000" i="23"/>
  <c r="C381" i="23"/>
  <c r="C1607" i="23"/>
  <c r="C1763" i="23"/>
  <c r="C866" i="23"/>
  <c r="C459" i="23"/>
  <c r="C543" i="23"/>
  <c r="C334" i="23"/>
  <c r="C692" i="23"/>
  <c r="C218" i="23"/>
  <c r="C581" i="23"/>
  <c r="C814" i="23"/>
  <c r="C942" i="23"/>
  <c r="C1192" i="23"/>
  <c r="C1744" i="23"/>
  <c r="C1203" i="23"/>
  <c r="C1197" i="23"/>
  <c r="C410" i="23"/>
  <c r="C461" i="23"/>
  <c r="C1133" i="23"/>
  <c r="C475" i="23"/>
  <c r="C1818" i="23"/>
  <c r="C699" i="23"/>
  <c r="C935" i="23"/>
  <c r="C1392" i="23"/>
  <c r="C159" i="23"/>
  <c r="C1545" i="23"/>
  <c r="C841" i="23"/>
  <c r="C1659" i="23"/>
  <c r="C563" i="23"/>
  <c r="C1616" i="23"/>
  <c r="C111" i="23"/>
  <c r="C416" i="23"/>
  <c r="C568" i="23"/>
  <c r="C1550" i="23"/>
  <c r="C414" i="23"/>
  <c r="C947" i="23"/>
  <c r="C1650" i="23"/>
  <c r="C1277" i="23"/>
  <c r="C1411" i="23"/>
  <c r="C1006" i="23"/>
  <c r="C1791" i="23"/>
  <c r="C1135" i="23"/>
  <c r="C604" i="23"/>
  <c r="C386" i="23"/>
  <c r="C1089" i="23"/>
  <c r="C767" i="23"/>
  <c r="C876" i="23"/>
  <c r="C552" i="23"/>
  <c r="C553" i="23"/>
  <c r="C776" i="23"/>
  <c r="C1598" i="23"/>
  <c r="C1502" i="23"/>
  <c r="C944" i="23"/>
  <c r="C1275" i="23"/>
  <c r="C864" i="23"/>
  <c r="C1139" i="23"/>
  <c r="C1214" i="23"/>
  <c r="C1090" i="23"/>
  <c r="C1299" i="23"/>
  <c r="C1451" i="23"/>
  <c r="C1434" i="23"/>
  <c r="C1565" i="23"/>
  <c r="C1407" i="23"/>
  <c r="C1297" i="23"/>
  <c r="C275" i="23"/>
  <c r="C959" i="23"/>
  <c r="C770" i="23"/>
  <c r="C1575" i="23"/>
  <c r="C906" i="23"/>
  <c r="C368" i="23"/>
  <c r="C349" i="23"/>
  <c r="C703" i="23"/>
  <c r="C1397" i="23"/>
  <c r="C657" i="23"/>
  <c r="C540" i="23"/>
  <c r="C694" i="23"/>
  <c r="C1458" i="23"/>
  <c r="C1361" i="23"/>
  <c r="C393" i="23"/>
  <c r="C425" i="23"/>
  <c r="C220" i="23"/>
  <c r="C1199" i="23"/>
  <c r="C1820" i="23"/>
  <c r="C189" i="23"/>
  <c r="C963" i="23"/>
  <c r="C1699" i="23"/>
  <c r="C1615" i="23"/>
  <c r="C1472" i="23"/>
  <c r="C75" i="23"/>
  <c r="C518" i="23"/>
  <c r="C1531" i="23"/>
  <c r="C86" i="23"/>
  <c r="C1723" i="23"/>
  <c r="C899" i="23"/>
  <c r="C1110" i="23"/>
  <c r="C1776" i="23"/>
  <c r="C1596" i="23"/>
  <c r="C1164" i="23"/>
  <c r="C506" i="23"/>
  <c r="C987" i="23"/>
  <c r="C1023" i="23"/>
  <c r="C494" i="23"/>
  <c r="C1493" i="23"/>
  <c r="C1823" i="23"/>
  <c r="C780" i="23"/>
  <c r="C1456" i="23"/>
  <c r="C1690" i="23"/>
  <c r="C1538" i="23"/>
  <c r="C1683" i="23"/>
  <c r="C210" i="23"/>
  <c r="C929" i="23"/>
  <c r="C402" i="23"/>
  <c r="C1196" i="23"/>
  <c r="C1496" i="23"/>
  <c r="C387" i="23"/>
  <c r="C1525" i="23"/>
  <c r="C1387" i="23"/>
  <c r="C1347" i="23"/>
  <c r="C966" i="23"/>
  <c r="C687" i="23"/>
  <c r="C605" i="23"/>
  <c r="C697" i="23"/>
  <c r="C1013" i="23"/>
  <c r="C1140" i="23"/>
  <c r="C284" i="23"/>
  <c r="C1017" i="23"/>
  <c r="C901" i="23"/>
  <c r="C828" i="23"/>
  <c r="C1322" i="23"/>
  <c r="C1296" i="23"/>
  <c r="C1265" i="23"/>
  <c r="C643" i="23"/>
  <c r="C1075" i="23"/>
  <c r="C1664" i="23"/>
  <c r="C616" i="23"/>
  <c r="C891" i="23"/>
  <c r="C649" i="23"/>
  <c r="C1313" i="23"/>
  <c r="C1528" i="23"/>
  <c r="C813" i="23"/>
  <c r="C1053" i="23"/>
  <c r="C1480" i="23"/>
  <c r="C969" i="23"/>
  <c r="C1175" i="23"/>
  <c r="C401" i="23"/>
  <c r="C1658" i="23"/>
  <c r="C314" i="23"/>
  <c r="C1088" i="23"/>
  <c r="C889" i="23"/>
  <c r="C757" i="23"/>
  <c r="C1195" i="23"/>
  <c r="C1562" i="23"/>
  <c r="C790" i="23"/>
  <c r="C800" i="23"/>
  <c r="C217" i="23"/>
  <c r="C62" i="23"/>
  <c r="C160" i="23"/>
  <c r="C1817" i="23"/>
  <c r="C1512" i="23"/>
  <c r="C895" i="23"/>
  <c r="C664" i="23"/>
  <c r="C569" i="23"/>
  <c r="C1020" i="23"/>
  <c r="C797" i="23"/>
  <c r="C1363" i="23"/>
  <c r="C853" i="23"/>
  <c r="C1314" i="23"/>
  <c r="C773" i="23"/>
  <c r="C976" i="23"/>
  <c r="C1026" i="23"/>
  <c r="C456" i="23"/>
  <c r="C774" i="23"/>
  <c r="C505" i="23"/>
  <c r="C824" i="23"/>
  <c r="C546" i="23"/>
  <c r="C751" i="23"/>
  <c r="C224" i="23"/>
  <c r="C1224" i="23"/>
  <c r="C766" i="23"/>
  <c r="C536" i="23"/>
  <c r="C1302" i="23"/>
  <c r="C1812" i="23"/>
  <c r="C1498" i="23"/>
  <c r="C1685" i="23"/>
  <c r="C1388" i="23"/>
  <c r="C577" i="23"/>
  <c r="C537" i="23"/>
  <c r="C822" i="23"/>
  <c r="C1010" i="23"/>
  <c r="C854" i="23"/>
  <c r="C266" i="23"/>
  <c r="C931" i="23"/>
  <c r="C883" i="23"/>
  <c r="C1431" i="23"/>
  <c r="C549" i="23"/>
  <c r="C539" i="23"/>
  <c r="C863" i="23"/>
  <c r="C1093" i="23"/>
  <c r="C704" i="23"/>
  <c r="C910" i="23"/>
  <c r="C197" i="23"/>
  <c r="C996" i="23"/>
  <c r="C404" i="23"/>
  <c r="C592" i="23"/>
  <c r="C28" i="23"/>
  <c r="C69" i="23"/>
  <c r="C1730" i="23"/>
  <c r="C793" i="23"/>
  <c r="C1595" i="23"/>
  <c r="C1737" i="23"/>
  <c r="C1613" i="23"/>
  <c r="C164" i="23"/>
  <c r="C628" i="23"/>
  <c r="C204" i="23"/>
  <c r="C1629" i="23"/>
  <c r="C1242" i="23"/>
  <c r="C1111" i="23"/>
  <c r="C1404" i="23"/>
  <c r="C1016" i="23"/>
  <c r="C1055" i="23"/>
  <c r="C1450" i="23"/>
  <c r="C331" i="23"/>
  <c r="C1249" i="23"/>
  <c r="C738" i="23"/>
  <c r="C713" i="23"/>
  <c r="C1770" i="23"/>
  <c r="C1416" i="23"/>
  <c r="C574" i="23"/>
  <c r="C1300" i="23"/>
  <c r="C1004" i="23"/>
  <c r="C1066" i="23"/>
  <c r="C812" i="23"/>
  <c r="C504" i="23"/>
  <c r="C1237" i="23"/>
  <c r="C660" i="23"/>
  <c r="C483" i="23"/>
  <c r="C1132" i="23"/>
  <c r="C1295" i="23"/>
  <c r="C1146" i="23"/>
  <c r="C1508" i="23"/>
  <c r="C1126" i="23"/>
  <c r="C827" i="23"/>
  <c r="C1247" i="23"/>
  <c r="C1354" i="23"/>
  <c r="C1519" i="23"/>
  <c r="C1464" i="23"/>
  <c r="C1106" i="23"/>
  <c r="C815" i="23"/>
  <c r="C512" i="23"/>
  <c r="C840" i="23"/>
  <c r="C638" i="23"/>
  <c r="C1345" i="23"/>
  <c r="C624" i="23"/>
  <c r="C1315" i="23"/>
  <c r="C316" i="23"/>
  <c r="C256" i="23"/>
  <c r="C261" i="23"/>
  <c r="C1182" i="23"/>
  <c r="C468" i="23"/>
  <c r="C1035" i="23"/>
  <c r="C654" i="23"/>
  <c r="C677" i="23"/>
  <c r="C1116" i="23"/>
  <c r="C994" i="23"/>
  <c r="C589" i="23"/>
  <c r="C1557" i="23"/>
  <c r="C323" i="23"/>
  <c r="C1041" i="23"/>
  <c r="C1120" i="23"/>
  <c r="C923" i="23"/>
  <c r="C1617" i="23"/>
  <c r="C1462" i="23"/>
  <c r="C916" i="23"/>
  <c r="C1284" i="23"/>
  <c r="C1348" i="23"/>
  <c r="C838" i="23"/>
  <c r="C559" i="23"/>
  <c r="C880" i="23"/>
  <c r="C397" i="23"/>
  <c r="C87" i="23"/>
  <c r="C1112" i="23"/>
  <c r="C1293" i="23"/>
  <c r="C1384" i="23"/>
  <c r="C1028" i="23"/>
  <c r="C343" i="23"/>
  <c r="C796" i="23"/>
  <c r="C274" i="23"/>
  <c r="C1648" i="23"/>
  <c r="C1143" i="23"/>
  <c r="C1491" i="23"/>
  <c r="C1321" i="23"/>
  <c r="C1206" i="23"/>
  <c r="C1666" i="23"/>
  <c r="C263" i="23"/>
  <c r="C1554" i="23"/>
  <c r="C1238" i="23"/>
  <c r="C1233" i="23"/>
  <c r="C1145" i="23"/>
  <c r="C856" i="23"/>
  <c r="C829" i="23"/>
  <c r="C914" i="23"/>
  <c r="C955" i="23"/>
  <c r="C894" i="23"/>
  <c r="C319" i="23"/>
  <c r="C513" i="23"/>
  <c r="C399" i="23"/>
  <c r="C888" i="23"/>
  <c r="C1018" i="23"/>
  <c r="C1050" i="23"/>
  <c r="C982" i="23"/>
  <c r="C667" i="23"/>
  <c r="C1213" i="23"/>
  <c r="C651" i="23"/>
  <c r="C630" i="23"/>
  <c r="C858" i="23"/>
  <c r="C978" i="23"/>
  <c r="C285" i="23"/>
  <c r="C1509" i="23"/>
  <c r="C215" i="23"/>
  <c r="C501" i="23"/>
  <c r="C1244" i="23"/>
  <c r="C280" i="23"/>
  <c r="C195" i="23"/>
  <c r="C1239" i="23"/>
  <c r="C1453" i="23"/>
  <c r="C967" i="23"/>
  <c r="C872" i="23"/>
  <c r="C1435" i="23"/>
  <c r="C526" i="23"/>
  <c r="C1260" i="23"/>
  <c r="C1367" i="23"/>
  <c r="C795" i="23"/>
  <c r="C1527" i="23"/>
  <c r="C1109" i="23"/>
  <c r="C400" i="23"/>
  <c r="C748" i="23"/>
  <c r="C898" i="23"/>
  <c r="C723" i="23"/>
  <c r="C520" i="23"/>
  <c r="C1187" i="23"/>
  <c r="C511" i="23"/>
  <c r="C1811" i="23"/>
  <c r="C1365" i="23"/>
  <c r="C1370" i="23"/>
  <c r="C1561" i="23"/>
  <c r="C855" i="23"/>
  <c r="C786" i="23"/>
  <c r="C964" i="23"/>
  <c r="C688" i="23"/>
  <c r="C712" i="23"/>
  <c r="C1323" i="23"/>
  <c r="C1454" i="23"/>
  <c r="C1414" i="23"/>
  <c r="C1202" i="23"/>
  <c r="C1523" i="23"/>
  <c r="C1033" i="23"/>
  <c r="C383" i="23"/>
  <c r="C852" i="23"/>
  <c r="C733" i="23"/>
  <c r="C1586" i="23"/>
  <c r="C158" i="23"/>
  <c r="C731" i="23"/>
  <c r="C1271" i="23"/>
  <c r="C1539" i="23"/>
  <c r="C989" i="23"/>
  <c r="C1095" i="23"/>
  <c r="C758" i="23"/>
  <c r="C1123" i="23"/>
  <c r="C1473" i="23"/>
  <c r="C588" i="23"/>
  <c r="C682" i="23"/>
  <c r="C1477" i="23"/>
  <c r="C740" i="23"/>
  <c r="C752" i="23"/>
  <c r="C408" i="23"/>
  <c r="C236" i="23"/>
  <c r="C730" i="23"/>
  <c r="C1105" i="23"/>
  <c r="C807" i="23"/>
  <c r="C925" i="23"/>
  <c r="C988" i="23"/>
  <c r="C288" i="23"/>
  <c r="C1372" i="23"/>
  <c r="C1176" i="23"/>
  <c r="C1253" i="23"/>
  <c r="C1115" i="23"/>
  <c r="C382" i="23"/>
  <c r="C507" i="23"/>
  <c r="C394" i="23"/>
  <c r="C413" i="23"/>
  <c r="C1570" i="23"/>
  <c r="C420" i="23"/>
  <c r="C1669" i="23"/>
  <c r="C255" i="23"/>
  <c r="C904" i="23"/>
  <c r="C479" i="23"/>
  <c r="C179" i="23"/>
  <c r="C132" i="23"/>
  <c r="C63" i="23"/>
  <c r="C1548" i="23"/>
  <c r="C202" i="23"/>
  <c r="C1394" i="23"/>
  <c r="C1571" i="23"/>
  <c r="C458" i="23"/>
  <c r="C77" i="23"/>
  <c r="C1251" i="23"/>
  <c r="C446" i="23"/>
  <c r="C522" i="23"/>
  <c r="C572" i="23"/>
  <c r="C819" i="23"/>
  <c r="C1582" i="23"/>
  <c r="C1379" i="23"/>
  <c r="C1150" i="23"/>
  <c r="C358" i="23"/>
  <c r="C409" i="23"/>
  <c r="C532" i="23"/>
  <c r="C990" i="23"/>
  <c r="C1756" i="23"/>
  <c r="C1677" i="23"/>
  <c r="C1558" i="23"/>
  <c r="C178" i="23"/>
  <c r="C936" i="23"/>
  <c r="C860" i="23"/>
  <c r="C1092" i="23"/>
  <c r="C418" i="23"/>
  <c r="C141" i="23"/>
  <c r="C1048" i="23"/>
  <c r="C975" i="23"/>
  <c r="C1667" i="23"/>
  <c r="C1653" i="23"/>
  <c r="C433" i="23"/>
  <c r="C737" i="23"/>
  <c r="C810" i="23"/>
  <c r="C1097" i="23"/>
  <c r="C585" i="23"/>
  <c r="C258" i="23"/>
  <c r="C1015" i="23"/>
  <c r="C1687" i="23"/>
  <c r="C1768" i="23"/>
  <c r="C1529" i="23"/>
  <c r="C918" i="23"/>
  <c r="C1292" i="23"/>
  <c r="C1769" i="23"/>
  <c r="C466" i="23"/>
  <c r="C59" i="23"/>
  <c r="C19" i="23"/>
  <c r="C1795" i="23"/>
  <c r="C424" i="23"/>
  <c r="C615" i="23"/>
  <c r="C1577" i="23"/>
  <c r="C1306" i="23"/>
  <c r="C1072" i="23"/>
  <c r="C289" i="23"/>
  <c r="C23" i="23"/>
  <c r="C1657" i="23"/>
  <c r="C1547" i="23"/>
  <c r="C1470" i="23"/>
  <c r="C636" i="23"/>
  <c r="C1437" i="23"/>
  <c r="C754" i="23"/>
  <c r="C244" i="23"/>
  <c r="C1800" i="23"/>
  <c r="C732" i="23"/>
  <c r="C573" i="23"/>
  <c r="C741" i="23"/>
  <c r="C1236" i="23"/>
  <c r="C291" i="23"/>
  <c r="C970" i="23"/>
  <c r="C1389" i="23"/>
  <c r="C647" i="23"/>
  <c r="C405" i="23"/>
  <c r="C528" i="23"/>
  <c r="C527" i="23"/>
  <c r="C490" i="23"/>
  <c r="C542" i="23"/>
  <c r="C1536" i="23"/>
  <c r="C932" i="23"/>
  <c r="C484" i="23"/>
  <c r="C278" i="23"/>
  <c r="C808" i="23"/>
  <c r="C1635" i="23"/>
  <c r="C564" i="23"/>
  <c r="C1591" i="23"/>
  <c r="C1620" i="23"/>
  <c r="C442" i="23"/>
  <c r="C1594" i="23"/>
  <c r="C1630" i="23"/>
  <c r="C267" i="23"/>
  <c r="C225" i="23"/>
  <c r="C1320" i="23"/>
  <c r="C835" i="23"/>
  <c r="C698" i="23"/>
  <c r="C1593" i="23"/>
  <c r="C626" i="23"/>
  <c r="C430" i="23"/>
  <c r="C1151" i="23"/>
  <c r="C348" i="23"/>
  <c r="C742" i="23"/>
  <c r="C1334" i="23"/>
  <c r="C1767" i="23"/>
  <c r="C438" i="23"/>
  <c r="C965" i="23"/>
  <c r="C879" i="23"/>
  <c r="C534" i="23"/>
  <c r="C1578" i="23"/>
  <c r="C367" i="23"/>
  <c r="C1155" i="23"/>
  <c r="C196" i="23"/>
  <c r="C80" i="23"/>
  <c r="C1007" i="23"/>
  <c r="C467" i="23"/>
  <c r="C1121" i="23"/>
  <c r="C1356" i="23"/>
  <c r="C1463" i="23"/>
  <c r="B10" i="23"/>
  <c r="B1475" i="23"/>
  <c r="B1839" i="23"/>
  <c r="B755" i="23"/>
  <c r="B135" i="23"/>
  <c r="B1602" i="23"/>
  <c r="B1686" i="23"/>
  <c r="B443" i="23"/>
  <c r="B290" i="23"/>
  <c r="B1438" i="23"/>
  <c r="B1219" i="23"/>
  <c r="B232" i="23"/>
  <c r="B632" i="23"/>
  <c r="B231" i="23"/>
  <c r="B58" i="23"/>
  <c r="B1792" i="23"/>
  <c r="B961" i="23"/>
  <c r="B390" i="23"/>
  <c r="B1798" i="23"/>
  <c r="B1514" i="23"/>
  <c r="B927" i="23"/>
  <c r="B1076" i="23"/>
  <c r="B1303" i="23"/>
  <c r="B1697" i="23"/>
  <c r="B1269" i="23"/>
  <c r="B1057" i="23"/>
  <c r="B1621" i="23"/>
  <c r="B562" i="23"/>
  <c r="B1087" i="23"/>
  <c r="B760" i="23"/>
  <c r="B962" i="23"/>
  <c r="B281" i="23"/>
  <c r="B201" i="23"/>
  <c r="B72" i="23"/>
  <c r="B756" i="23"/>
  <c r="B421" i="23"/>
  <c r="B1622" i="23"/>
  <c r="B1032" i="23"/>
  <c r="B248" i="23"/>
  <c r="B347" i="23"/>
  <c r="B831" i="23"/>
  <c r="B1285" i="23"/>
  <c r="B960" i="23"/>
  <c r="B998" i="23"/>
  <c r="B803" i="23"/>
  <c r="B1207" i="23"/>
  <c r="B133" i="23"/>
  <c r="B1235" i="23"/>
  <c r="B1599" i="23"/>
  <c r="B1107" i="23"/>
  <c r="B753" i="23"/>
  <c r="B312" i="23"/>
  <c r="B1119" i="23"/>
  <c r="B984" i="23"/>
  <c r="B148" i="23"/>
  <c r="B1204" i="23"/>
  <c r="B440" i="23"/>
  <c r="B81" i="23"/>
  <c r="B302" i="23"/>
  <c r="B65" i="23"/>
  <c r="B1674" i="23"/>
  <c r="B1167" i="23"/>
  <c r="B674" i="23"/>
  <c r="B1721" i="23"/>
  <c r="B216" i="23"/>
  <c r="B1021" i="23"/>
  <c r="B886" i="23"/>
  <c r="B1103" i="23"/>
  <c r="B631" i="23"/>
  <c r="B836" i="23"/>
  <c r="B496" i="23"/>
  <c r="B1603" i="23"/>
  <c r="B1532" i="23"/>
  <c r="B843" i="23"/>
  <c r="B206" i="23"/>
  <c r="B1165" i="23"/>
  <c r="B1419" i="23"/>
  <c r="B1403" i="23"/>
  <c r="B363" i="23"/>
  <c r="B395" i="23"/>
  <c r="B1695" i="23"/>
  <c r="B1540" i="23"/>
  <c r="B1398" i="23"/>
  <c r="B478" i="23"/>
  <c r="B389" i="23"/>
  <c r="B640" i="23"/>
  <c r="B379" i="23"/>
  <c r="B641" i="23"/>
  <c r="B903" i="23"/>
  <c r="B121" i="23"/>
  <c r="B129" i="23"/>
  <c r="B686" i="23"/>
  <c r="B37" i="23"/>
  <c r="B1503" i="23"/>
  <c r="B295" i="23"/>
  <c r="B1442" i="23"/>
  <c r="B560" i="23"/>
  <c r="B1725" i="23"/>
  <c r="B30" i="23"/>
  <c r="B1428" i="23"/>
  <c r="B530" i="23"/>
  <c r="B1225" i="23"/>
  <c r="B309" i="23"/>
  <c r="B971" i="23"/>
  <c r="B794" i="23"/>
  <c r="B1046" i="23"/>
  <c r="B1056" i="23"/>
  <c r="B857" i="23"/>
  <c r="B1455" i="23"/>
  <c r="B609" i="23"/>
  <c r="B1541" i="23"/>
  <c r="B1740" i="23"/>
  <c r="B1406" i="23"/>
  <c r="B15" i="23"/>
  <c r="B1788" i="23"/>
  <c r="B1764" i="23"/>
  <c r="B126" i="23"/>
  <c r="B242" i="23"/>
  <c r="B1038" i="23"/>
  <c r="B725" i="23"/>
  <c r="B887" i="23"/>
  <c r="B485" i="23"/>
  <c r="B25" i="23"/>
  <c r="B200" i="23"/>
  <c r="B60" i="23"/>
  <c r="B1765" i="23"/>
  <c r="B833" i="23"/>
  <c r="B1420" i="23"/>
  <c r="B1825" i="23"/>
  <c r="B612" i="23"/>
  <c r="B1785" i="23"/>
  <c r="B1760" i="23"/>
  <c r="B56" i="23"/>
  <c r="B986" i="23"/>
  <c r="B1262" i="23"/>
  <c r="B488" i="23"/>
  <c r="B1273" i="23"/>
  <c r="B500" i="23"/>
  <c r="B1065" i="23"/>
  <c r="B1606" i="23"/>
  <c r="B1127" i="23"/>
  <c r="B1681" i="23"/>
  <c r="B1062" i="23"/>
  <c r="B227" i="23"/>
  <c r="B122" i="23"/>
  <c r="B890" i="23"/>
  <c r="B1775" i="23"/>
  <c r="B1662" i="23"/>
  <c r="B422" i="23"/>
  <c r="B1257" i="23"/>
  <c r="B946" i="23"/>
  <c r="B661" i="23"/>
  <c r="B212" i="23"/>
  <c r="B590" i="23"/>
  <c r="B777" i="23"/>
  <c r="B1604" i="23"/>
  <c r="B1036" i="23"/>
  <c r="B1081" i="23"/>
  <c r="B1281" i="23"/>
  <c r="B1131" i="23"/>
  <c r="B131" i="23"/>
  <c r="B1556" i="23"/>
  <c r="B1346" i="23"/>
  <c r="B318" i="23"/>
  <c r="B1362" i="23"/>
  <c r="B1200" i="23"/>
  <c r="B1430" i="23"/>
  <c r="B1289" i="23"/>
  <c r="B1137" i="23"/>
  <c r="B326" i="23"/>
  <c r="B436" i="23"/>
  <c r="B515" i="23"/>
  <c r="B1098" i="23"/>
  <c r="B464" i="23"/>
  <c r="B1160" i="23"/>
  <c r="B1001" i="23"/>
  <c r="B1130" i="23"/>
  <c r="B851" i="23"/>
  <c r="B157" i="23"/>
  <c r="B1381" i="23"/>
  <c r="B1376" i="23"/>
  <c r="B238" i="23"/>
  <c r="B338" i="23"/>
  <c r="B119" i="23"/>
  <c r="B1518" i="23"/>
  <c r="B639" i="23"/>
  <c r="B429" i="23"/>
  <c r="B1113" i="23"/>
  <c r="B1364" i="23"/>
  <c r="B1209" i="23"/>
  <c r="B1780" i="23"/>
  <c r="B1585" i="23"/>
  <c r="B1736" i="23"/>
  <c r="B578" i="23"/>
  <c r="B163" i="23"/>
  <c r="B1261" i="23"/>
  <c r="B1693" i="23"/>
  <c r="B354" i="23"/>
  <c r="B264" i="23"/>
  <c r="B823" i="23"/>
  <c r="B1179" i="23"/>
  <c r="B1198" i="23"/>
  <c r="B1774" i="23"/>
  <c r="B1567" i="23"/>
  <c r="B1433" i="23"/>
  <c r="B345" i="23"/>
  <c r="B92" i="23"/>
  <c r="B480" i="23"/>
  <c r="B575" i="23"/>
  <c r="B437" i="23"/>
  <c r="B1542" i="23"/>
  <c r="B1371" i="23"/>
  <c r="B1161" i="23"/>
  <c r="B346" i="23"/>
  <c r="B67" i="23"/>
  <c r="B821" i="23"/>
  <c r="B54" i="23"/>
  <c r="B1290" i="23"/>
  <c r="B51" i="23"/>
  <c r="B1215" i="23"/>
  <c r="B1713" i="23"/>
  <c r="B949" i="23"/>
  <c r="B503" i="23"/>
  <c r="B1665" i="23"/>
  <c r="B1186" i="23"/>
  <c r="B486" i="23"/>
  <c r="B601" i="23"/>
  <c r="B307" i="23"/>
  <c r="B666" i="23"/>
  <c r="B470" i="23"/>
  <c r="B720" i="23"/>
  <c r="B1600" i="23"/>
  <c r="B787" i="23"/>
  <c r="B1232" i="23"/>
  <c r="B1535" i="23"/>
  <c r="B1761" i="23"/>
  <c r="B55" i="23"/>
  <c r="B489" i="23"/>
  <c r="B1680" i="23"/>
  <c r="B191" i="23"/>
  <c r="B685" i="23"/>
  <c r="B1153" i="23"/>
  <c r="B145" i="23"/>
  <c r="B407" i="23"/>
  <c r="B371" i="23"/>
  <c r="B118" i="23"/>
  <c r="B1445" i="23"/>
  <c r="B1025" i="23"/>
  <c r="B1039" i="23"/>
  <c r="B558" i="23"/>
  <c r="B304" i="23"/>
  <c r="B1395" i="23"/>
  <c r="B1101" i="23"/>
  <c r="B1375" i="23"/>
  <c r="B509" i="23"/>
  <c r="B1385" i="23"/>
  <c r="B783" i="23"/>
  <c r="B1166" i="23"/>
  <c r="B645" i="23"/>
  <c r="B684" i="23"/>
  <c r="B762" i="23"/>
  <c r="B1080" i="23"/>
  <c r="B1149" i="23"/>
  <c r="B1549" i="23"/>
  <c r="B865" i="23"/>
  <c r="B1517" i="23"/>
  <c r="B635" i="23"/>
  <c r="B1051" i="23"/>
  <c r="B1642" i="23"/>
  <c r="B73" i="23"/>
  <c r="B622" i="23"/>
  <c r="B951" i="23"/>
  <c r="B1836" i="23"/>
  <c r="B1833" i="23"/>
  <c r="B181" i="23"/>
  <c r="B1568" i="23"/>
  <c r="B97" i="23"/>
  <c r="B24" i="23"/>
  <c r="B240" i="23"/>
  <c r="B498" i="23"/>
  <c r="B380" i="23"/>
  <c r="B743" i="23"/>
  <c r="B1722" i="23"/>
  <c r="B1753" i="23"/>
  <c r="B1672" i="23"/>
  <c r="B61" i="23"/>
  <c r="B203" i="23"/>
  <c r="B192" i="23"/>
  <c r="B919" i="23"/>
  <c r="B551" i="23"/>
  <c r="B1312" i="23"/>
  <c r="B1601" i="23"/>
  <c r="B1661" i="23"/>
  <c r="B1318" i="23"/>
  <c r="B1714" i="23"/>
  <c r="B1005" i="23"/>
  <c r="B718" i="23"/>
  <c r="B805" i="23"/>
  <c r="B1382" i="23"/>
  <c r="B1343" i="23"/>
  <c r="B1447" i="23"/>
  <c r="B1474" i="23"/>
  <c r="B106" i="23"/>
  <c r="B171" i="23"/>
  <c r="B1094" i="23"/>
  <c r="B473" i="23"/>
  <c r="B675" i="23"/>
  <c r="B384" i="23"/>
  <c r="B1104" i="23"/>
  <c r="B229" i="23"/>
  <c r="B1030" i="23"/>
  <c r="B1234" i="23"/>
  <c r="B1307" i="23"/>
  <c r="B1609" i="23"/>
  <c r="B538" i="23"/>
  <c r="B1272" i="23"/>
  <c r="B1633" i="23"/>
  <c r="B972" i="23"/>
  <c r="B613" i="23"/>
  <c r="B180" i="23"/>
  <c r="B1250" i="23"/>
  <c r="B1178" i="23"/>
  <c r="B619" i="23"/>
  <c r="B287" i="23"/>
  <c r="B96" i="23"/>
  <c r="B531" i="23"/>
  <c r="B1327" i="23"/>
  <c r="B1134" i="23"/>
  <c r="B1383" i="23"/>
  <c r="B1278" i="23"/>
  <c r="B842" i="23"/>
  <c r="B1378" i="23"/>
  <c r="B1552" i="23"/>
  <c r="B1551" i="23"/>
  <c r="B759" i="23"/>
  <c r="B1231" i="23"/>
  <c r="B114" i="23"/>
  <c r="B1045" i="23"/>
  <c r="B1584" i="23"/>
  <c r="B1652" i="23"/>
  <c r="B779" i="23"/>
  <c r="B283" i="23"/>
  <c r="B799" i="23"/>
  <c r="B608" i="23"/>
  <c r="B1291" i="23"/>
  <c r="B576" i="23"/>
  <c r="B945" i="23"/>
  <c r="B1637" i="23"/>
  <c r="B1256" i="23"/>
  <c r="B1083" i="23"/>
  <c r="B930" i="23"/>
  <c r="B1676" i="23"/>
  <c r="B1507" i="23"/>
  <c r="B482" i="23"/>
  <c r="B561" i="23"/>
  <c r="B1283" i="23"/>
  <c r="B618" i="23"/>
  <c r="B1504" i="23"/>
  <c r="B1368" i="23"/>
  <c r="B1778" i="23"/>
  <c r="B1579" i="23"/>
  <c r="B1193" i="23"/>
  <c r="B1460" i="23"/>
  <c r="B1270" i="23"/>
  <c r="B1777" i="23"/>
  <c r="B1784" i="23"/>
  <c r="B109" i="23"/>
  <c r="B1457" i="23"/>
  <c r="B1643" i="23"/>
  <c r="B38" i="23"/>
  <c r="B873" i="23"/>
  <c r="B1786" i="23"/>
  <c r="B21" i="23"/>
  <c r="B1841" i="23"/>
  <c r="B669" i="23"/>
  <c r="B1663" i="23"/>
  <c r="B1840" i="23"/>
  <c r="B1782" i="23"/>
  <c r="B1824" i="23"/>
  <c r="B149" i="23"/>
  <c r="B322" i="23"/>
  <c r="B123" i="23"/>
  <c r="B36" i="23"/>
  <c r="B1526" i="23"/>
  <c r="B39" i="23"/>
  <c r="B239" i="23"/>
  <c r="B18" i="23"/>
  <c r="B1618" i="23"/>
  <c r="B1353" i="23"/>
  <c r="B908" i="23"/>
  <c r="B1646" i="23"/>
  <c r="B1141" i="23"/>
  <c r="B1497" i="23"/>
  <c r="B705" i="23"/>
  <c r="B655" i="23"/>
  <c r="B979" i="23"/>
  <c r="B292" i="23"/>
  <c r="B954" i="23"/>
  <c r="B625" i="23"/>
  <c r="B1304" i="23"/>
  <c r="B1490" i="23"/>
  <c r="B567" i="23"/>
  <c r="B168" i="23"/>
  <c r="B1158" i="23"/>
  <c r="B95" i="23"/>
  <c r="B1418" i="23"/>
  <c r="B658" i="23"/>
  <c r="B455" i="23"/>
  <c r="B1162" i="23"/>
  <c r="B463" i="23"/>
  <c r="B1061" i="23"/>
  <c r="B199" i="23"/>
  <c r="B548" i="23"/>
  <c r="B361" i="23"/>
  <c r="B591" i="23"/>
  <c r="B396" i="23"/>
  <c r="B134" i="23"/>
  <c r="B1441" i="23"/>
  <c r="B1102" i="23"/>
  <c r="B882" i="23"/>
  <c r="B1844" i="23"/>
  <c r="B642" i="23"/>
  <c r="B499" i="23"/>
  <c r="B33" i="23"/>
  <c r="B1752" i="23"/>
  <c r="B1412" i="23"/>
  <c r="B1632" i="23"/>
  <c r="B495" i="23"/>
  <c r="B885" i="23"/>
  <c r="B1180" i="23"/>
  <c r="B909" i="23"/>
  <c r="B360" i="23"/>
  <c r="B1226" i="23"/>
  <c r="B1424" i="23"/>
  <c r="B1848" i="23"/>
  <c r="B1241" i="23"/>
  <c r="B818" i="23"/>
  <c r="B1619" i="23"/>
  <c r="B465" i="23"/>
  <c r="B1692" i="23"/>
  <c r="B693" i="23"/>
  <c r="B154" i="23"/>
  <c r="B1177" i="23"/>
  <c r="B1627" i="23"/>
  <c r="B683" i="23"/>
  <c r="B544" i="23"/>
  <c r="B1309" i="23"/>
  <c r="B926" i="23"/>
  <c r="B49" i="23"/>
  <c r="B233" i="23"/>
  <c r="B1042" i="23"/>
  <c r="B165" i="23"/>
  <c r="B1448" i="23"/>
  <c r="B1501" i="23"/>
  <c r="B1608" i="23"/>
  <c r="B1268" i="23"/>
  <c r="B1391" i="23"/>
  <c r="B185" i="23"/>
  <c r="B997" i="23"/>
  <c r="B1636" i="23"/>
  <c r="B1060" i="23"/>
  <c r="B166" i="23"/>
  <c r="B1332" i="23"/>
  <c r="B279" i="23"/>
  <c r="B670" i="23"/>
  <c r="B1610" i="23"/>
  <c r="B1513" i="23"/>
  <c r="B746" i="23"/>
  <c r="B921" i="23"/>
  <c r="B477" i="23"/>
  <c r="B1014" i="23"/>
  <c r="B1366" i="23"/>
  <c r="B1217" i="23"/>
  <c r="B228" i="23"/>
  <c r="B268" i="23"/>
  <c r="B1264" i="23"/>
  <c r="B1684" i="23"/>
  <c r="B580" i="23"/>
  <c r="B940" i="23"/>
  <c r="B922" i="23"/>
  <c r="B850" i="23"/>
  <c r="B372" i="23"/>
  <c r="B1668" i="23"/>
  <c r="B706" i="23"/>
  <c r="B900" i="23"/>
  <c r="B1211" i="23"/>
  <c r="B1008" i="23"/>
  <c r="B359" i="23"/>
  <c r="B957" i="23"/>
  <c r="B1402" i="23"/>
  <c r="B1700" i="23"/>
  <c r="B744" i="23"/>
  <c r="B219" i="23"/>
  <c r="B788" i="23"/>
  <c r="B194" i="23"/>
  <c r="B1771" i="23"/>
  <c r="B1222" i="23"/>
  <c r="B1340" i="23"/>
  <c r="B1757" i="23"/>
  <c r="B1799" i="23"/>
  <c r="B1708" i="23"/>
  <c r="B1755" i="23"/>
  <c r="B104" i="23"/>
  <c r="B1077" i="23"/>
  <c r="B1649" i="23"/>
  <c r="B1185" i="23"/>
  <c r="B1696" i="23"/>
  <c r="B1073" i="23"/>
  <c r="B1423" i="23"/>
  <c r="B721" i="23"/>
  <c r="B1317" i="23"/>
  <c r="B695" i="23"/>
  <c r="B993" i="23"/>
  <c r="B902" i="23"/>
  <c r="B1029" i="23"/>
  <c r="B1422" i="23"/>
  <c r="B411" i="23"/>
  <c r="B1566" i="23"/>
  <c r="B20" i="23"/>
  <c r="B1783" i="23"/>
  <c r="B234" i="23"/>
  <c r="B782" i="23"/>
  <c r="B153" i="23"/>
  <c r="B1802" i="23"/>
  <c r="B327" i="23"/>
  <c r="B1099" i="23"/>
  <c r="B1082" i="23"/>
  <c r="B364" i="23"/>
  <c r="B419" i="23"/>
  <c r="B1248" i="23"/>
  <c r="B1465" i="23"/>
  <c r="B1572" i="23"/>
  <c r="B817" i="23"/>
  <c r="B1070" i="23"/>
  <c r="B481" i="23"/>
  <c r="B1181" i="23"/>
  <c r="B262" i="23"/>
  <c r="B1710" i="23"/>
  <c r="B113" i="23"/>
  <c r="B1212" i="23"/>
  <c r="B934" i="23"/>
  <c r="B1476" i="23"/>
  <c r="B614" i="23"/>
  <c r="B892" i="23"/>
  <c r="B71" i="23"/>
  <c r="B825" i="23"/>
  <c r="B676" i="23"/>
  <c r="B252" i="23"/>
  <c r="B376" i="23"/>
  <c r="B521" i="23"/>
  <c r="B1626" i="23"/>
  <c r="B1838" i="23"/>
  <c r="B172" i="23"/>
  <c r="B1510" i="23"/>
  <c r="B1605" i="23"/>
  <c r="B317" i="23"/>
  <c r="B1413" i="23"/>
  <c r="B52" i="23"/>
  <c r="B177" i="23"/>
  <c r="B943" i="23"/>
  <c r="B1589" i="23"/>
  <c r="B1720" i="23"/>
  <c r="B462" i="23"/>
  <c r="B1446" i="23"/>
  <c r="B342" i="23"/>
  <c r="B1100" i="23"/>
  <c r="B765" i="23"/>
  <c r="B298" i="23"/>
  <c r="B607" i="23"/>
  <c r="B333" i="23"/>
  <c r="B915" i="23"/>
  <c r="B245" i="23"/>
  <c r="B1573" i="23"/>
  <c r="B937" i="23"/>
  <c r="B1801" i="23"/>
  <c r="B1122" i="23"/>
  <c r="B365" i="23"/>
  <c r="B602" i="23"/>
  <c r="B249" i="23"/>
  <c r="B870" i="23"/>
  <c r="B570" i="23"/>
  <c r="B1640" i="23"/>
  <c r="B707" i="23"/>
  <c r="B802" i="23"/>
  <c r="B1440" i="23"/>
  <c r="B76" i="23"/>
  <c r="B834" i="23"/>
  <c r="B426" i="23"/>
  <c r="B1169" i="23"/>
  <c r="B340" i="23"/>
  <c r="B1807" i="23"/>
  <c r="B457" i="23"/>
  <c r="B1064" i="23"/>
  <c r="B679" i="23"/>
  <c r="B187" i="23"/>
  <c r="B869" i="23"/>
  <c r="B1054" i="23"/>
  <c r="B907" i="23"/>
  <c r="B306" i="23"/>
  <c r="B724" i="23"/>
  <c r="B170" i="23"/>
  <c r="B1590" i="23"/>
  <c r="B13" i="23"/>
  <c r="B12" i="23"/>
  <c r="B1631" i="23"/>
  <c r="B444" i="23"/>
  <c r="B1494" i="23"/>
  <c r="B557" i="23"/>
  <c r="B1614" i="23"/>
  <c r="B269" i="23"/>
  <c r="B1255" i="23"/>
  <c r="B691" i="23"/>
  <c r="B1711" i="23"/>
  <c r="B1544" i="23"/>
  <c r="B920" i="23"/>
  <c r="B435" i="23"/>
  <c r="B1339" i="23"/>
  <c r="B648" i="23"/>
  <c r="B301" i="23"/>
  <c r="B150" i="23"/>
  <c r="B977" i="23"/>
  <c r="B1254" i="23"/>
  <c r="B1287" i="23"/>
  <c r="B1191" i="23"/>
  <c r="B1189" i="23"/>
  <c r="B293" i="23"/>
  <c r="B415" i="23"/>
  <c r="B300" i="23"/>
  <c r="B508" i="23"/>
  <c r="B1534" i="23"/>
  <c r="B1228" i="23"/>
  <c r="B487" i="23"/>
  <c r="B897" i="23"/>
  <c r="B710" i="23"/>
  <c r="B1401" i="23"/>
  <c r="B1031" i="23"/>
  <c r="B1124" i="23"/>
  <c r="B1651" i="23"/>
  <c r="B1717" i="23"/>
  <c r="B1675" i="23"/>
  <c r="B610" i="23"/>
  <c r="B1352" i="23"/>
  <c r="B1173" i="23"/>
  <c r="B493" i="23"/>
  <c r="B939" i="23"/>
  <c r="B1738" i="23"/>
  <c r="B128" i="23"/>
  <c r="B1012" i="23"/>
  <c r="B1478" i="23"/>
  <c r="B406" i="23"/>
  <c r="B1319" i="23"/>
  <c r="B708" i="23"/>
  <c r="B1369" i="23"/>
  <c r="B1505" i="23"/>
  <c r="B1467" i="23"/>
  <c r="B1707" i="23"/>
  <c r="B1298" i="23"/>
  <c r="B139" i="23"/>
  <c r="B816" i="23"/>
  <c r="B1288" i="23"/>
  <c r="B22" i="23"/>
  <c r="B337" i="23"/>
  <c r="B448" i="23"/>
  <c r="B1341" i="23"/>
  <c r="B847" i="23"/>
  <c r="B1336" i="23"/>
  <c r="B597" i="23"/>
  <c r="B820" i="23"/>
  <c r="B1670" i="23"/>
  <c r="B1702" i="23"/>
  <c r="B1245" i="23"/>
  <c r="B1079" i="23"/>
  <c r="B476" i="23"/>
  <c r="B1749" i="23"/>
  <c r="B374" i="23"/>
  <c r="B593" i="23"/>
  <c r="B162" i="23"/>
  <c r="B1059" i="23"/>
  <c r="B253" i="23"/>
  <c r="B556" i="23"/>
  <c r="B868" i="23"/>
  <c r="B621" i="23"/>
  <c r="B214" i="23"/>
  <c r="B1733" i="23"/>
  <c r="B1499" i="23"/>
  <c r="B881" i="23"/>
  <c r="B680" i="23"/>
  <c r="B428" i="23"/>
  <c r="B862" i="23"/>
  <c r="B1449" i="23"/>
  <c r="B213" i="23"/>
  <c r="B91" i="23"/>
  <c r="B84" i="23"/>
  <c r="B1748" i="23"/>
  <c r="B156" i="23"/>
  <c r="B460" i="23"/>
  <c r="B66" i="23"/>
  <c r="B251" i="23"/>
  <c r="B1118" i="23"/>
  <c r="B14" i="23"/>
  <c r="B1793" i="23"/>
  <c r="B100" i="23"/>
  <c r="B190" i="23"/>
  <c r="B1837" i="23"/>
  <c r="B1742" i="23"/>
  <c r="B469" i="23"/>
  <c r="B188" i="23"/>
  <c r="B335" i="23"/>
  <c r="B1759" i="23"/>
  <c r="B1705" i="23"/>
  <c r="B452" i="23"/>
  <c r="B1581" i="23"/>
  <c r="B846" i="23"/>
  <c r="B1809" i="23"/>
  <c r="B844" i="23"/>
  <c r="B1563" i="23"/>
  <c r="B223" i="23"/>
  <c r="B1074" i="23"/>
  <c r="B1816" i="23"/>
  <c r="B1588" i="23"/>
  <c r="B1830" i="23"/>
  <c r="B53" i="23"/>
  <c r="B1827" i="23"/>
  <c r="B423" i="23"/>
  <c r="B1828" i="23"/>
  <c r="B1829" i="23"/>
  <c r="B47" i="23"/>
  <c r="B1832" i="23"/>
  <c r="B1274" i="23"/>
  <c r="B45" i="23"/>
  <c r="B41" i="23"/>
  <c r="B68" i="23"/>
  <c r="B310" i="23"/>
  <c r="B110" i="23"/>
  <c r="B1821" i="23"/>
  <c r="B1316" i="23"/>
  <c r="B46" i="23"/>
  <c r="B42" i="23"/>
  <c r="B44" i="23"/>
  <c r="B1831" i="23"/>
  <c r="B1808" i="23"/>
  <c r="B1641" i="23"/>
  <c r="B107" i="23"/>
  <c r="B254" i="23"/>
  <c r="B1328" i="23"/>
  <c r="B208" i="23"/>
  <c r="B644" i="23"/>
  <c r="B784" i="23"/>
  <c r="B650" i="23"/>
  <c r="B1325" i="23"/>
  <c r="B311" i="23"/>
  <c r="B308" i="23"/>
  <c r="B1815" i="23"/>
  <c r="B1796" i="23"/>
  <c r="B1443" i="23"/>
  <c r="B785" i="23"/>
  <c r="B120" i="23"/>
  <c r="B183" i="23"/>
  <c r="B1188" i="23"/>
  <c r="B235" i="23"/>
  <c r="B1479" i="23"/>
  <c r="B734" i="23"/>
  <c r="B1469" i="23"/>
  <c r="B403" i="23"/>
  <c r="B43" i="23"/>
  <c r="B620" i="23"/>
  <c r="B1750" i="23"/>
  <c r="B1822" i="23"/>
  <c r="B1797" i="23"/>
  <c r="B50" i="23"/>
  <c r="B1597" i="23"/>
  <c r="B328" i="23"/>
  <c r="B125" i="23"/>
  <c r="B1524" i="23"/>
  <c r="B167" i="23"/>
  <c r="B103" i="23"/>
  <c r="B1569" i="23"/>
  <c r="B1741" i="23"/>
  <c r="B995" i="23"/>
  <c r="B582" i="23"/>
  <c r="B1142" i="23"/>
  <c r="B1522" i="23"/>
  <c r="B320" i="23"/>
  <c r="B1724" i="23"/>
  <c r="B716" i="23"/>
  <c r="B678" i="23"/>
  <c r="B1246" i="23"/>
  <c r="B735" i="23"/>
  <c r="B991" i="23"/>
  <c r="B1679" i="23"/>
  <c r="B1216" i="23"/>
  <c r="B1043" i="23"/>
  <c r="B451" i="23"/>
  <c r="B1484" i="23"/>
  <c r="B804" i="23"/>
  <c r="B1078" i="23"/>
  <c r="B378" i="23"/>
  <c r="B313" i="23"/>
  <c r="B1612" i="23"/>
  <c r="B933" i="23"/>
  <c r="B896" i="23"/>
  <c r="B1803" i="23"/>
  <c r="B1790" i="23"/>
  <c r="B1163" i="23"/>
  <c r="B1845" i="23"/>
  <c r="B1360" i="23"/>
  <c r="B366" i="23"/>
  <c r="B472" i="23"/>
  <c r="B116" i="23"/>
  <c r="B1201" i="23"/>
  <c r="B1772" i="23"/>
  <c r="B1096" i="23"/>
  <c r="B427" i="23"/>
  <c r="B1003" i="23"/>
  <c r="B1208" i="23"/>
  <c r="B454" i="23"/>
  <c r="B377" i="23"/>
  <c r="B112" i="23"/>
  <c r="B999" i="23"/>
  <c r="B1259" i="23"/>
  <c r="B1252" i="23"/>
  <c r="B1425" i="23"/>
  <c r="B594" i="23"/>
  <c r="B296" i="23"/>
  <c r="B297" i="23"/>
  <c r="B1516" i="23"/>
  <c r="B671" i="23"/>
  <c r="B137" i="23"/>
  <c r="B775" i="23"/>
  <c r="B550" i="23"/>
  <c r="B1466" i="23"/>
  <c r="B1172" i="23"/>
  <c r="B83" i="23"/>
  <c r="B151" i="23"/>
  <c r="B1487" i="23"/>
  <c r="B1719" i="23"/>
  <c r="B1758" i="23"/>
  <c r="B1183" i="23"/>
  <c r="B1429" i="23"/>
  <c r="B175" i="23"/>
  <c r="B1481" i="23"/>
  <c r="B719" i="23"/>
  <c r="B1279" i="23"/>
  <c r="B1444" i="23"/>
  <c r="B606" i="23"/>
  <c r="B913" i="23"/>
  <c r="B1781" i="23"/>
  <c r="B1492" i="23"/>
  <c r="B958" i="23"/>
  <c r="B867" i="23"/>
  <c r="B701" i="23"/>
  <c r="B1703" i="23"/>
  <c r="B1691" i="23"/>
  <c r="B789" i="23"/>
  <c r="B1157" i="23"/>
  <c r="B174" i="23"/>
  <c r="B801" i="23"/>
  <c r="B439" i="23"/>
  <c r="B130" i="23"/>
  <c r="B1349" i="23"/>
  <c r="B1779" i="23"/>
  <c r="B1511" i="23"/>
  <c r="B1333" i="23"/>
  <c r="B974" i="23"/>
  <c r="B1152" i="23"/>
  <c r="B1729" i="23"/>
  <c r="B1500" i="23"/>
  <c r="B1040" i="23"/>
  <c r="B859" i="23"/>
  <c r="B771" i="23"/>
  <c r="B31" i="23"/>
  <c r="B207" i="23"/>
  <c r="B1745" i="23"/>
  <c r="B529" i="23"/>
  <c r="B579" i="23"/>
  <c r="B412" i="23"/>
  <c r="B357" i="23"/>
  <c r="B152" i="23"/>
  <c r="B434" i="23"/>
  <c r="B1485" i="23"/>
  <c r="B1559" i="23"/>
  <c r="B861" i="23"/>
  <c r="B98" i="23"/>
  <c r="B1156" i="23"/>
  <c r="B662" i="23"/>
  <c r="B398" i="23"/>
  <c r="B336" i="23"/>
  <c r="B350" i="23"/>
  <c r="B905" i="23"/>
  <c r="B1294" i="23"/>
  <c r="B247" i="23"/>
  <c r="B1698" i="23"/>
  <c r="B596" i="23"/>
  <c r="B1168" i="23"/>
  <c r="B1390" i="23"/>
  <c r="B555" i="23"/>
  <c r="B1337" i="23"/>
  <c r="B681" i="23"/>
  <c r="B1789" i="23"/>
  <c r="B27" i="23"/>
  <c r="B432" i="23"/>
  <c r="B633" i="23"/>
  <c r="B1471" i="23"/>
  <c r="B108" i="23"/>
  <c r="B48" i="23"/>
  <c r="B1421" i="23"/>
  <c r="B1027" i="23"/>
  <c r="B198" i="23"/>
  <c r="B1220" i="23"/>
  <c r="B1483" i="23"/>
  <c r="B1223" i="23"/>
  <c r="B1732" i="23"/>
  <c r="B138" i="23"/>
  <c r="B303" i="23"/>
  <c r="B1660" i="23"/>
  <c r="B392" i="23"/>
  <c r="B726" i="23"/>
  <c r="B845" i="23"/>
  <c r="B1205" i="23"/>
  <c r="B663" i="23"/>
  <c r="B143" i="23"/>
  <c r="B524" i="23"/>
  <c r="B89" i="23"/>
  <c r="B136" i="23"/>
  <c r="B1716" i="23"/>
  <c r="B826" i="23"/>
  <c r="B332" i="23"/>
  <c r="B646" i="23"/>
  <c r="B714" i="23"/>
  <c r="B1704" i="23"/>
  <c r="B1439" i="23"/>
  <c r="B1718" i="23"/>
  <c r="B1731" i="23"/>
  <c r="B431" i="23"/>
  <c r="B1218" i="23"/>
  <c r="B1587" i="23"/>
  <c r="B35" i="23"/>
  <c r="B1377" i="23"/>
  <c r="B1374" i="23"/>
  <c r="B1266" i="23"/>
  <c r="B1835" i="23"/>
  <c r="B26" i="23"/>
  <c r="B250" i="23"/>
  <c r="B798" i="23"/>
  <c r="B155" i="23"/>
  <c r="B1210" i="23"/>
  <c r="B417" i="23"/>
  <c r="B1645" i="23"/>
  <c r="B370" i="23"/>
  <c r="B1243" i="23"/>
  <c r="B1324" i="23"/>
  <c r="B88" i="23"/>
  <c r="B161" i="23"/>
  <c r="B272" i="23"/>
  <c r="B1639" i="23"/>
  <c r="B1350" i="23"/>
  <c r="B1787" i="23"/>
  <c r="B34" i="23"/>
  <c r="B1159" i="23"/>
  <c r="B1576" i="23"/>
  <c r="B1766" i="23"/>
  <c r="B1743" i="23"/>
  <c r="B29" i="23"/>
  <c r="B146" i="23"/>
  <c r="B763" i="23"/>
  <c r="B117" i="23"/>
  <c r="B1747" i="23"/>
  <c r="B1495" i="23"/>
  <c r="B893" i="23"/>
  <c r="B1338" i="23"/>
  <c r="B1280" i="23"/>
  <c r="B1488" i="23"/>
  <c r="B1623" i="23"/>
  <c r="B617" i="23"/>
  <c r="B1706" i="23"/>
  <c r="B1734" i="23"/>
  <c r="B277" i="23"/>
  <c r="B1726" i="23"/>
  <c r="B1656" i="23"/>
  <c r="B237" i="23"/>
  <c r="B1267" i="23"/>
  <c r="B583" i="23"/>
  <c r="B276" i="23"/>
  <c r="B1682" i="23"/>
  <c r="B1022" i="23"/>
  <c r="B315" i="23"/>
  <c r="B329" i="23"/>
  <c r="B749" i="23"/>
  <c r="B1819" i="23"/>
  <c r="B623" i="23"/>
  <c r="B115" i="23"/>
  <c r="B1114" i="23"/>
  <c r="B1701" i="23"/>
  <c r="B1715" i="23"/>
  <c r="B1671" i="23"/>
  <c r="B1037" i="23"/>
  <c r="B105" i="23"/>
  <c r="B611" i="23"/>
  <c r="B90" i="23"/>
  <c r="B1432" i="23"/>
  <c r="B1624" i="23"/>
  <c r="B324" i="23"/>
  <c r="B1530" i="23"/>
  <c r="B656" i="23"/>
  <c r="B877" i="23"/>
  <c r="B634" i="23"/>
  <c r="B1553" i="23"/>
  <c r="B992" i="23"/>
  <c r="B837" i="23"/>
  <c r="B1170" i="23"/>
  <c r="B271" i="23"/>
  <c r="B32" i="23"/>
  <c r="B1386" i="23"/>
  <c r="B981" i="23"/>
  <c r="B809" i="23"/>
  <c r="B832" i="23"/>
  <c r="B243" i="23"/>
  <c r="B1084" i="23"/>
  <c r="B1689" i="23"/>
  <c r="B1019" i="23"/>
  <c r="B339" i="23"/>
  <c r="B1329" i="23"/>
  <c r="B600" i="23"/>
  <c r="B78" i="23"/>
  <c r="B875" i="23"/>
  <c r="B1086" i="23"/>
  <c r="B1108" i="23"/>
  <c r="B700" i="23"/>
  <c r="B956" i="23"/>
  <c r="B1258" i="23"/>
  <c r="B144" i="23"/>
  <c r="B182" i="23"/>
  <c r="B1546" i="23"/>
  <c r="B1311" i="23"/>
  <c r="B502" i="23"/>
  <c r="B1063" i="23"/>
  <c r="B273" i="23"/>
  <c r="B1628" i="23"/>
  <c r="B745" i="23"/>
  <c r="B1091" i="23"/>
  <c r="B690" i="23"/>
  <c r="B1625" i="23"/>
  <c r="B221" i="23"/>
  <c r="B1357" i="23"/>
  <c r="B980" i="23"/>
  <c r="B388" i="23"/>
  <c r="B884" i="23"/>
  <c r="B516" i="23"/>
  <c r="B1069" i="23"/>
  <c r="B1136" i="23"/>
  <c r="B1355" i="23"/>
  <c r="B849" i="23"/>
  <c r="B1308" i="23"/>
  <c r="B983" i="23"/>
  <c r="B627" i="23"/>
  <c r="B1240" i="23"/>
  <c r="B259" i="23"/>
  <c r="B952" i="23"/>
  <c r="B702" i="23"/>
  <c r="B246" i="23"/>
  <c r="B709" i="23"/>
  <c r="B1117" i="23"/>
  <c r="B736" i="23"/>
  <c r="B985" i="23"/>
  <c r="B928" i="23"/>
  <c r="B282" i="23"/>
  <c r="B587" i="23"/>
  <c r="B1330" i="23"/>
  <c r="B1408" i="23"/>
  <c r="B1052" i="23"/>
  <c r="B565" i="23"/>
  <c r="B764" i="23"/>
  <c r="B1002" i="23"/>
  <c r="B517" i="23"/>
  <c r="B471" i="23"/>
  <c r="B938" i="23"/>
  <c r="B715" i="23"/>
  <c r="B1068" i="23"/>
  <c r="B554" i="23"/>
  <c r="B514" i="23"/>
  <c r="B230" i="23"/>
  <c r="B344" i="23"/>
  <c r="B1154" i="23"/>
  <c r="B375" i="23"/>
  <c r="B305" i="23"/>
  <c r="B761" i="23"/>
  <c r="B1506" i="23"/>
  <c r="B668" i="23"/>
  <c r="B1194" i="23"/>
  <c r="B728" i="23"/>
  <c r="B1024" i="23"/>
  <c r="B717" i="23"/>
  <c r="B791" i="23"/>
  <c r="B711" i="23"/>
  <c r="B912" i="23"/>
  <c r="B186" i="23"/>
  <c r="B94" i="23"/>
  <c r="B169" i="23"/>
  <c r="B871" i="23"/>
  <c r="B750" i="23"/>
  <c r="B598" i="23"/>
  <c r="B792" i="23"/>
  <c r="B1344" i="23"/>
  <c r="B1574" i="23"/>
  <c r="B1555" i="23"/>
  <c r="B968" i="23"/>
  <c r="B1138" i="23"/>
  <c r="B689" i="23"/>
  <c r="B953" i="23"/>
  <c r="B1380" i="23"/>
  <c r="B226" i="23"/>
  <c r="B222" i="23"/>
  <c r="B17" i="23"/>
  <c r="B729" i="23"/>
  <c r="B16" i="23"/>
  <c r="B82" i="23"/>
  <c r="B1847" i="23"/>
  <c r="B1754" i="23"/>
  <c r="B1773" i="23"/>
  <c r="B1580" i="23"/>
  <c r="B948" i="23"/>
  <c r="B1728" i="23"/>
  <c r="B93" i="23"/>
  <c r="B101" i="23"/>
  <c r="B1486" i="23"/>
  <c r="B1359" i="23"/>
  <c r="B1560" i="23"/>
  <c r="B599" i="23"/>
  <c r="B142" i="23"/>
  <c r="B533" i="23"/>
  <c r="B1305" i="23"/>
  <c r="B848" i="23"/>
  <c r="B70" i="23"/>
  <c r="B584" i="23"/>
  <c r="B321" i="23"/>
  <c r="B1452" i="23"/>
  <c r="B447" i="23"/>
  <c r="B535" i="23"/>
  <c r="B1373" i="23"/>
  <c r="B1826" i="23"/>
  <c r="B781" i="23"/>
  <c r="B566" i="23"/>
  <c r="B811" i="23"/>
  <c r="B1794" i="23"/>
  <c r="B1405" i="23"/>
  <c r="B571" i="23"/>
  <c r="B1147" i="23"/>
  <c r="B270" i="23"/>
  <c r="B769" i="23"/>
  <c r="B1814" i="23"/>
  <c r="B369" i="23"/>
  <c r="B127" i="23"/>
  <c r="B874" i="23"/>
  <c r="B1230" i="23"/>
  <c r="B1276" i="23"/>
  <c r="B491" i="23"/>
  <c r="B1521" i="23"/>
  <c r="B1044" i="23"/>
  <c r="B1393" i="23"/>
  <c r="B1592" i="23"/>
  <c r="B1286" i="23"/>
  <c r="B355" i="23"/>
  <c r="B1049" i="23"/>
  <c r="B1174" i="23"/>
  <c r="B545" i="23"/>
  <c r="B453" i="23"/>
  <c r="B1331" i="23"/>
  <c r="B1399" i="23"/>
  <c r="B603" i="23"/>
  <c r="B547" i="23"/>
  <c r="B772" i="23"/>
  <c r="B1351" i="23"/>
  <c r="B747" i="23"/>
  <c r="B665" i="23"/>
  <c r="B1654" i="23"/>
  <c r="B1739" i="23"/>
  <c r="B1834" i="23"/>
  <c r="B1227" i="23"/>
  <c r="B325" i="23"/>
  <c r="B286" i="23"/>
  <c r="B523" i="23"/>
  <c r="B510" i="23"/>
  <c r="B950" i="23"/>
  <c r="B1810" i="23"/>
  <c r="B1843" i="23"/>
  <c r="B356" i="23"/>
  <c r="B1326" i="23"/>
  <c r="B778" i="23"/>
  <c r="B519" i="23"/>
  <c r="B173" i="23"/>
  <c r="B806" i="23"/>
  <c r="B1688" i="23"/>
  <c r="B1533" i="23"/>
  <c r="B1067" i="23"/>
  <c r="B1537" i="23"/>
  <c r="B1125" i="23"/>
  <c r="B85" i="23"/>
  <c r="B1221" i="23"/>
  <c r="B1805" i="23"/>
  <c r="B184" i="23"/>
  <c r="B1310" i="23"/>
  <c r="B330" i="23"/>
  <c r="B1427" i="23"/>
  <c r="B652" i="23"/>
  <c r="B362" i="23"/>
  <c r="B541" i="23"/>
  <c r="B1813" i="23"/>
  <c r="B64" i="23"/>
  <c r="B102" i="23"/>
  <c r="B1436" i="23"/>
  <c r="B1184" i="23"/>
  <c r="B1804" i="23"/>
  <c r="B1746" i="23"/>
  <c r="B124" i="23"/>
  <c r="B1282" i="23"/>
  <c r="B294" i="23"/>
  <c r="B595" i="23"/>
  <c r="B1301" i="23"/>
  <c r="B352" i="23"/>
  <c r="B1543" i="23"/>
  <c r="B659" i="23"/>
  <c r="B1694" i="23"/>
  <c r="B1417" i="23"/>
  <c r="B525" i="23"/>
  <c r="B1482" i="23"/>
  <c r="B1426" i="23"/>
  <c r="B830" i="23"/>
  <c r="B1009" i="23"/>
  <c r="B1335" i="23"/>
  <c r="B586" i="23"/>
  <c r="B260" i="23"/>
  <c r="B637" i="23"/>
  <c r="B911" i="23"/>
  <c r="B1058" i="23"/>
  <c r="B385" i="23"/>
  <c r="B1128" i="23"/>
  <c r="B629" i="23"/>
  <c r="B1644" i="23"/>
  <c r="B917" i="23"/>
  <c r="B1358" i="23"/>
  <c r="B1468" i="23"/>
  <c r="B450" i="23"/>
  <c r="B1263" i="23"/>
  <c r="B973" i="23"/>
  <c r="B1410" i="23"/>
  <c r="B391" i="23"/>
  <c r="B1583" i="23"/>
  <c r="B441" i="23"/>
  <c r="B1647" i="23"/>
  <c r="B497" i="23"/>
  <c r="B1751" i="23"/>
  <c r="B257" i="23"/>
  <c r="B1846" i="23"/>
  <c r="B1806" i="23"/>
  <c r="B1762" i="23"/>
  <c r="B1673" i="23"/>
  <c r="B1655" i="23"/>
  <c r="B1489" i="23"/>
  <c r="B11" i="23"/>
  <c r="B176" i="23"/>
  <c r="B839" i="23"/>
  <c r="B1520" i="23"/>
  <c r="B722" i="23"/>
  <c r="B1564" i="23"/>
  <c r="B211" i="23"/>
  <c r="B1634" i="23"/>
  <c r="B1085" i="23"/>
  <c r="B492" i="23"/>
  <c r="B40" i="23"/>
  <c r="B57" i="23"/>
  <c r="B1709" i="23"/>
  <c r="B1190" i="23"/>
  <c r="B1400" i="23"/>
  <c r="B1678" i="23"/>
  <c r="B1071" i="23"/>
  <c r="B768" i="23"/>
  <c r="B193" i="23"/>
  <c r="B1638" i="23"/>
  <c r="B1712" i="23"/>
  <c r="B1144" i="23"/>
  <c r="B739" i="23"/>
  <c r="B672" i="23"/>
  <c r="B1842" i="23"/>
  <c r="B673" i="23"/>
  <c r="B445" i="23"/>
  <c r="B1396" i="23"/>
  <c r="B1515" i="23"/>
  <c r="B1342" i="23"/>
  <c r="B1011" i="23"/>
  <c r="B241" i="23"/>
  <c r="B1415" i="23"/>
  <c r="B1461" i="23"/>
  <c r="B1229" i="23"/>
  <c r="B140" i="23"/>
  <c r="B79" i="23"/>
  <c r="B74" i="23"/>
  <c r="B341" i="23"/>
  <c r="B205" i="23"/>
  <c r="B449" i="23"/>
  <c r="B1735" i="23"/>
  <c r="B878" i="23"/>
  <c r="B474" i="23"/>
  <c r="B924" i="23"/>
  <c r="B696" i="23"/>
  <c r="B1148" i="23"/>
  <c r="B1171" i="23"/>
  <c r="B147" i="23"/>
  <c r="B1611" i="23"/>
  <c r="B265" i="23"/>
  <c r="B1727" i="23"/>
  <c r="B299" i="23"/>
  <c r="B99" i="23"/>
  <c r="B209" i="23"/>
  <c r="B353" i="23"/>
  <c r="B1459" i="23"/>
  <c r="B1034" i="23"/>
  <c r="B1129" i="23"/>
  <c r="B1047" i="23"/>
  <c r="B727" i="23"/>
  <c r="B941" i="23"/>
  <c r="B653" i="23"/>
  <c r="B373" i="23"/>
  <c r="B351" i="23"/>
  <c r="B1000" i="23"/>
  <c r="B381" i="23"/>
  <c r="B1607" i="23"/>
  <c r="B1763" i="23"/>
  <c r="B866" i="23"/>
  <c r="B459" i="23"/>
  <c r="B543" i="23"/>
  <c r="B334" i="23"/>
  <c r="B692" i="23"/>
  <c r="B218" i="23"/>
  <c r="B581" i="23"/>
  <c r="B814" i="23"/>
  <c r="B942" i="23"/>
  <c r="B1192" i="23"/>
  <c r="B1744" i="23"/>
  <c r="B1203" i="23"/>
  <c r="B1197" i="23"/>
  <c r="B410" i="23"/>
  <c r="B461" i="23"/>
  <c r="B1133" i="23"/>
  <c r="B475" i="23"/>
  <c r="B1818" i="23"/>
  <c r="B699" i="23"/>
  <c r="B935" i="23"/>
  <c r="B1392" i="23"/>
  <c r="B159" i="23"/>
  <c r="B1545" i="23"/>
  <c r="B841" i="23"/>
  <c r="B1659" i="23"/>
  <c r="B563" i="23"/>
  <c r="B1616" i="23"/>
  <c r="B111" i="23"/>
  <c r="B416" i="23"/>
  <c r="B568" i="23"/>
  <c r="B1550" i="23"/>
  <c r="B414" i="23"/>
  <c r="B947" i="23"/>
  <c r="B1650" i="23"/>
  <c r="B1277" i="23"/>
  <c r="B1411" i="23"/>
  <c r="B1006" i="23"/>
  <c r="B1791" i="23"/>
  <c r="B1135" i="23"/>
  <c r="B604" i="23"/>
  <c r="B386" i="23"/>
  <c r="B1089" i="23"/>
  <c r="B767" i="23"/>
  <c r="B876" i="23"/>
  <c r="B552" i="23"/>
  <c r="B553" i="23"/>
  <c r="B776" i="23"/>
  <c r="B1598" i="23"/>
  <c r="B1502" i="23"/>
  <c r="B944" i="23"/>
  <c r="B1275" i="23"/>
  <c r="B864" i="23"/>
  <c r="B1139" i="23"/>
  <c r="B1214" i="23"/>
  <c r="B1090" i="23"/>
  <c r="B1299" i="23"/>
  <c r="B1451" i="23"/>
  <c r="B1434" i="23"/>
  <c r="B1565" i="23"/>
  <c r="B1407" i="23"/>
  <c r="B1297" i="23"/>
  <c r="B275" i="23"/>
  <c r="B959" i="23"/>
  <c r="B770" i="23"/>
  <c r="B1575" i="23"/>
  <c r="B906" i="23"/>
  <c r="B368" i="23"/>
  <c r="B349" i="23"/>
  <c r="B703" i="23"/>
  <c r="B1397" i="23"/>
  <c r="B657" i="23"/>
  <c r="B540" i="23"/>
  <c r="B694" i="23"/>
  <c r="B1458" i="23"/>
  <c r="B1361" i="23"/>
  <c r="B393" i="23"/>
  <c r="B425" i="23"/>
  <c r="B220" i="23"/>
  <c r="B1199" i="23"/>
  <c r="B1820" i="23"/>
  <c r="B189" i="23"/>
  <c r="B963" i="23"/>
  <c r="B1699" i="23"/>
  <c r="B1615" i="23"/>
  <c r="B1472" i="23"/>
  <c r="B75" i="23"/>
  <c r="B518" i="23"/>
  <c r="B1531" i="23"/>
  <c r="B86" i="23"/>
  <c r="B1723" i="23"/>
  <c r="B899" i="23"/>
  <c r="B1110" i="23"/>
  <c r="B1776" i="23"/>
  <c r="B1596" i="23"/>
  <c r="B1164" i="23"/>
  <c r="B506" i="23"/>
  <c r="B987" i="23"/>
  <c r="B1023" i="23"/>
  <c r="B494" i="23"/>
  <c r="B1493" i="23"/>
  <c r="B1823" i="23"/>
  <c r="B780" i="23"/>
  <c r="B1456" i="23"/>
  <c r="B1690" i="23"/>
  <c r="B1538" i="23"/>
  <c r="B1683" i="23"/>
  <c r="B210" i="23"/>
  <c r="B929" i="23"/>
  <c r="B402" i="23"/>
  <c r="B1196" i="23"/>
  <c r="B1496" i="23"/>
  <c r="B387" i="23"/>
  <c r="B1525" i="23"/>
  <c r="B1387" i="23"/>
  <c r="B1347" i="23"/>
  <c r="B966" i="23"/>
  <c r="B687" i="23"/>
  <c r="B605" i="23"/>
  <c r="B697" i="23"/>
  <c r="B1013" i="23"/>
  <c r="B1140" i="23"/>
  <c r="B284" i="23"/>
  <c r="B1017" i="23"/>
  <c r="B901" i="23"/>
  <c r="B828" i="23"/>
  <c r="B1322" i="23"/>
  <c r="B1296" i="23"/>
  <c r="B1265" i="23"/>
  <c r="B643" i="23"/>
  <c r="B1075" i="23"/>
  <c r="B1664" i="23"/>
  <c r="B616" i="23"/>
  <c r="B891" i="23"/>
  <c r="B649" i="23"/>
  <c r="B1313" i="23"/>
  <c r="B1528" i="23"/>
  <c r="B813" i="23"/>
  <c r="B1053" i="23"/>
  <c r="B1480" i="23"/>
  <c r="B969" i="23"/>
  <c r="B1175" i="23"/>
  <c r="B401" i="23"/>
  <c r="B1658" i="23"/>
  <c r="B314" i="23"/>
  <c r="B1088" i="23"/>
  <c r="B889" i="23"/>
  <c r="B757" i="23"/>
  <c r="B1195" i="23"/>
  <c r="B1562" i="23"/>
  <c r="B790" i="23"/>
  <c r="B800" i="23"/>
  <c r="B217" i="23"/>
  <c r="B62" i="23"/>
  <c r="B160" i="23"/>
  <c r="B1817" i="23"/>
  <c r="B1512" i="23"/>
  <c r="B895" i="23"/>
  <c r="B664" i="23"/>
  <c r="B569" i="23"/>
  <c r="B1020" i="23"/>
  <c r="B797" i="23"/>
  <c r="B1363" i="23"/>
  <c r="B853" i="23"/>
  <c r="B1314" i="23"/>
  <c r="B773" i="23"/>
  <c r="B976" i="23"/>
  <c r="B1026" i="23"/>
  <c r="B456" i="23"/>
  <c r="B774" i="23"/>
  <c r="B505" i="23"/>
  <c r="B824" i="23"/>
  <c r="B546" i="23"/>
  <c r="B751" i="23"/>
  <c r="B224" i="23"/>
  <c r="B1224" i="23"/>
  <c r="B766" i="23"/>
  <c r="B536" i="23"/>
  <c r="B1302" i="23"/>
  <c r="B1812" i="23"/>
  <c r="B1498" i="23"/>
  <c r="B1685" i="23"/>
  <c r="B1388" i="23"/>
  <c r="B577" i="23"/>
  <c r="B537" i="23"/>
  <c r="B822" i="23"/>
  <c r="B1010" i="23"/>
  <c r="B854" i="23"/>
  <c r="B266" i="23"/>
  <c r="B931" i="23"/>
  <c r="B883" i="23"/>
  <c r="B1431" i="23"/>
  <c r="B549" i="23"/>
  <c r="B539" i="23"/>
  <c r="B863" i="23"/>
  <c r="B1093" i="23"/>
  <c r="B704" i="23"/>
  <c r="B910" i="23"/>
  <c r="B197" i="23"/>
  <c r="B996" i="23"/>
  <c r="B404" i="23"/>
  <c r="B592" i="23"/>
  <c r="B28" i="23"/>
  <c r="B69" i="23"/>
  <c r="B1730" i="23"/>
  <c r="B793" i="23"/>
  <c r="B1595" i="23"/>
  <c r="B1737" i="23"/>
  <c r="B1613" i="23"/>
  <c r="B164" i="23"/>
  <c r="B628" i="23"/>
  <c r="B204" i="23"/>
  <c r="B1629" i="23"/>
  <c r="B1242" i="23"/>
  <c r="B1111" i="23"/>
  <c r="B1404" i="23"/>
  <c r="B1016" i="23"/>
  <c r="B1055" i="23"/>
  <c r="B1450" i="23"/>
  <c r="B331" i="23"/>
  <c r="B1249" i="23"/>
  <c r="B738" i="23"/>
  <c r="B713" i="23"/>
  <c r="B1770" i="23"/>
  <c r="B1416" i="23"/>
  <c r="B574" i="23"/>
  <c r="B1300" i="23"/>
  <c r="B1004" i="23"/>
  <c r="B1066" i="23"/>
  <c r="B812" i="23"/>
  <c r="B504" i="23"/>
  <c r="B1237" i="23"/>
  <c r="B660" i="23"/>
  <c r="B483" i="23"/>
  <c r="B1132" i="23"/>
  <c r="B1295" i="23"/>
  <c r="B1146" i="23"/>
  <c r="B1508" i="23"/>
  <c r="B1126" i="23"/>
  <c r="B827" i="23"/>
  <c r="B1247" i="23"/>
  <c r="B1354" i="23"/>
  <c r="B1519" i="23"/>
  <c r="B1464" i="23"/>
  <c r="B1106" i="23"/>
  <c r="B815" i="23"/>
  <c r="B512" i="23"/>
  <c r="B840" i="23"/>
  <c r="B638" i="23"/>
  <c r="B1345" i="23"/>
  <c r="B624" i="23"/>
  <c r="B1315" i="23"/>
  <c r="B316" i="23"/>
  <c r="B256" i="23"/>
  <c r="B261" i="23"/>
  <c r="B1182" i="23"/>
  <c r="B468" i="23"/>
  <c r="B1035" i="23"/>
  <c r="B654" i="23"/>
  <c r="B677" i="23"/>
  <c r="B1116" i="23"/>
  <c r="B994" i="23"/>
  <c r="B589" i="23"/>
  <c r="B1557" i="23"/>
  <c r="B323" i="23"/>
  <c r="B1041" i="23"/>
  <c r="B1120" i="23"/>
  <c r="B923" i="23"/>
  <c r="B1617" i="23"/>
  <c r="B1462" i="23"/>
  <c r="B916" i="23"/>
  <c r="B1284" i="23"/>
  <c r="B1348" i="23"/>
  <c r="B838" i="23"/>
  <c r="B559" i="23"/>
  <c r="B880" i="23"/>
  <c r="B397" i="23"/>
  <c r="B87" i="23"/>
  <c r="B1112" i="23"/>
  <c r="B1293" i="23"/>
  <c r="B1384" i="23"/>
  <c r="B1028" i="23"/>
  <c r="B343" i="23"/>
  <c r="B796" i="23"/>
  <c r="B274" i="23"/>
  <c r="B1648" i="23"/>
  <c r="B1143" i="23"/>
  <c r="B1491" i="23"/>
  <c r="B1321" i="23"/>
  <c r="B1206" i="23"/>
  <c r="B1666" i="23"/>
  <c r="B263" i="23"/>
  <c r="B1554" i="23"/>
  <c r="B1238" i="23"/>
  <c r="B1233" i="23"/>
  <c r="B1145" i="23"/>
  <c r="B856" i="23"/>
  <c r="B829" i="23"/>
  <c r="B914" i="23"/>
  <c r="B955" i="23"/>
  <c r="B894" i="23"/>
  <c r="B319" i="23"/>
  <c r="B513" i="23"/>
  <c r="B399" i="23"/>
  <c r="B888" i="23"/>
  <c r="B1018" i="23"/>
  <c r="B1050" i="23"/>
  <c r="B982" i="23"/>
  <c r="B667" i="23"/>
  <c r="B1213" i="23"/>
  <c r="B651" i="23"/>
  <c r="B630" i="23"/>
  <c r="B858" i="23"/>
  <c r="B978" i="23"/>
  <c r="B285" i="23"/>
  <c r="B1509" i="23"/>
  <c r="B215" i="23"/>
  <c r="B501" i="23"/>
  <c r="B1244" i="23"/>
  <c r="B280" i="23"/>
  <c r="B195" i="23"/>
  <c r="B1239" i="23"/>
  <c r="B1453" i="23"/>
  <c r="B967" i="23"/>
  <c r="B872" i="23"/>
  <c r="B1435" i="23"/>
  <c r="B526" i="23"/>
  <c r="B1260" i="23"/>
  <c r="B1367" i="23"/>
  <c r="B795" i="23"/>
  <c r="B1527" i="23"/>
  <c r="B1109" i="23"/>
  <c r="B400" i="23"/>
  <c r="B748" i="23"/>
  <c r="B898" i="23"/>
  <c r="B723" i="23"/>
  <c r="B520" i="23"/>
  <c r="B1187" i="23"/>
  <c r="B511" i="23"/>
  <c r="B1811" i="23"/>
  <c r="B1365" i="23"/>
  <c r="B1370" i="23"/>
  <c r="B1561" i="23"/>
  <c r="B855" i="23"/>
  <c r="B786" i="23"/>
  <c r="B964" i="23"/>
  <c r="B688" i="23"/>
  <c r="B712" i="23"/>
  <c r="B1323" i="23"/>
  <c r="B1454" i="23"/>
  <c r="B1414" i="23"/>
  <c r="B1202" i="23"/>
  <c r="B1523" i="23"/>
  <c r="B1033" i="23"/>
  <c r="B383" i="23"/>
  <c r="B852" i="23"/>
  <c r="B733" i="23"/>
  <c r="B1586" i="23"/>
  <c r="B158" i="23"/>
  <c r="B731" i="23"/>
  <c r="B1271" i="23"/>
  <c r="B1539" i="23"/>
  <c r="B989" i="23"/>
  <c r="B1095" i="23"/>
  <c r="B758" i="23"/>
  <c r="B1123" i="23"/>
  <c r="B1473" i="23"/>
  <c r="B588" i="23"/>
  <c r="B682" i="23"/>
  <c r="B1477" i="23"/>
  <c r="B740" i="23"/>
  <c r="B752" i="23"/>
  <c r="B408" i="23"/>
  <c r="B236" i="23"/>
  <c r="B730" i="23"/>
  <c r="B1105" i="23"/>
  <c r="B807" i="23"/>
  <c r="B925" i="23"/>
  <c r="B988" i="23"/>
  <c r="B288" i="23"/>
  <c r="B1372" i="23"/>
  <c r="B1176" i="23"/>
  <c r="B1253" i="23"/>
  <c r="B1115" i="23"/>
  <c r="B382" i="23"/>
  <c r="B507" i="23"/>
  <c r="B394" i="23"/>
  <c r="B413" i="23"/>
  <c r="B1570" i="23"/>
  <c r="B420" i="23"/>
  <c r="B1669" i="23"/>
  <c r="B255" i="23"/>
  <c r="B904" i="23"/>
  <c r="B479" i="23"/>
  <c r="B179" i="23"/>
  <c r="B132" i="23"/>
  <c r="B63" i="23"/>
  <c r="B1548" i="23"/>
  <c r="B202" i="23"/>
  <c r="B1394" i="23"/>
  <c r="B1571" i="23"/>
  <c r="B458" i="23"/>
  <c r="B77" i="23"/>
  <c r="B1251" i="23"/>
  <c r="B446" i="23"/>
  <c r="B522" i="23"/>
  <c r="B572" i="23"/>
  <c r="B819" i="23"/>
  <c r="B1582" i="23"/>
  <c r="B1379" i="23"/>
  <c r="B1150" i="23"/>
  <c r="B358" i="23"/>
  <c r="B409" i="23"/>
  <c r="B532" i="23"/>
  <c r="B990" i="23"/>
  <c r="B1756" i="23"/>
  <c r="B1677" i="23"/>
  <c r="B1558" i="23"/>
  <c r="B178" i="23"/>
  <c r="B936" i="23"/>
  <c r="B860" i="23"/>
  <c r="B1092" i="23"/>
  <c r="B418" i="23"/>
  <c r="B141" i="23"/>
  <c r="B1048" i="23"/>
  <c r="B975" i="23"/>
  <c r="B1667" i="23"/>
  <c r="B1653" i="23"/>
  <c r="B433" i="23"/>
  <c r="B737" i="23"/>
  <c r="B810" i="23"/>
  <c r="B1097" i="23"/>
  <c r="B585" i="23"/>
  <c r="B258" i="23"/>
  <c r="B1015" i="23"/>
  <c r="B1687" i="23"/>
  <c r="B1768" i="23"/>
  <c r="B1529" i="23"/>
  <c r="B918" i="23"/>
  <c r="B1292" i="23"/>
  <c r="B1769" i="23"/>
  <c r="B466" i="23"/>
  <c r="B59" i="23"/>
  <c r="B19" i="23"/>
  <c r="B1795" i="23"/>
  <c r="B424" i="23"/>
  <c r="B615" i="23"/>
  <c r="B1577" i="23"/>
  <c r="B1306" i="23"/>
  <c r="B1072" i="23"/>
  <c r="B289" i="23"/>
  <c r="B23" i="23"/>
  <c r="B1657" i="23"/>
  <c r="B1547" i="23"/>
  <c r="B1470" i="23"/>
  <c r="B636" i="23"/>
  <c r="B1437" i="23"/>
  <c r="B754" i="23"/>
  <c r="B244" i="23"/>
  <c r="B1800" i="23"/>
  <c r="B732" i="23"/>
  <c r="B573" i="23"/>
  <c r="B741" i="23"/>
  <c r="B1236" i="23"/>
  <c r="B291" i="23"/>
  <c r="B970" i="23"/>
  <c r="B1389" i="23"/>
  <c r="B647" i="23"/>
  <c r="B405" i="23"/>
  <c r="B528" i="23"/>
  <c r="B527" i="23"/>
  <c r="B490" i="23"/>
  <c r="B542" i="23"/>
  <c r="B1536" i="23"/>
  <c r="B932" i="23"/>
  <c r="B484" i="23"/>
  <c r="B278" i="23"/>
  <c r="B808" i="23"/>
  <c r="B1635" i="23"/>
  <c r="B564" i="23"/>
  <c r="B1591" i="23"/>
  <c r="B1620" i="23"/>
  <c r="B442" i="23"/>
  <c r="B1594" i="23"/>
  <c r="B1630" i="23"/>
  <c r="B267" i="23"/>
  <c r="B225" i="23"/>
  <c r="B1320" i="23"/>
  <c r="B835" i="23"/>
  <c r="B698" i="23"/>
  <c r="B1593" i="23"/>
  <c r="B626" i="23"/>
  <c r="B430" i="23"/>
  <c r="B1151" i="23"/>
  <c r="B348" i="23"/>
  <c r="B742" i="23"/>
  <c r="B1334" i="23"/>
  <c r="B1767" i="23"/>
  <c r="B438" i="23"/>
  <c r="B965" i="23"/>
  <c r="B879" i="23"/>
  <c r="B534" i="23"/>
  <c r="B1578" i="23"/>
  <c r="B367" i="23"/>
  <c r="B1155" i="23"/>
  <c r="B196" i="23"/>
  <c r="B80" i="23"/>
  <c r="B1007" i="23"/>
  <c r="B467" i="23"/>
  <c r="B1121" i="23"/>
  <c r="B1356" i="23"/>
  <c r="B1463" i="23"/>
  <c r="C1409" i="23"/>
  <c r="D1409" i="23" s="1"/>
  <c r="B1409" i="23"/>
  <c r="N14" i="22"/>
  <c r="M13" i="22"/>
  <c r="N13" i="22" s="1"/>
  <c r="L13" i="22"/>
  <c r="M12" i="22"/>
  <c r="N12" i="22" s="1"/>
  <c r="L12" i="22"/>
  <c r="M11" i="22"/>
  <c r="N11" i="22" s="1"/>
  <c r="L11" i="22"/>
  <c r="M18" i="20"/>
  <c r="L18" i="20"/>
  <c r="K18" i="20"/>
  <c r="F18" i="20"/>
  <c r="E18" i="20"/>
  <c r="D18" i="20"/>
  <c r="N7" i="40"/>
  <c r="M7" i="40"/>
  <c r="G18" i="20" s="1"/>
  <c r="H18" i="20" s="1"/>
  <c r="M17" i="20"/>
  <c r="M16" i="20"/>
  <c r="M15" i="20"/>
  <c r="K17" i="20"/>
  <c r="K16" i="20"/>
  <c r="K15" i="20"/>
  <c r="N4" i="40"/>
  <c r="L16" i="20" s="1"/>
  <c r="N5" i="40"/>
  <c r="N6" i="40"/>
  <c r="L17" i="20" s="1"/>
  <c r="N3" i="40"/>
  <c r="L15" i="20" s="1"/>
  <c r="E16" i="20"/>
  <c r="D16" i="20"/>
  <c r="F17" i="20"/>
  <c r="F16" i="20"/>
  <c r="F15" i="20"/>
  <c r="E17" i="20"/>
  <c r="E15" i="20"/>
  <c r="D17" i="20"/>
  <c r="D15" i="20"/>
  <c r="M4" i="40"/>
  <c r="G16" i="20" s="1"/>
  <c r="M5" i="40"/>
  <c r="M6" i="40"/>
  <c r="G17" i="20" s="1"/>
  <c r="M3" i="40"/>
  <c r="G15" i="20" s="1"/>
  <c r="N80" i="18"/>
  <c r="M80" i="18"/>
  <c r="L80" i="18"/>
  <c r="K80" i="18"/>
  <c r="J80" i="18"/>
  <c r="I80" i="18"/>
  <c r="H80" i="18"/>
  <c r="G80" i="18"/>
  <c r="F80" i="18"/>
  <c r="E80" i="18"/>
  <c r="D80" i="18"/>
  <c r="C80" i="18"/>
  <c r="N79" i="18"/>
  <c r="M79" i="18"/>
  <c r="L79" i="18"/>
  <c r="K79" i="18"/>
  <c r="J79" i="18"/>
  <c r="I79" i="18"/>
  <c r="H79" i="18"/>
  <c r="G79" i="18"/>
  <c r="F79" i="18"/>
  <c r="E79" i="18"/>
  <c r="D79" i="18"/>
  <c r="C79" i="18"/>
  <c r="N78" i="18"/>
  <c r="M78" i="18"/>
  <c r="L78" i="18"/>
  <c r="K78" i="18"/>
  <c r="J78" i="18"/>
  <c r="I78" i="18"/>
  <c r="H78" i="18"/>
  <c r="G78" i="18"/>
  <c r="F78" i="18"/>
  <c r="E78" i="18"/>
  <c r="D78" i="18"/>
  <c r="C78" i="18"/>
  <c r="N77" i="18"/>
  <c r="M77" i="18"/>
  <c r="L77" i="18"/>
  <c r="K77" i="18"/>
  <c r="J77" i="18"/>
  <c r="I77" i="18"/>
  <c r="H77" i="18"/>
  <c r="G77" i="18"/>
  <c r="F77" i="18"/>
  <c r="E77" i="18"/>
  <c r="D77" i="18"/>
  <c r="C77" i="18"/>
  <c r="N76" i="18"/>
  <c r="M76" i="18"/>
  <c r="L76" i="18"/>
  <c r="K76" i="18"/>
  <c r="J76" i="18"/>
  <c r="I76" i="18"/>
  <c r="H76" i="18"/>
  <c r="G76" i="18"/>
  <c r="F76" i="18"/>
  <c r="E76" i="18"/>
  <c r="D76" i="18"/>
  <c r="C76" i="18"/>
  <c r="N75" i="18"/>
  <c r="M75" i="18"/>
  <c r="L75" i="18"/>
  <c r="K75" i="18"/>
  <c r="J75" i="18"/>
  <c r="I75" i="18"/>
  <c r="H75" i="18"/>
  <c r="G75" i="18"/>
  <c r="F75" i="18"/>
  <c r="E75" i="18"/>
  <c r="D75" i="18"/>
  <c r="C75" i="18"/>
  <c r="N74" i="18"/>
  <c r="M74" i="18"/>
  <c r="L74" i="18"/>
  <c r="K74" i="18"/>
  <c r="J74" i="18"/>
  <c r="I74" i="18"/>
  <c r="H74" i="18"/>
  <c r="G74" i="18"/>
  <c r="F74" i="18"/>
  <c r="E74" i="18"/>
  <c r="D74" i="18"/>
  <c r="C74" i="18"/>
  <c r="N73" i="18"/>
  <c r="M73" i="18"/>
  <c r="L73" i="18"/>
  <c r="K73" i="18"/>
  <c r="J73" i="18"/>
  <c r="I73" i="18"/>
  <c r="H73" i="18"/>
  <c r="G73" i="18"/>
  <c r="F73" i="18"/>
  <c r="E73" i="18"/>
  <c r="D73" i="18"/>
  <c r="C73" i="18"/>
  <c r="N72" i="18"/>
  <c r="M72" i="18"/>
  <c r="L72" i="18"/>
  <c r="K72" i="18"/>
  <c r="J72" i="18"/>
  <c r="I72" i="18"/>
  <c r="H72" i="18"/>
  <c r="G72" i="18"/>
  <c r="F72" i="18"/>
  <c r="E72" i="18"/>
  <c r="D72" i="18"/>
  <c r="C72" i="18"/>
  <c r="N71" i="18"/>
  <c r="M71" i="18"/>
  <c r="L71" i="18"/>
  <c r="K71" i="18"/>
  <c r="J71" i="18"/>
  <c r="I71" i="18"/>
  <c r="H71" i="18"/>
  <c r="G71" i="18"/>
  <c r="F71" i="18"/>
  <c r="E71" i="18"/>
  <c r="D71" i="18"/>
  <c r="C71" i="18"/>
  <c r="B79" i="18"/>
  <c r="B73" i="18"/>
  <c r="N69" i="18"/>
  <c r="M69" i="18"/>
  <c r="L69" i="18"/>
  <c r="K69" i="18"/>
  <c r="J69" i="18"/>
  <c r="I69" i="18"/>
  <c r="H69" i="18"/>
  <c r="G69" i="18"/>
  <c r="F69" i="18"/>
  <c r="E69" i="18"/>
  <c r="D69" i="18"/>
  <c r="C69" i="18"/>
  <c r="N68" i="18"/>
  <c r="M68" i="18"/>
  <c r="L68" i="18"/>
  <c r="K68" i="18"/>
  <c r="J68" i="18"/>
  <c r="I68" i="18"/>
  <c r="H68" i="18"/>
  <c r="G68" i="18"/>
  <c r="F68" i="18"/>
  <c r="E68" i="18"/>
  <c r="D68" i="18"/>
  <c r="C68" i="18"/>
  <c r="N67" i="18"/>
  <c r="M67" i="18"/>
  <c r="L67" i="18"/>
  <c r="K67" i="18"/>
  <c r="J67" i="18"/>
  <c r="I67" i="18"/>
  <c r="H67" i="18"/>
  <c r="G67" i="18"/>
  <c r="F67" i="18"/>
  <c r="E67" i="18"/>
  <c r="D67" i="18"/>
  <c r="C67" i="18"/>
  <c r="N66" i="18"/>
  <c r="M66" i="18"/>
  <c r="L66" i="18"/>
  <c r="K66" i="18"/>
  <c r="J66" i="18"/>
  <c r="I66" i="18"/>
  <c r="H66" i="18"/>
  <c r="G66" i="18"/>
  <c r="F66" i="18"/>
  <c r="E66" i="18"/>
  <c r="D66" i="18"/>
  <c r="C66" i="18"/>
  <c r="N65" i="18"/>
  <c r="M65" i="18"/>
  <c r="L65" i="18"/>
  <c r="K65" i="18"/>
  <c r="J65" i="18"/>
  <c r="I65" i="18"/>
  <c r="H65" i="18"/>
  <c r="G65" i="18"/>
  <c r="F65" i="18"/>
  <c r="E65" i="18"/>
  <c r="D65" i="18"/>
  <c r="C65" i="18"/>
  <c r="N64" i="18"/>
  <c r="M64" i="18"/>
  <c r="L64" i="18"/>
  <c r="K64" i="18"/>
  <c r="J64" i="18"/>
  <c r="I64" i="18"/>
  <c r="H64" i="18"/>
  <c r="G64" i="18"/>
  <c r="F64" i="18"/>
  <c r="E64" i="18"/>
  <c r="D64" i="18"/>
  <c r="C64" i="18"/>
  <c r="N63" i="18"/>
  <c r="M63" i="18"/>
  <c r="L63" i="18"/>
  <c r="K63" i="18"/>
  <c r="J63" i="18"/>
  <c r="I63" i="18"/>
  <c r="H63" i="18"/>
  <c r="G63" i="18"/>
  <c r="F63" i="18"/>
  <c r="E63" i="18"/>
  <c r="D63" i="18"/>
  <c r="C63" i="18"/>
  <c r="N62" i="18"/>
  <c r="M62" i="18"/>
  <c r="L62" i="18"/>
  <c r="K62" i="18"/>
  <c r="J62" i="18"/>
  <c r="I62" i="18"/>
  <c r="H62" i="18"/>
  <c r="G62" i="18"/>
  <c r="F62" i="18"/>
  <c r="E62" i="18"/>
  <c r="D62" i="18"/>
  <c r="C62" i="18"/>
  <c r="N61" i="18"/>
  <c r="M61" i="18"/>
  <c r="L61" i="18"/>
  <c r="K61" i="18"/>
  <c r="J61" i="18"/>
  <c r="I61" i="18"/>
  <c r="H61" i="18"/>
  <c r="G61" i="18"/>
  <c r="F61" i="18"/>
  <c r="E61" i="18"/>
  <c r="D61" i="18"/>
  <c r="C61" i="18"/>
  <c r="N60" i="18"/>
  <c r="M60" i="18"/>
  <c r="L60" i="18"/>
  <c r="K60" i="18"/>
  <c r="J60" i="18"/>
  <c r="I60" i="18"/>
  <c r="H60" i="18"/>
  <c r="G60" i="18"/>
  <c r="F60" i="18"/>
  <c r="E60" i="18"/>
  <c r="D60" i="18"/>
  <c r="C60" i="18"/>
  <c r="N59" i="18"/>
  <c r="M59" i="18"/>
  <c r="L59" i="18"/>
  <c r="K59" i="18"/>
  <c r="J59" i="18"/>
  <c r="I59" i="18"/>
  <c r="H59" i="18"/>
  <c r="G59" i="18"/>
  <c r="F59" i="18"/>
  <c r="E59" i="18"/>
  <c r="D59" i="18"/>
  <c r="C59" i="18"/>
  <c r="B64" i="18"/>
  <c r="N57" i="18"/>
  <c r="M57" i="18"/>
  <c r="L57" i="18"/>
  <c r="K57" i="18"/>
  <c r="J57" i="18"/>
  <c r="I57" i="18"/>
  <c r="H57" i="18"/>
  <c r="G57" i="18"/>
  <c r="F57" i="18"/>
  <c r="E57" i="18"/>
  <c r="D57" i="18"/>
  <c r="C57" i="18"/>
  <c r="N56" i="18"/>
  <c r="M56" i="18"/>
  <c r="L56" i="18"/>
  <c r="K56" i="18"/>
  <c r="J56" i="18"/>
  <c r="I56" i="18"/>
  <c r="H56" i="18"/>
  <c r="G56" i="18"/>
  <c r="F56" i="18"/>
  <c r="E56" i="18"/>
  <c r="D56" i="18"/>
  <c r="C56" i="18"/>
  <c r="N55" i="18"/>
  <c r="M55" i="18"/>
  <c r="L55" i="18"/>
  <c r="K55" i="18"/>
  <c r="J55" i="18"/>
  <c r="I55" i="18"/>
  <c r="H55" i="18"/>
  <c r="G55" i="18"/>
  <c r="F55" i="18"/>
  <c r="E55" i="18"/>
  <c r="D55" i="18"/>
  <c r="C55" i="18"/>
  <c r="N54" i="18"/>
  <c r="M54" i="18"/>
  <c r="L54" i="18"/>
  <c r="K54" i="18"/>
  <c r="J54" i="18"/>
  <c r="I54" i="18"/>
  <c r="H54" i="18"/>
  <c r="G54" i="18"/>
  <c r="F54" i="18"/>
  <c r="E54" i="18"/>
  <c r="D54" i="18"/>
  <c r="C54" i="18"/>
  <c r="N53" i="18"/>
  <c r="M53" i="18"/>
  <c r="L53" i="18"/>
  <c r="K53" i="18"/>
  <c r="J53" i="18"/>
  <c r="I53" i="18"/>
  <c r="H53" i="18"/>
  <c r="G53" i="18"/>
  <c r="F53" i="18"/>
  <c r="E53" i="18"/>
  <c r="D53" i="18"/>
  <c r="C53" i="18"/>
  <c r="N52" i="18"/>
  <c r="M52" i="18"/>
  <c r="L52" i="18"/>
  <c r="K52" i="18"/>
  <c r="J52" i="18"/>
  <c r="I52" i="18"/>
  <c r="H52" i="18"/>
  <c r="G52" i="18"/>
  <c r="F52" i="18"/>
  <c r="E52" i="18"/>
  <c r="D52" i="18"/>
  <c r="C52" i="18"/>
  <c r="N51" i="18"/>
  <c r="M51" i="18"/>
  <c r="L51" i="18"/>
  <c r="K51" i="18"/>
  <c r="J51" i="18"/>
  <c r="I51" i="18"/>
  <c r="H51" i="18"/>
  <c r="G51" i="18"/>
  <c r="F51" i="18"/>
  <c r="E51" i="18"/>
  <c r="D51" i="18"/>
  <c r="C51" i="18"/>
  <c r="N50" i="18"/>
  <c r="M50" i="18"/>
  <c r="L50" i="18"/>
  <c r="K50" i="18"/>
  <c r="J50" i="18"/>
  <c r="I50" i="18"/>
  <c r="H50" i="18"/>
  <c r="G50" i="18"/>
  <c r="F50" i="18"/>
  <c r="E50" i="18"/>
  <c r="D50" i="18"/>
  <c r="C50" i="18"/>
  <c r="N49" i="18"/>
  <c r="M49" i="18"/>
  <c r="L49" i="18"/>
  <c r="L81" i="18" s="1"/>
  <c r="K49" i="18"/>
  <c r="J49" i="18"/>
  <c r="I49" i="18"/>
  <c r="H49" i="18"/>
  <c r="G49" i="18"/>
  <c r="F49" i="18"/>
  <c r="E49" i="18"/>
  <c r="D49" i="18"/>
  <c r="C49" i="18"/>
  <c r="N45" i="18"/>
  <c r="M45" i="18"/>
  <c r="L45" i="18"/>
  <c r="K45" i="18"/>
  <c r="J45" i="18"/>
  <c r="I45" i="18"/>
  <c r="H45" i="18"/>
  <c r="G45" i="18"/>
  <c r="F45" i="18"/>
  <c r="E45" i="18"/>
  <c r="D45" i="18"/>
  <c r="C45" i="18"/>
  <c r="N44" i="18"/>
  <c r="M44" i="18"/>
  <c r="L44" i="18"/>
  <c r="K44" i="18"/>
  <c r="J44" i="18"/>
  <c r="I44" i="18"/>
  <c r="H44" i="18"/>
  <c r="G44" i="18"/>
  <c r="F44" i="18"/>
  <c r="E44" i="18"/>
  <c r="D44" i="18"/>
  <c r="C44" i="18"/>
  <c r="N43" i="18"/>
  <c r="M43" i="18"/>
  <c r="L43" i="18"/>
  <c r="K43" i="18"/>
  <c r="J43" i="18"/>
  <c r="I43" i="18"/>
  <c r="H43" i="18"/>
  <c r="G43" i="18"/>
  <c r="F43" i="18"/>
  <c r="E43" i="18"/>
  <c r="D43" i="18"/>
  <c r="C43" i="18"/>
  <c r="N42" i="18"/>
  <c r="M42" i="18"/>
  <c r="L42" i="18"/>
  <c r="K42" i="18"/>
  <c r="J42" i="18"/>
  <c r="I42" i="18"/>
  <c r="H42" i="18"/>
  <c r="G42" i="18"/>
  <c r="F42" i="18"/>
  <c r="E42" i="18"/>
  <c r="D42" i="18"/>
  <c r="C42" i="18"/>
  <c r="N41" i="18"/>
  <c r="M41" i="18"/>
  <c r="L41" i="18"/>
  <c r="K41" i="18"/>
  <c r="J41" i="18"/>
  <c r="I41" i="18"/>
  <c r="H41" i="18"/>
  <c r="G41" i="18"/>
  <c r="F41" i="18"/>
  <c r="E41" i="18"/>
  <c r="D41" i="18"/>
  <c r="C41" i="18"/>
  <c r="N40" i="18"/>
  <c r="M40" i="18"/>
  <c r="L40" i="18"/>
  <c r="K40" i="18"/>
  <c r="J40" i="18"/>
  <c r="I40" i="18"/>
  <c r="H40" i="18"/>
  <c r="G40" i="18"/>
  <c r="F40" i="18"/>
  <c r="E40" i="18"/>
  <c r="D40" i="18"/>
  <c r="C40" i="18"/>
  <c r="N37" i="18"/>
  <c r="M37" i="18"/>
  <c r="L37" i="18"/>
  <c r="K37" i="18"/>
  <c r="J37" i="18"/>
  <c r="I37" i="18"/>
  <c r="H37" i="18"/>
  <c r="G37" i="18"/>
  <c r="F37" i="18"/>
  <c r="E37" i="18"/>
  <c r="D37" i="18"/>
  <c r="C37" i="18"/>
  <c r="N36" i="18"/>
  <c r="M36" i="18"/>
  <c r="L36" i="18"/>
  <c r="K36" i="18"/>
  <c r="J36" i="18"/>
  <c r="I36" i="18"/>
  <c r="H36" i="18"/>
  <c r="G36" i="18"/>
  <c r="F36" i="18"/>
  <c r="E36" i="18"/>
  <c r="D36" i="18"/>
  <c r="C36" i="18"/>
  <c r="N33" i="18"/>
  <c r="M33" i="18"/>
  <c r="L33" i="18"/>
  <c r="K33" i="18"/>
  <c r="J33" i="18"/>
  <c r="I33" i="18"/>
  <c r="I34" i="18" s="1"/>
  <c r="H33" i="18"/>
  <c r="G33" i="18"/>
  <c r="G34" i="18" s="1"/>
  <c r="F33" i="18"/>
  <c r="E33" i="18"/>
  <c r="D33" i="18"/>
  <c r="C33" i="18"/>
  <c r="N32" i="18"/>
  <c r="M32" i="18"/>
  <c r="M34" i="18" s="1"/>
  <c r="L32" i="18"/>
  <c r="L34" i="18" s="1"/>
  <c r="K32" i="18"/>
  <c r="J32" i="18"/>
  <c r="I32" i="18"/>
  <c r="H32" i="18"/>
  <c r="G32" i="18"/>
  <c r="F32" i="18"/>
  <c r="E32" i="18"/>
  <c r="E34" i="18" s="1"/>
  <c r="D32" i="18"/>
  <c r="D34" i="18" s="1"/>
  <c r="C32" i="18"/>
  <c r="N31" i="18"/>
  <c r="M31" i="18"/>
  <c r="L31" i="18"/>
  <c r="K31" i="18"/>
  <c r="J31" i="18"/>
  <c r="I31" i="18"/>
  <c r="H31" i="18"/>
  <c r="G31" i="18"/>
  <c r="F31" i="18"/>
  <c r="E31" i="18"/>
  <c r="D31" i="18"/>
  <c r="C31" i="18"/>
  <c r="N30" i="18"/>
  <c r="M30" i="18"/>
  <c r="L30" i="18"/>
  <c r="K30" i="18"/>
  <c r="J30" i="18"/>
  <c r="I30" i="18"/>
  <c r="H30" i="18"/>
  <c r="G30" i="18"/>
  <c r="F30" i="18"/>
  <c r="E30" i="18"/>
  <c r="D30" i="18"/>
  <c r="C30" i="18"/>
  <c r="N29" i="18"/>
  <c r="M29" i="18"/>
  <c r="L29" i="18"/>
  <c r="K29" i="18"/>
  <c r="J29" i="18"/>
  <c r="I29" i="18"/>
  <c r="H29" i="18"/>
  <c r="G29" i="18"/>
  <c r="F29" i="18"/>
  <c r="E29" i="18"/>
  <c r="D29" i="18"/>
  <c r="C29" i="18"/>
  <c r="N28" i="18"/>
  <c r="M28" i="18"/>
  <c r="L28" i="18"/>
  <c r="K28" i="18"/>
  <c r="J28" i="18"/>
  <c r="I28" i="18"/>
  <c r="H28" i="18"/>
  <c r="G28" i="18"/>
  <c r="F28" i="18"/>
  <c r="E28" i="18"/>
  <c r="D28" i="18"/>
  <c r="C28" i="18"/>
  <c r="N27" i="18"/>
  <c r="M27" i="18"/>
  <c r="L27" i="18"/>
  <c r="K27" i="18"/>
  <c r="J27" i="18"/>
  <c r="I27" i="18"/>
  <c r="H27" i="18"/>
  <c r="G27" i="18"/>
  <c r="F27" i="18"/>
  <c r="E27" i="18"/>
  <c r="D27" i="18"/>
  <c r="C27" i="18"/>
  <c r="N26" i="18"/>
  <c r="M26" i="18"/>
  <c r="L26" i="18"/>
  <c r="K26" i="18"/>
  <c r="J26" i="18"/>
  <c r="I26" i="18"/>
  <c r="H26" i="18"/>
  <c r="G26" i="18"/>
  <c r="F26" i="18"/>
  <c r="E26" i="18"/>
  <c r="D26" i="18"/>
  <c r="C26" i="18"/>
  <c r="N25" i="18"/>
  <c r="M25" i="18"/>
  <c r="L25" i="18"/>
  <c r="K25" i="18"/>
  <c r="J25" i="18"/>
  <c r="I25" i="18"/>
  <c r="H25" i="18"/>
  <c r="G25" i="18"/>
  <c r="F25" i="18"/>
  <c r="E25" i="18"/>
  <c r="D25" i="18"/>
  <c r="C25" i="18"/>
  <c r="N24" i="18"/>
  <c r="M24" i="18"/>
  <c r="L24" i="18"/>
  <c r="K24" i="18"/>
  <c r="J24" i="18"/>
  <c r="I24" i="18"/>
  <c r="H24" i="18"/>
  <c r="G24" i="18"/>
  <c r="F24" i="18"/>
  <c r="E24" i="18"/>
  <c r="D24" i="18"/>
  <c r="C24" i="18"/>
  <c r="N23" i="18"/>
  <c r="M23" i="18"/>
  <c r="L23" i="18"/>
  <c r="K23" i="18"/>
  <c r="J23" i="18"/>
  <c r="I23" i="18"/>
  <c r="H23" i="18"/>
  <c r="G23" i="18"/>
  <c r="F23" i="18"/>
  <c r="E23" i="18"/>
  <c r="D23" i="18"/>
  <c r="C9" i="18"/>
  <c r="D9" i="18"/>
  <c r="E9" i="18"/>
  <c r="F9" i="18"/>
  <c r="G9" i="18"/>
  <c r="H9" i="18"/>
  <c r="I9" i="18"/>
  <c r="J9" i="18"/>
  <c r="K9" i="18"/>
  <c r="L9" i="18"/>
  <c r="M9" i="18"/>
  <c r="N9" i="18"/>
  <c r="C10" i="18"/>
  <c r="D10" i="18"/>
  <c r="E10" i="18"/>
  <c r="F10" i="18"/>
  <c r="G10" i="18"/>
  <c r="H10" i="18"/>
  <c r="I10" i="18"/>
  <c r="J10" i="18"/>
  <c r="K10" i="18"/>
  <c r="L10" i="18"/>
  <c r="M10" i="18"/>
  <c r="N10" i="18"/>
  <c r="C12" i="18"/>
  <c r="D12" i="18"/>
  <c r="E12" i="18"/>
  <c r="F12" i="18"/>
  <c r="G12" i="18"/>
  <c r="H12" i="18"/>
  <c r="I12" i="18"/>
  <c r="J12" i="18"/>
  <c r="K12" i="18"/>
  <c r="L12" i="18"/>
  <c r="M12" i="18"/>
  <c r="N12" i="18"/>
  <c r="C13" i="18"/>
  <c r="D13" i="18"/>
  <c r="E13" i="18"/>
  <c r="F13" i="18"/>
  <c r="G13" i="18"/>
  <c r="H13" i="18"/>
  <c r="I13" i="18"/>
  <c r="J13" i="18"/>
  <c r="K13" i="18"/>
  <c r="L13" i="18"/>
  <c r="M13" i="18"/>
  <c r="N13" i="18"/>
  <c r="C14" i="18"/>
  <c r="D14" i="18"/>
  <c r="E14" i="18"/>
  <c r="F14" i="18"/>
  <c r="G14" i="18"/>
  <c r="H14" i="18"/>
  <c r="I14" i="18"/>
  <c r="J14" i="18"/>
  <c r="K14" i="18"/>
  <c r="L14" i="18"/>
  <c r="M14" i="18"/>
  <c r="N14" i="18"/>
  <c r="C15" i="18"/>
  <c r="D15" i="18"/>
  <c r="E15" i="18"/>
  <c r="F15" i="18"/>
  <c r="G15" i="18"/>
  <c r="H15" i="18"/>
  <c r="I15" i="18"/>
  <c r="J15" i="18"/>
  <c r="K15" i="18"/>
  <c r="L15" i="18"/>
  <c r="M15" i="18"/>
  <c r="N15" i="18"/>
  <c r="C17" i="18"/>
  <c r="D17" i="18"/>
  <c r="E17" i="18"/>
  <c r="F17" i="18"/>
  <c r="G17" i="18"/>
  <c r="H17" i="18"/>
  <c r="I17" i="18"/>
  <c r="J17" i="18"/>
  <c r="K17" i="18"/>
  <c r="L17" i="18"/>
  <c r="M17" i="18"/>
  <c r="N17" i="18"/>
  <c r="C18" i="18"/>
  <c r="D18" i="18"/>
  <c r="E18" i="18"/>
  <c r="F18" i="18"/>
  <c r="G18" i="18"/>
  <c r="H18" i="18"/>
  <c r="I18" i="18"/>
  <c r="J18" i="18"/>
  <c r="K18" i="18"/>
  <c r="L18" i="18"/>
  <c r="M18" i="18"/>
  <c r="N18" i="18"/>
  <c r="C19" i="18"/>
  <c r="D19" i="18"/>
  <c r="E19" i="18"/>
  <c r="F19" i="18"/>
  <c r="G19" i="18"/>
  <c r="H19" i="18"/>
  <c r="I19" i="18"/>
  <c r="J19" i="18"/>
  <c r="K19" i="18"/>
  <c r="L19" i="18"/>
  <c r="M19" i="18"/>
  <c r="N19" i="18"/>
  <c r="C20" i="18"/>
  <c r="D20" i="18"/>
  <c r="E20" i="18"/>
  <c r="F20" i="18"/>
  <c r="G20" i="18"/>
  <c r="H20" i="18"/>
  <c r="I20" i="18"/>
  <c r="J20" i="18"/>
  <c r="K20" i="18"/>
  <c r="L20" i="18"/>
  <c r="M20" i="18"/>
  <c r="N20" i="18"/>
  <c r="C23" i="18"/>
  <c r="F34" i="18" l="1"/>
  <c r="N34" i="18"/>
  <c r="N81" i="18"/>
  <c r="H34" i="18"/>
  <c r="B4" i="25"/>
  <c r="D10" i="23"/>
  <c r="D81" i="18"/>
  <c r="C34" i="18"/>
  <c r="K34" i="18"/>
  <c r="J81" i="18"/>
  <c r="K81" i="18"/>
  <c r="E81" i="18"/>
  <c r="M81" i="18"/>
  <c r="J34" i="18"/>
  <c r="H81" i="18"/>
  <c r="I81" i="18"/>
  <c r="F81" i="18"/>
  <c r="G81" i="18"/>
  <c r="C81" i="18"/>
  <c r="G18" i="16" l="1"/>
  <c r="E28" i="15"/>
  <c r="E15" i="15"/>
  <c r="J10" i="14" l="1"/>
  <c r="F116" i="14" l="1"/>
  <c r="F115" i="14"/>
  <c r="F114" i="14"/>
  <c r="F113" i="14"/>
  <c r="F112" i="14"/>
  <c r="F111" i="14"/>
  <c r="F110" i="14"/>
  <c r="F109" i="14"/>
  <c r="F108" i="14"/>
  <c r="F107"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C12" i="14" l="1"/>
  <c r="C13" i="14"/>
  <c r="C14" i="14"/>
  <c r="C16" i="14"/>
  <c r="C15" i="14"/>
  <c r="C17" i="14"/>
  <c r="C18" i="14"/>
  <c r="C19" i="14"/>
  <c r="C20" i="14"/>
  <c r="C21" i="14"/>
  <c r="C22" i="14"/>
  <c r="C23" i="14"/>
  <c r="C24" i="14"/>
  <c r="C25" i="14"/>
  <c r="C26" i="14"/>
  <c r="C27" i="14"/>
  <c r="C28" i="14"/>
  <c r="C29" i="14"/>
  <c r="C30" i="14"/>
  <c r="C31" i="14"/>
  <c r="C32" i="14"/>
  <c r="C33" i="14"/>
  <c r="C34" i="14"/>
  <c r="C35" i="14"/>
  <c r="C36" i="14"/>
  <c r="C37" i="14"/>
  <c r="C38" i="14"/>
  <c r="C40" i="14"/>
  <c r="C39" i="14"/>
  <c r="C41" i="14"/>
  <c r="C42" i="14"/>
  <c r="C43" i="14"/>
  <c r="C44" i="14"/>
  <c r="C45" i="14"/>
  <c r="C46" i="14"/>
  <c r="C47" i="14"/>
  <c r="C48" i="14"/>
  <c r="C49" i="14"/>
  <c r="C54" i="14"/>
  <c r="C50" i="14"/>
  <c r="C51" i="14"/>
  <c r="C52" i="14"/>
  <c r="C53"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8" i="14"/>
  <c r="C87"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B12" i="14"/>
  <c r="B13" i="14"/>
  <c r="B14" i="14"/>
  <c r="B16" i="14"/>
  <c r="B15" i="14"/>
  <c r="B17" i="14"/>
  <c r="B18" i="14"/>
  <c r="B19" i="14"/>
  <c r="B20" i="14"/>
  <c r="B21" i="14"/>
  <c r="B22" i="14"/>
  <c r="B23" i="14"/>
  <c r="B24" i="14"/>
  <c r="B25" i="14"/>
  <c r="B26" i="14"/>
  <c r="B27" i="14"/>
  <c r="B28" i="14"/>
  <c r="B29" i="14"/>
  <c r="B30" i="14"/>
  <c r="B31" i="14"/>
  <c r="B32" i="14"/>
  <c r="B33" i="14"/>
  <c r="B34" i="14"/>
  <c r="B35" i="14"/>
  <c r="B36" i="14"/>
  <c r="B37" i="14"/>
  <c r="B38" i="14"/>
  <c r="B40" i="14"/>
  <c r="B39" i="14"/>
  <c r="B41" i="14"/>
  <c r="B42" i="14"/>
  <c r="B43" i="14"/>
  <c r="B44" i="14"/>
  <c r="B45" i="14"/>
  <c r="B46" i="14"/>
  <c r="B47" i="14"/>
  <c r="B48" i="14"/>
  <c r="B49" i="14"/>
  <c r="B54" i="14"/>
  <c r="B50" i="14"/>
  <c r="B51" i="14"/>
  <c r="B52" i="14"/>
  <c r="B53"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8" i="14"/>
  <c r="B87"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D109" i="9"/>
  <c r="E109" i="9"/>
  <c r="F109" i="9"/>
  <c r="G109" i="9"/>
  <c r="H109" i="9"/>
  <c r="I109" i="9"/>
  <c r="J109" i="9"/>
  <c r="K109" i="9"/>
  <c r="L109" i="9"/>
  <c r="C109" i="9"/>
  <c r="B109" i="9"/>
  <c r="D110" i="9"/>
  <c r="E110" i="9"/>
  <c r="F110" i="9"/>
  <c r="G110" i="9"/>
  <c r="H110" i="9"/>
  <c r="I110" i="9"/>
  <c r="J110" i="9"/>
  <c r="K110" i="9"/>
  <c r="L110" i="9"/>
  <c r="C110" i="9"/>
  <c r="D108" i="9"/>
  <c r="E108" i="9"/>
  <c r="F108" i="9"/>
  <c r="G108" i="9"/>
  <c r="H108" i="9"/>
  <c r="I108" i="9"/>
  <c r="J108" i="9"/>
  <c r="K108" i="9"/>
  <c r="L108" i="9"/>
  <c r="C108" i="9"/>
  <c r="D107" i="9"/>
  <c r="E107" i="9"/>
  <c r="F107" i="9"/>
  <c r="G107" i="9"/>
  <c r="H107" i="9"/>
  <c r="I107" i="9"/>
  <c r="J107" i="9"/>
  <c r="K107" i="9"/>
  <c r="L107" i="9"/>
  <c r="C107" i="9"/>
  <c r="D106" i="9"/>
  <c r="E106" i="9"/>
  <c r="F106" i="9"/>
  <c r="G106" i="9"/>
  <c r="H106" i="9"/>
  <c r="I106" i="9"/>
  <c r="J106" i="9"/>
  <c r="K106" i="9"/>
  <c r="L106" i="9"/>
  <c r="C106" i="9"/>
  <c r="D105" i="9"/>
  <c r="E105" i="9"/>
  <c r="F105" i="9"/>
  <c r="G105" i="9"/>
  <c r="H105" i="9"/>
  <c r="I105" i="9"/>
  <c r="J105" i="9"/>
  <c r="K105" i="9"/>
  <c r="L105" i="9"/>
  <c r="C105" i="9"/>
  <c r="D104" i="9"/>
  <c r="E104" i="9"/>
  <c r="F104" i="9"/>
  <c r="G104" i="9"/>
  <c r="H104" i="9"/>
  <c r="I104" i="9"/>
  <c r="J104" i="9"/>
  <c r="K104" i="9"/>
  <c r="L104" i="9"/>
  <c r="C104" i="9"/>
  <c r="D103" i="9"/>
  <c r="E103" i="9"/>
  <c r="F103" i="9"/>
  <c r="G103" i="9"/>
  <c r="H103" i="9"/>
  <c r="I103" i="9"/>
  <c r="J103" i="9"/>
  <c r="K103" i="9"/>
  <c r="L103" i="9"/>
  <c r="C103" i="9"/>
  <c r="D102" i="9"/>
  <c r="E102" i="9"/>
  <c r="F102" i="9"/>
  <c r="G102" i="9"/>
  <c r="H102" i="9"/>
  <c r="I102" i="9"/>
  <c r="J102" i="9"/>
  <c r="K102" i="9"/>
  <c r="L102" i="9"/>
  <c r="C102" i="9"/>
  <c r="B103" i="9"/>
  <c r="D98" i="9"/>
  <c r="E98" i="9"/>
  <c r="F98" i="9"/>
  <c r="G98" i="9"/>
  <c r="H98" i="9"/>
  <c r="I98" i="9"/>
  <c r="J98" i="9"/>
  <c r="K98" i="9"/>
  <c r="L98" i="9"/>
  <c r="C98" i="9"/>
  <c r="D97" i="9"/>
  <c r="E97" i="9"/>
  <c r="F97" i="9"/>
  <c r="G97" i="9"/>
  <c r="H97" i="9"/>
  <c r="I97" i="9"/>
  <c r="J97" i="9"/>
  <c r="K97" i="9"/>
  <c r="L97" i="9"/>
  <c r="C97" i="9"/>
  <c r="D96" i="9"/>
  <c r="E96" i="9"/>
  <c r="F96" i="9"/>
  <c r="G96" i="9"/>
  <c r="H96" i="9"/>
  <c r="I96" i="9"/>
  <c r="J96" i="9"/>
  <c r="K96" i="9"/>
  <c r="L96" i="9"/>
  <c r="C96" i="9"/>
  <c r="D95" i="9"/>
  <c r="E95" i="9"/>
  <c r="F95" i="9"/>
  <c r="G95" i="9"/>
  <c r="H95" i="9"/>
  <c r="I95" i="9"/>
  <c r="J95" i="9"/>
  <c r="K95" i="9"/>
  <c r="L95" i="9"/>
  <c r="C95" i="9"/>
  <c r="D94" i="9"/>
  <c r="E94" i="9"/>
  <c r="F94" i="9"/>
  <c r="G94" i="9"/>
  <c r="H94" i="9"/>
  <c r="I94" i="9"/>
  <c r="J94" i="9"/>
  <c r="K94" i="9"/>
  <c r="L94" i="9"/>
  <c r="C94" i="9"/>
  <c r="D93" i="9"/>
  <c r="E93" i="9"/>
  <c r="F93" i="9"/>
  <c r="G93" i="9"/>
  <c r="H93" i="9"/>
  <c r="I93" i="9"/>
  <c r="J93" i="9"/>
  <c r="K93" i="9"/>
  <c r="L93" i="9"/>
  <c r="C93" i="9"/>
  <c r="D92" i="9"/>
  <c r="E92" i="9"/>
  <c r="F92" i="9"/>
  <c r="G92" i="9"/>
  <c r="H92" i="9"/>
  <c r="I92" i="9"/>
  <c r="J92" i="9"/>
  <c r="K92" i="9"/>
  <c r="L92" i="9"/>
  <c r="C92" i="9"/>
  <c r="D91" i="9"/>
  <c r="E91" i="9"/>
  <c r="F91" i="9"/>
  <c r="G91" i="9"/>
  <c r="H91" i="9"/>
  <c r="I91" i="9"/>
  <c r="J91" i="9"/>
  <c r="K91" i="9"/>
  <c r="L91" i="9"/>
  <c r="C91" i="9"/>
  <c r="D90" i="9"/>
  <c r="E90" i="9"/>
  <c r="F90" i="9"/>
  <c r="G90" i="9"/>
  <c r="H90" i="9"/>
  <c r="I90" i="9"/>
  <c r="J90" i="9"/>
  <c r="K90" i="9"/>
  <c r="L90" i="9"/>
  <c r="C90" i="9"/>
  <c r="D89" i="9"/>
  <c r="E89" i="9"/>
  <c r="F89" i="9"/>
  <c r="G89" i="9"/>
  <c r="H89" i="9"/>
  <c r="I89" i="9"/>
  <c r="J89" i="9"/>
  <c r="K89" i="9"/>
  <c r="L89" i="9"/>
  <c r="C89" i="9"/>
  <c r="B93" i="9"/>
  <c r="L85" i="9"/>
  <c r="K85" i="9"/>
  <c r="J85" i="9"/>
  <c r="I85" i="9"/>
  <c r="H85" i="9"/>
  <c r="G85" i="9"/>
  <c r="F85" i="9"/>
  <c r="E85" i="9"/>
  <c r="D85" i="9"/>
  <c r="C85" i="9"/>
  <c r="L84" i="9"/>
  <c r="K84" i="9"/>
  <c r="J84" i="9"/>
  <c r="I84" i="9"/>
  <c r="H84" i="9"/>
  <c r="G84" i="9"/>
  <c r="F84" i="9"/>
  <c r="E84" i="9"/>
  <c r="D84" i="9"/>
  <c r="C84" i="9"/>
  <c r="L83" i="9"/>
  <c r="K83" i="9"/>
  <c r="J83" i="9"/>
  <c r="I83" i="9"/>
  <c r="H83" i="9"/>
  <c r="G83" i="9"/>
  <c r="F83" i="9"/>
  <c r="E83" i="9"/>
  <c r="D83" i="9"/>
  <c r="C83" i="9"/>
  <c r="L82" i="9"/>
  <c r="K82" i="9"/>
  <c r="J82" i="9"/>
  <c r="I82" i="9"/>
  <c r="H82" i="9"/>
  <c r="G82" i="9"/>
  <c r="F82" i="9"/>
  <c r="E82" i="9"/>
  <c r="D82" i="9"/>
  <c r="C82" i="9"/>
  <c r="L81" i="9"/>
  <c r="K81" i="9"/>
  <c r="J81" i="9"/>
  <c r="I81" i="9"/>
  <c r="H81" i="9"/>
  <c r="G81" i="9"/>
  <c r="F81" i="9"/>
  <c r="E81" i="9"/>
  <c r="D81" i="9"/>
  <c r="C81" i="9"/>
  <c r="L80" i="9"/>
  <c r="K80" i="9"/>
  <c r="J80" i="9"/>
  <c r="I80" i="9"/>
  <c r="H80" i="9"/>
  <c r="G80" i="9"/>
  <c r="F80" i="9"/>
  <c r="E80" i="9"/>
  <c r="D80" i="9"/>
  <c r="C80" i="9"/>
  <c r="L79" i="9"/>
  <c r="K79" i="9"/>
  <c r="J79" i="9"/>
  <c r="I79" i="9"/>
  <c r="H79" i="9"/>
  <c r="G79" i="9"/>
  <c r="F79" i="9"/>
  <c r="E79" i="9"/>
  <c r="D79" i="9"/>
  <c r="C79" i="9"/>
  <c r="L78" i="9"/>
  <c r="K78" i="9"/>
  <c r="J78" i="9"/>
  <c r="I78" i="9"/>
  <c r="H78" i="9"/>
  <c r="G78" i="9"/>
  <c r="F78" i="9"/>
  <c r="E78" i="9"/>
  <c r="D78" i="9"/>
  <c r="C78" i="9"/>
  <c r="D77" i="9"/>
  <c r="E77" i="9"/>
  <c r="F77" i="9"/>
  <c r="G77" i="9"/>
  <c r="H77" i="9"/>
  <c r="I77" i="9"/>
  <c r="J77" i="9"/>
  <c r="K77" i="9"/>
  <c r="L77" i="9"/>
  <c r="C77" i="9"/>
  <c r="B82" i="9"/>
  <c r="C15" i="9"/>
  <c r="D15" i="9"/>
  <c r="E15" i="9"/>
  <c r="F15" i="9"/>
  <c r="G15" i="9"/>
  <c r="H15" i="9"/>
  <c r="I15" i="9"/>
  <c r="J15" i="9"/>
  <c r="K15" i="9"/>
  <c r="L15" i="9"/>
  <c r="M15" i="9"/>
  <c r="D58" i="13"/>
  <c r="C12" i="9" l="1"/>
  <c r="D10" i="13" s="1"/>
  <c r="Q4" i="35"/>
  <c r="C3" i="35" s="1"/>
  <c r="B3" i="30"/>
  <c r="B4" i="30" s="1"/>
  <c r="B3" i="9"/>
  <c r="B4" i="9" s="1"/>
  <c r="B3" i="12"/>
  <c r="B4" i="12" s="1"/>
  <c r="B3" i="13"/>
  <c r="B4" i="13" s="1"/>
  <c r="B3" i="14"/>
  <c r="B4" i="14" s="1"/>
  <c r="B3" i="15"/>
  <c r="B4" i="15" s="1"/>
  <c r="B3" i="10"/>
  <c r="B4" i="10" s="1"/>
  <c r="B3" i="16"/>
  <c r="B4" i="16" s="1"/>
  <c r="B3" i="19"/>
  <c r="B4" i="19" s="1"/>
  <c r="B3" i="20"/>
  <c r="B4" i="20" s="1"/>
  <c r="B3" i="23"/>
  <c r="B4" i="23" s="1"/>
  <c r="B3" i="22"/>
  <c r="B4" i="22" s="1"/>
  <c r="H6" i="33" l="1"/>
  <c r="H8" i="33" s="1"/>
  <c r="K49" i="30"/>
  <c r="K50" i="30"/>
  <c r="K47" i="30"/>
  <c r="K46" i="30"/>
  <c r="H26" i="30"/>
  <c r="C40" i="1"/>
  <c r="D40" i="1"/>
  <c r="E40" i="1"/>
  <c r="F40" i="1"/>
  <c r="G40" i="1"/>
  <c r="H40" i="1"/>
  <c r="I40" i="1"/>
  <c r="J40" i="1"/>
  <c r="K40" i="1"/>
  <c r="B40" i="1"/>
  <c r="C39" i="1"/>
  <c r="D39" i="1"/>
  <c r="E39" i="1"/>
  <c r="F39" i="1"/>
  <c r="G39" i="1"/>
  <c r="H39" i="1"/>
  <c r="I39" i="1"/>
  <c r="J39" i="1"/>
  <c r="K39" i="1"/>
  <c r="B39" i="1"/>
  <c r="C38" i="1"/>
  <c r="D38" i="1"/>
  <c r="E38" i="1"/>
  <c r="F38" i="1"/>
  <c r="G38" i="1"/>
  <c r="H38" i="1"/>
  <c r="I38" i="1"/>
  <c r="J38" i="1"/>
  <c r="K38" i="1"/>
  <c r="B38" i="1"/>
  <c r="C29" i="1"/>
  <c r="D29" i="1"/>
  <c r="E29" i="1"/>
  <c r="F29" i="1"/>
  <c r="G29" i="1"/>
  <c r="H29" i="1"/>
  <c r="I29" i="1"/>
  <c r="J29" i="1"/>
  <c r="K29" i="1"/>
  <c r="B29" i="1"/>
  <c r="B7" i="30"/>
  <c r="C9" i="30"/>
  <c r="D88" i="29"/>
  <c r="E88" i="29"/>
  <c r="F88" i="29"/>
  <c r="G88" i="29"/>
  <c r="H88" i="29"/>
  <c r="I88" i="29"/>
  <c r="C88" i="29"/>
  <c r="D83" i="29"/>
  <c r="E83" i="29"/>
  <c r="F83" i="29"/>
  <c r="G83" i="29"/>
  <c r="H83" i="29"/>
  <c r="I83" i="29"/>
  <c r="C83" i="29"/>
  <c r="D82" i="29"/>
  <c r="E82" i="29"/>
  <c r="F82" i="29"/>
  <c r="G82" i="29"/>
  <c r="H82" i="29"/>
  <c r="I82" i="29"/>
  <c r="C82" i="29"/>
  <c r="D65" i="29"/>
  <c r="D71" i="29" s="1"/>
  <c r="D77" i="29" s="1"/>
  <c r="D89" i="29" s="1"/>
  <c r="E65" i="29"/>
  <c r="F65" i="29"/>
  <c r="F71" i="29" s="1"/>
  <c r="F77" i="29" s="1"/>
  <c r="F89" i="29" s="1"/>
  <c r="G65" i="29"/>
  <c r="H65" i="29"/>
  <c r="I65" i="29"/>
  <c r="C65" i="29"/>
  <c r="C64" i="29"/>
  <c r="D64" i="29"/>
  <c r="E64" i="29"/>
  <c r="F64" i="29"/>
  <c r="G64" i="29"/>
  <c r="H64" i="29"/>
  <c r="I64" i="29"/>
  <c r="I66" i="29" s="1"/>
  <c r="B5" i="29"/>
  <c r="B5" i="25"/>
  <c r="B92" i="25"/>
  <c r="B78" i="25"/>
  <c r="B79" i="25"/>
  <c r="H75" i="25"/>
  <c r="H78" i="25" s="1"/>
  <c r="H87" i="25" s="1"/>
  <c r="G75" i="25"/>
  <c r="G78" i="25" s="1"/>
  <c r="G87" i="25" s="1"/>
  <c r="G97" i="25" s="1"/>
  <c r="F75" i="25"/>
  <c r="F78" i="25" s="1"/>
  <c r="E75" i="25"/>
  <c r="E78" i="25" s="1"/>
  <c r="E87" i="25" s="1"/>
  <c r="E97" i="25" s="1"/>
  <c r="D75" i="25"/>
  <c r="D78" i="25" s="1"/>
  <c r="D87" i="25" s="1"/>
  <c r="D97" i="25" s="1"/>
  <c r="C75" i="25"/>
  <c r="I75" i="25"/>
  <c r="I78" i="25" s="1"/>
  <c r="I87" i="25" s="1"/>
  <c r="I97" i="25" s="1"/>
  <c r="H71" i="25"/>
  <c r="H74" i="25" s="1"/>
  <c r="G71" i="25"/>
  <c r="G74" i="25" s="1"/>
  <c r="F71" i="25"/>
  <c r="F74" i="25" s="1"/>
  <c r="E71" i="25"/>
  <c r="E74" i="25" s="1"/>
  <c r="D71" i="25"/>
  <c r="D74" i="25" s="1"/>
  <c r="C71" i="25"/>
  <c r="C74" i="25" s="1"/>
  <c r="I71" i="25"/>
  <c r="I74" i="25" s="1"/>
  <c r="B70" i="25"/>
  <c r="H65" i="25"/>
  <c r="H79" i="25" s="1"/>
  <c r="G65" i="25"/>
  <c r="G79" i="25" s="1"/>
  <c r="F65" i="25"/>
  <c r="F79" i="25" s="1"/>
  <c r="E65" i="25"/>
  <c r="E79" i="25" s="1"/>
  <c r="D65" i="25"/>
  <c r="D79" i="25" s="1"/>
  <c r="C79" i="25"/>
  <c r="I65" i="25"/>
  <c r="I79" i="25" s="1"/>
  <c r="H64" i="25"/>
  <c r="H70" i="25" s="1"/>
  <c r="G64" i="25"/>
  <c r="F64" i="25"/>
  <c r="E64" i="25"/>
  <c r="E70" i="25" s="1"/>
  <c r="D64" i="25"/>
  <c r="D70" i="25" s="1"/>
  <c r="D86" i="25" s="1"/>
  <c r="D92" i="25" s="1"/>
  <c r="C64" i="25"/>
  <c r="C70" i="25" s="1"/>
  <c r="I64" i="25"/>
  <c r="I70" i="25" s="1"/>
  <c r="K33" i="23"/>
  <c r="K32" i="23"/>
  <c r="K31" i="23"/>
  <c r="K20" i="23"/>
  <c r="K21" i="23"/>
  <c r="K19" i="23"/>
  <c r="L20" i="23"/>
  <c r="M20" i="23" s="1"/>
  <c r="N20" i="23" s="1"/>
  <c r="L21" i="23"/>
  <c r="M21" i="23" s="1"/>
  <c r="N21" i="23" s="1"/>
  <c r="L19" i="23"/>
  <c r="J9" i="23"/>
  <c r="D471" i="23"/>
  <c r="D724" i="23"/>
  <c r="D978" i="23"/>
  <c r="D22" i="23"/>
  <c r="D1332" i="23"/>
  <c r="D206" i="23"/>
  <c r="D972" i="23"/>
  <c r="D792" i="23"/>
  <c r="D1333" i="23"/>
  <c r="D726" i="23"/>
  <c r="D1021" i="23"/>
  <c r="D411" i="23"/>
  <c r="D1179" i="23"/>
  <c r="D847" i="23"/>
  <c r="D1201" i="23"/>
  <c r="D613" i="23"/>
  <c r="D533" i="23"/>
  <c r="D1492" i="23"/>
  <c r="D403" i="23"/>
  <c r="D1736" i="23"/>
  <c r="D1295" i="23"/>
  <c r="D108" i="23"/>
  <c r="D538" i="23"/>
  <c r="D1286" i="23"/>
  <c r="D641" i="23"/>
  <c r="D1138" i="23"/>
  <c r="D281" i="23"/>
  <c r="D138" i="23"/>
  <c r="D658" i="23"/>
  <c r="D421" i="23"/>
  <c r="D56" i="23"/>
  <c r="D1178" i="23"/>
  <c r="D1826" i="23"/>
  <c r="D933" i="23"/>
  <c r="D390" i="23"/>
  <c r="D1610" i="23"/>
  <c r="D1376" i="23"/>
  <c r="D649" i="23"/>
  <c r="D842" i="23"/>
  <c r="D162" i="23"/>
  <c r="D1186" i="23"/>
  <c r="D1764" i="23"/>
  <c r="D13" i="23"/>
  <c r="D31" i="23"/>
  <c r="D531" i="23"/>
  <c r="D1649" i="23"/>
  <c r="D1210" i="23"/>
  <c r="D239" i="23"/>
  <c r="D1514" i="23"/>
  <c r="D1137" i="23"/>
  <c r="D182" i="23"/>
  <c r="D1500" i="23"/>
  <c r="D1314" i="23"/>
  <c r="D504" i="23"/>
  <c r="D1336" i="23"/>
  <c r="D594" i="23"/>
  <c r="D60" i="23"/>
  <c r="D377" i="23"/>
  <c r="D1167" i="23"/>
  <c r="D192" i="23"/>
  <c r="D986" i="23"/>
  <c r="D526" i="23"/>
  <c r="D517" i="23"/>
  <c r="D955" i="23"/>
  <c r="D851" i="23"/>
  <c r="D998" i="23"/>
  <c r="D71" i="23"/>
  <c r="D1513" i="23"/>
  <c r="D1572" i="23"/>
  <c r="D235" i="23"/>
  <c r="D1848" i="23"/>
  <c r="D1786" i="23"/>
  <c r="D919" i="23"/>
  <c r="D865" i="23"/>
  <c r="D1707" i="23"/>
  <c r="D1833" i="23"/>
  <c r="D839" i="23"/>
  <c r="D708" i="23"/>
  <c r="D1811" i="23"/>
  <c r="D825" i="23"/>
  <c r="D297" i="23"/>
  <c r="D602" i="23"/>
  <c r="D1754" i="23"/>
  <c r="D1592" i="23"/>
  <c r="D1673" i="23"/>
  <c r="D1497" i="23"/>
  <c r="D1205" i="23"/>
  <c r="D1250" i="23"/>
  <c r="D217" i="23"/>
  <c r="D605" i="23"/>
  <c r="D1800" i="23"/>
  <c r="D165" i="23"/>
  <c r="D510" i="23"/>
  <c r="D977" i="23"/>
  <c r="D1745" i="23"/>
  <c r="D1318" i="23"/>
  <c r="D784" i="23"/>
  <c r="D554" i="23"/>
  <c r="D545" i="23"/>
  <c r="D394" i="23"/>
  <c r="D733" i="23"/>
  <c r="D1602" i="23"/>
  <c r="D1034" i="23"/>
  <c r="D150" i="23"/>
  <c r="D1261" i="23"/>
  <c r="D1223" i="23"/>
  <c r="D1742" i="23"/>
  <c r="D1671" i="23"/>
  <c r="D1401" i="23"/>
  <c r="D777" i="23"/>
  <c r="D1221" i="23"/>
  <c r="D12" i="23"/>
  <c r="D1656" i="23"/>
  <c r="D772" i="23"/>
  <c r="D1098" i="23"/>
  <c r="D1378" i="23"/>
  <c r="D1074" i="23"/>
  <c r="D1802" i="23"/>
  <c r="D263" i="23"/>
  <c r="D1502" i="23"/>
  <c r="D817" i="23"/>
  <c r="D1463" i="23"/>
  <c r="D244" i="23"/>
  <c r="D348" i="23"/>
  <c r="D1245" i="23"/>
  <c r="D776" i="23"/>
  <c r="D519" i="23"/>
  <c r="D1830" i="23"/>
  <c r="D1062" i="23"/>
  <c r="D1569" i="23"/>
  <c r="D1283" i="23"/>
  <c r="D1814" i="23"/>
  <c r="D1060" i="23"/>
  <c r="D303" i="23"/>
  <c r="D1076" i="23"/>
  <c r="D1382" i="23"/>
  <c r="D1701" i="23"/>
  <c r="D1279" i="23"/>
  <c r="D201" i="23"/>
  <c r="D781" i="23"/>
  <c r="D1425" i="23"/>
  <c r="D849" i="23"/>
  <c r="D1461" i="23"/>
  <c r="D709" i="23"/>
  <c r="D1836" i="23"/>
  <c r="D759" i="23"/>
  <c r="D1116" i="23"/>
  <c r="D821" i="23"/>
  <c r="D823" i="23"/>
  <c r="D1335" i="23"/>
  <c r="D1433" i="23"/>
  <c r="D331" i="23"/>
  <c r="D1276" i="23"/>
  <c r="D748" i="23"/>
  <c r="D1510" i="23"/>
  <c r="D1260" i="23"/>
  <c r="D313" i="23"/>
  <c r="D196" i="23"/>
  <c r="D723" i="23"/>
  <c r="D323" i="23"/>
  <c r="D967" i="23"/>
  <c r="D28" i="23"/>
  <c r="D1244" i="23"/>
  <c r="D1232" i="23"/>
  <c r="D1251" i="23"/>
  <c r="D1593" i="23"/>
  <c r="D1478" i="23"/>
  <c r="D796" i="23"/>
  <c r="D1011" i="23"/>
  <c r="D1369" i="23"/>
  <c r="D304" i="23"/>
  <c r="D1231" i="23"/>
  <c r="D1009" i="23"/>
  <c r="D542" i="23"/>
  <c r="D1213" i="23"/>
  <c r="D1506" i="23"/>
  <c r="D1794" i="23"/>
  <c r="D593" i="23"/>
  <c r="D1064" i="23"/>
  <c r="D289" i="23"/>
  <c r="D657" i="23"/>
  <c r="D547" i="23"/>
  <c r="D1549" i="23"/>
  <c r="D1337" i="23"/>
  <c r="D544" i="23"/>
  <c r="D506" i="23"/>
  <c r="D387" i="23"/>
  <c r="D1437" i="23"/>
  <c r="D1817" i="23"/>
  <c r="D687" i="23"/>
  <c r="D1807" i="23"/>
  <c r="D1342" i="23"/>
  <c r="D354" i="23"/>
  <c r="D811" i="23"/>
  <c r="D615" i="23"/>
  <c r="D901" i="23"/>
  <c r="D1258" i="23"/>
  <c r="D985" i="23"/>
  <c r="D1770" i="23"/>
  <c r="D1406" i="23"/>
  <c r="D1534" i="23"/>
  <c r="D1109" i="23"/>
  <c r="D568" i="23"/>
  <c r="D965" i="23"/>
  <c r="D1264" i="23"/>
  <c r="D77" i="23"/>
  <c r="D398" i="23"/>
  <c r="D529" i="23"/>
  <c r="D1269" i="23"/>
  <c r="D1600" i="23"/>
  <c r="D280" i="23"/>
  <c r="D550" i="23"/>
  <c r="D1356" i="23"/>
  <c r="D495" i="23"/>
  <c r="D1296" i="23"/>
  <c r="D681" i="23"/>
  <c r="D364" i="23"/>
  <c r="D1635" i="23"/>
  <c r="D1716" i="23"/>
  <c r="D1550" i="23"/>
  <c r="D1122" i="23"/>
  <c r="D1405" i="23"/>
  <c r="D1491" i="23"/>
  <c r="D1161" i="23"/>
  <c r="D1400" i="23"/>
  <c r="D1320" i="23"/>
  <c r="D1323" i="23"/>
  <c r="D1268" i="23"/>
  <c r="D1424" i="23"/>
  <c r="D69" i="23"/>
  <c r="D854" i="23"/>
  <c r="D386" i="23"/>
  <c r="D707" i="23"/>
  <c r="D1704" i="23"/>
  <c r="D436" i="23"/>
  <c r="D236" i="23"/>
  <c r="D1477" i="23"/>
  <c r="D166" i="23"/>
  <c r="D1057" i="23"/>
  <c r="D1068" i="23"/>
  <c r="D467" i="23"/>
  <c r="D1007" i="23"/>
  <c r="D225" i="23"/>
  <c r="D812" i="23"/>
  <c r="D1583" i="23"/>
  <c r="D859" i="23"/>
  <c r="D285" i="23"/>
  <c r="D359" i="23"/>
  <c r="D988" i="23"/>
  <c r="D470" i="23"/>
  <c r="D808" i="23"/>
  <c r="D46" i="23"/>
  <c r="D572" i="23"/>
  <c r="D1343" i="23"/>
  <c r="D741" i="23"/>
  <c r="D1623" i="23"/>
  <c r="D1339" i="23"/>
  <c r="D1035" i="23"/>
  <c r="D1774" i="23"/>
  <c r="D256" i="23"/>
  <c r="D791" i="23"/>
  <c r="D984" i="23"/>
  <c r="D282" i="23"/>
  <c r="D27" i="23"/>
  <c r="D845" i="23"/>
  <c r="D1443" i="23"/>
  <c r="D1611" i="23"/>
  <c r="D904" i="23"/>
  <c r="D1359" i="23"/>
  <c r="D380" i="23"/>
  <c r="D457" i="23"/>
  <c r="D1176" i="23"/>
  <c r="D774" i="23"/>
  <c r="D1837" i="23"/>
  <c r="D20" i="23"/>
  <c r="D1547" i="23"/>
  <c r="D1536" i="23"/>
  <c r="D1548" i="23"/>
  <c r="D1085" i="23"/>
  <c r="D1316" i="23"/>
  <c r="D392" i="23"/>
  <c r="D1016" i="23"/>
  <c r="D376" i="23"/>
  <c r="D1543" i="23"/>
  <c r="D755" i="23"/>
  <c r="D253" i="23"/>
  <c r="D406" i="23"/>
  <c r="D1471" i="23"/>
  <c r="D1203" i="23"/>
  <c r="D1482" i="23"/>
  <c r="D1039" i="23"/>
  <c r="D476" i="23"/>
  <c r="D1604" i="23"/>
  <c r="D1419" i="23"/>
  <c r="D319" i="23"/>
  <c r="D924" i="23"/>
  <c r="D1262" i="23"/>
  <c r="D234" i="23"/>
  <c r="D301" i="23"/>
  <c r="D1597" i="23"/>
  <c r="D1798" i="23"/>
  <c r="D749" i="23"/>
  <c r="D210" i="23"/>
  <c r="D103" i="23"/>
  <c r="D1128" i="23"/>
  <c r="D675" i="23"/>
  <c r="D1366" i="23"/>
  <c r="D571" i="23"/>
  <c r="D885" i="23"/>
  <c r="D1289" i="23"/>
  <c r="D1136" i="23"/>
  <c r="D102" i="23"/>
  <c r="D488" i="23"/>
  <c r="D1515" i="23"/>
  <c r="D633" i="23"/>
  <c r="D720" i="23"/>
  <c r="D1046" i="23"/>
  <c r="D665" i="23"/>
  <c r="D1746" i="23"/>
  <c r="D1311" i="23"/>
  <c r="D388" i="23"/>
  <c r="D1022" i="23"/>
  <c r="D93" i="23"/>
  <c r="D324" i="23"/>
  <c r="D1452" i="23"/>
  <c r="D465" i="23"/>
  <c r="D55" i="23"/>
  <c r="D1024" i="23"/>
  <c r="D555" i="23"/>
  <c r="D1457" i="23"/>
  <c r="D907" i="23"/>
  <c r="D974" i="23"/>
  <c r="D843" i="23"/>
  <c r="D1174" i="23"/>
  <c r="D1387" i="23"/>
  <c r="D1417" i="23"/>
  <c r="D1555" i="23"/>
  <c r="D1426" i="23"/>
  <c r="D1067" i="23"/>
  <c r="D1162" i="23"/>
  <c r="D670" i="23"/>
  <c r="D1240" i="23"/>
  <c r="D563" i="23"/>
  <c r="D1821" i="23"/>
  <c r="D454" i="23"/>
  <c r="D1340" i="23"/>
  <c r="D308" i="23"/>
  <c r="D1841" i="23"/>
  <c r="D1230" i="23"/>
  <c r="D1165" i="23"/>
  <c r="D1839" i="23"/>
  <c r="D591" i="23"/>
  <c r="D1329" i="23"/>
  <c r="D1553" i="23"/>
  <c r="D837" i="23"/>
  <c r="D1371" i="23"/>
  <c r="D283" i="23"/>
  <c r="D491" i="23"/>
  <c r="D1351" i="23"/>
  <c r="D1438" i="23"/>
  <c r="D329" i="23"/>
  <c r="D786" i="23"/>
  <c r="D174" i="23"/>
  <c r="D116" i="23"/>
  <c r="D951" i="23"/>
  <c r="D1288" i="23"/>
  <c r="D347" i="23"/>
  <c r="D682" i="23"/>
  <c r="D1006" i="23"/>
  <c r="D1665" i="23"/>
  <c r="D1588" i="23"/>
  <c r="D221" i="23"/>
  <c r="D1164" i="23"/>
  <c r="D980" i="23"/>
  <c r="D211" i="23"/>
  <c r="D177" i="23"/>
  <c r="D1287" i="23"/>
  <c r="D846" i="23"/>
  <c r="D1086" i="23"/>
  <c r="D586" i="23"/>
  <c r="D705" i="23"/>
  <c r="D970" i="23"/>
  <c r="D876" i="23"/>
  <c r="D1025" i="23"/>
  <c r="D131" i="23"/>
  <c r="D1420" i="23"/>
  <c r="D1430" i="23"/>
  <c r="D317" i="23"/>
  <c r="D903" i="23"/>
  <c r="D1091" i="23"/>
  <c r="D1073" i="23"/>
  <c r="D99" i="23"/>
  <c r="D1636" i="23"/>
  <c r="D944" i="23"/>
  <c r="D557" i="23"/>
  <c r="D104" i="23"/>
  <c r="D1344" i="23"/>
  <c r="D489" i="23"/>
  <c r="D1509" i="23"/>
  <c r="D1737" i="23"/>
  <c r="D332" i="23"/>
  <c r="D1435" i="23"/>
  <c r="D1558" i="23"/>
  <c r="D1147" i="23"/>
  <c r="D952" i="23"/>
  <c r="D1459" i="23"/>
  <c r="D45" i="23"/>
  <c r="D464" i="23"/>
  <c r="D1481" i="23"/>
  <c r="D310" i="23"/>
  <c r="D26" i="23"/>
  <c r="D1633" i="23"/>
  <c r="D397" i="23"/>
  <c r="D1532" i="23"/>
  <c r="D1709" i="23"/>
  <c r="D1206" i="23"/>
  <c r="D1657" i="23"/>
  <c r="D917" i="23"/>
  <c r="D1042" i="23"/>
  <c r="D1384" i="23"/>
  <c r="D880" i="23"/>
  <c r="D186" i="23"/>
  <c r="D100" i="23"/>
  <c r="D1616" i="23"/>
  <c r="D340" i="23"/>
  <c r="D1845" i="23"/>
  <c r="D674" i="23"/>
  <c r="D612" i="23"/>
  <c r="D855" i="23"/>
  <c r="D1563" i="23"/>
  <c r="D133" i="23"/>
  <c r="D1266" i="23"/>
  <c r="D1676" i="23"/>
  <c r="D1783" i="23"/>
  <c r="D110" i="23"/>
  <c r="D469" i="23"/>
  <c r="D1706" i="23"/>
  <c r="D164" i="23"/>
  <c r="D444" i="23"/>
  <c r="D188" i="23"/>
  <c r="D25" i="23"/>
  <c r="D1307" i="23"/>
  <c r="D1103" i="23"/>
  <c r="D214" i="23"/>
  <c r="D1757" i="23"/>
  <c r="D337" i="23"/>
  <c r="D803" i="23"/>
  <c r="D1071" i="23"/>
  <c r="D478" i="23"/>
  <c r="D1796" i="23"/>
  <c r="D1846" i="23"/>
  <c r="D650" i="23"/>
  <c r="D1644" i="23"/>
  <c r="D934" i="23"/>
  <c r="D113" i="23"/>
  <c r="D307" i="23"/>
  <c r="D778" i="23"/>
  <c r="D1008" i="23"/>
  <c r="D452" i="23"/>
  <c r="D1395" i="23"/>
  <c r="D1603" i="23"/>
  <c r="D890" i="23"/>
  <c r="D820" i="23"/>
  <c r="D1171" i="23"/>
  <c r="D1130" i="23"/>
  <c r="D1574" i="23"/>
  <c r="D1373" i="23"/>
  <c r="D1712" i="23"/>
  <c r="D693" i="23"/>
  <c r="D147" i="23"/>
  <c r="D747" i="23"/>
  <c r="D960" i="23"/>
  <c r="D826" i="23"/>
  <c r="D1144" i="23"/>
  <c r="D1211" i="23"/>
  <c r="D651" i="23"/>
  <c r="D105" i="23"/>
  <c r="D1627" i="23"/>
  <c r="D245" i="23"/>
  <c r="D499" i="23"/>
  <c r="D949" i="23"/>
  <c r="D1639" i="23"/>
  <c r="D987" i="23"/>
  <c r="D1684" i="23"/>
  <c r="D1507" i="23"/>
  <c r="D1159" i="23"/>
  <c r="D1421" i="23"/>
  <c r="D1014" i="23"/>
  <c r="D1000" i="23"/>
  <c r="D959" i="23"/>
  <c r="D219" i="23"/>
  <c r="D218" i="23"/>
  <c r="D1808" i="23"/>
  <c r="D1524" i="23"/>
  <c r="D802" i="23"/>
  <c r="D1634" i="23"/>
  <c r="D169" i="23"/>
  <c r="D1691" i="23"/>
  <c r="D1705" i="23"/>
  <c r="D472" i="23"/>
  <c r="D775" i="23"/>
  <c r="D1608" i="23"/>
  <c r="D1449" i="23"/>
  <c r="D1169" i="23"/>
  <c r="D734" i="23"/>
  <c r="D1448" i="23"/>
  <c r="D1019" i="23"/>
  <c r="D994" i="23"/>
  <c r="D1475" i="23"/>
  <c r="D678" i="23"/>
  <c r="D1810" i="23"/>
  <c r="D456" i="23"/>
  <c r="D1576" i="23"/>
  <c r="D1722" i="23"/>
  <c r="D1834" i="23"/>
  <c r="D932" i="23"/>
  <c r="D684" i="23"/>
  <c r="D757" i="23"/>
  <c r="D1829" i="23"/>
  <c r="D1325" i="23"/>
  <c r="D1743" i="23"/>
  <c r="D798" i="23"/>
  <c r="D490" i="23"/>
  <c r="D728" i="23"/>
  <c r="D163" i="23"/>
  <c r="D1713" i="23"/>
  <c r="D423" i="23"/>
  <c r="D190" i="23"/>
  <c r="D1758" i="23"/>
  <c r="D35" i="23"/>
  <c r="D696" i="23"/>
  <c r="D797" i="23"/>
  <c r="D1565" i="23"/>
  <c r="D41" i="23"/>
  <c r="D954" i="23"/>
  <c r="D1487" i="23"/>
  <c r="D89" i="23"/>
  <c r="D648" i="23"/>
  <c r="D1127" i="23"/>
  <c r="D1744" i="23"/>
  <c r="D1607" i="23"/>
  <c r="D525" i="23"/>
  <c r="D1209" i="23"/>
  <c r="D1099" i="23"/>
  <c r="D1541" i="23"/>
  <c r="D1732" i="23"/>
  <c r="D85" i="23"/>
  <c r="D1327" i="23"/>
  <c r="D1626" i="23"/>
  <c r="D1051" i="23"/>
  <c r="D621" i="23"/>
  <c r="D1362" i="23"/>
  <c r="D1326" i="23"/>
  <c r="D170" i="23"/>
  <c r="D1012" i="23"/>
  <c r="D1724" i="23"/>
  <c r="D1160" i="23"/>
  <c r="D1133" i="23"/>
  <c r="D691" i="23"/>
  <c r="D1715" i="23"/>
  <c r="D727" i="23"/>
  <c r="D1584" i="23"/>
  <c r="D393" i="23"/>
  <c r="D1237" i="23"/>
  <c r="D1302" i="23"/>
  <c r="D867" i="23"/>
  <c r="D1680" i="23"/>
  <c r="D993" i="23"/>
  <c r="D1692" i="23"/>
  <c r="D335" i="23"/>
  <c r="D136" i="23"/>
  <c r="D1078" i="23"/>
  <c r="D475" i="23"/>
  <c r="D574" i="23"/>
  <c r="D997" i="23"/>
  <c r="D1397" i="23"/>
  <c r="D1785" i="23"/>
  <c r="D187" i="23"/>
  <c r="D787" i="23"/>
  <c r="D1220" i="23"/>
  <c r="D414" i="23"/>
  <c r="D523" i="23"/>
  <c r="D645" i="23"/>
  <c r="D866" i="23"/>
  <c r="D352" i="23"/>
  <c r="D957" i="23"/>
  <c r="D690" i="23"/>
  <c r="D1238" i="23"/>
  <c r="D1624" i="23"/>
  <c r="D1120" i="23"/>
  <c r="D661" i="23"/>
  <c r="D366" i="23"/>
  <c r="D1272" i="23"/>
  <c r="D1703" i="23"/>
  <c r="D21" i="23"/>
  <c r="D34" i="23"/>
  <c r="D1216" i="23"/>
  <c r="D1190" i="23"/>
  <c r="D198" i="23"/>
  <c r="D232" i="23"/>
  <c r="D915" i="23"/>
  <c r="D813" i="23"/>
  <c r="D614" i="23"/>
  <c r="D910" i="23"/>
  <c r="D382" i="23"/>
  <c r="D330" i="23"/>
  <c r="D1759" i="23"/>
  <c r="D1065" i="23"/>
  <c r="D935" i="23"/>
  <c r="D441" i="23"/>
  <c r="D1735" i="23"/>
  <c r="D799" i="23"/>
  <c r="D721" i="23"/>
  <c r="D361" i="23"/>
  <c r="D1427" i="23"/>
  <c r="D660" i="23"/>
  <c r="D1294" i="23"/>
  <c r="D1805" i="23"/>
  <c r="D1089" i="23"/>
  <c r="D160" i="23"/>
  <c r="D343" i="23"/>
  <c r="D916" i="23"/>
  <c r="D804" i="23"/>
  <c r="D688" i="23"/>
  <c r="D1001" i="23"/>
  <c r="D1379" i="23"/>
  <c r="D155" i="23"/>
  <c r="D899" i="23"/>
  <c r="D115" i="23"/>
  <c r="D1615" i="23"/>
  <c r="D153" i="23"/>
  <c r="D360" i="23"/>
  <c r="D599" i="23"/>
  <c r="D1372" i="23"/>
  <c r="D936" i="23"/>
  <c r="D1488" i="23"/>
  <c r="D667" i="23"/>
  <c r="D735" i="23"/>
  <c r="D1473" i="23"/>
  <c r="D982" i="23"/>
  <c r="D1672" i="23"/>
  <c r="D896" i="23"/>
  <c r="D1496" i="23"/>
  <c r="D1346" i="23"/>
  <c r="D953" i="23"/>
  <c r="D872" i="23"/>
  <c r="D1375" i="23"/>
  <c r="D114" i="23"/>
  <c r="D118" i="23"/>
  <c r="D318" i="23"/>
  <c r="D1131" i="23"/>
  <c r="D1241" i="23"/>
  <c r="D1711" i="23"/>
  <c r="D1153" i="23"/>
  <c r="D1552" i="23"/>
  <c r="D1247" i="23"/>
  <c r="D461" i="23"/>
  <c r="D1248" i="23"/>
  <c r="D1312" i="23"/>
  <c r="D668" i="23"/>
  <c r="D1501" i="23"/>
  <c r="D65" i="23"/>
  <c r="D1383" i="23"/>
  <c r="D1835" i="23"/>
  <c r="D250" i="23"/>
  <c r="D483" i="23"/>
  <c r="D1249" i="23"/>
  <c r="D228" i="23"/>
  <c r="D838" i="23"/>
  <c r="D1739" i="23"/>
  <c r="D1816" i="23"/>
  <c r="D637" i="23"/>
  <c r="D1659" i="23"/>
  <c r="D1675" i="23"/>
  <c r="D72" i="23"/>
  <c r="D1730" i="23"/>
  <c r="D622" i="23"/>
  <c r="D1540" i="23"/>
  <c r="D1844" i="23"/>
  <c r="D695" i="23"/>
  <c r="D1357" i="23"/>
  <c r="D448" i="23"/>
  <c r="D1197" i="23"/>
  <c r="D653" i="23"/>
  <c r="D502" i="23"/>
  <c r="D1601" i="23"/>
  <c r="D493" i="23"/>
  <c r="D175" i="23"/>
  <c r="D1727" i="23"/>
  <c r="D42" i="23"/>
  <c r="D1084" i="23"/>
  <c r="D694" i="23"/>
  <c r="D1418" i="23"/>
  <c r="D419" i="23"/>
  <c r="D669" i="23"/>
  <c r="D1609" i="23"/>
  <c r="D1479" i="23"/>
  <c r="D1714" i="23"/>
  <c r="D1568" i="23"/>
  <c r="D351" i="23"/>
  <c r="D148" i="23"/>
  <c r="D592" i="23"/>
  <c r="D87" i="23"/>
  <c r="D801" i="23"/>
  <c r="D830" i="23"/>
  <c r="D1780" i="23"/>
  <c r="D1466" i="23"/>
  <c r="D1445" i="23"/>
  <c r="D1259" i="23"/>
  <c r="D920" i="23"/>
  <c r="D1281" i="23"/>
  <c r="D1748" i="23"/>
  <c r="D1612" i="23"/>
  <c r="D1328" i="23"/>
  <c r="D1650" i="23"/>
  <c r="D112" i="23"/>
  <c r="D1156" i="23"/>
  <c r="D1493" i="23"/>
  <c r="D713" i="23"/>
  <c r="D1560" i="23"/>
  <c r="D1561" i="23"/>
  <c r="D769" i="23"/>
  <c r="D1651" i="23"/>
  <c r="D1002" i="23"/>
  <c r="D1291" i="23"/>
  <c r="D96" i="23"/>
  <c r="D474" i="23"/>
  <c r="D183" i="23"/>
  <c r="D881" i="23"/>
  <c r="D498" i="23"/>
  <c r="D230" i="23"/>
  <c r="D908" i="23"/>
  <c r="D742" i="23"/>
  <c r="D511" i="23"/>
  <c r="D662" i="23"/>
  <c r="D47" i="23"/>
  <c r="D950" i="23"/>
  <c r="D1081" i="23"/>
  <c r="D540" i="23"/>
  <c r="D963" i="23"/>
  <c r="D1429" i="23"/>
  <c r="D1324" i="23"/>
  <c r="D1377" i="23"/>
  <c r="D582" i="23"/>
  <c r="D1411" i="23"/>
  <c r="D914" i="23"/>
  <c r="D1004" i="23"/>
  <c r="D656" i="23"/>
  <c r="D1465" i="23"/>
  <c r="D616" i="23"/>
  <c r="D625" i="23"/>
  <c r="D242" i="23"/>
  <c r="D1108" i="23"/>
  <c r="D1083" i="23"/>
  <c r="D869" i="23"/>
  <c r="D1606" i="23"/>
  <c r="D1088" i="23"/>
  <c r="D1464" i="23"/>
  <c r="D426" i="23"/>
  <c r="D1453" i="23"/>
  <c r="D508" i="23"/>
  <c r="D698" i="23"/>
  <c r="D1416" i="23"/>
  <c r="D500" i="23"/>
  <c r="D383" i="23"/>
  <c r="D829" i="23"/>
  <c r="D1354" i="23"/>
  <c r="D941" i="23"/>
  <c r="D1365" i="23"/>
  <c r="D50" i="23"/>
  <c r="D124" i="23"/>
  <c r="D1370" i="23"/>
  <c r="D1594" i="23"/>
  <c r="D405" i="23"/>
  <c r="D1075" i="23"/>
  <c r="D973" i="23"/>
  <c r="D520" i="23"/>
  <c r="D1003" i="23"/>
  <c r="D1321" i="23"/>
  <c r="D1843" i="23"/>
  <c r="D149" i="23"/>
  <c r="D1350" i="23"/>
  <c r="D1275" i="23"/>
  <c r="D460" i="23"/>
  <c r="D895" i="23"/>
  <c r="D1219" i="23"/>
  <c r="D229" i="23"/>
  <c r="D1778" i="23"/>
  <c r="D1132" i="23"/>
  <c r="D609" i="23"/>
  <c r="D806" i="23"/>
  <c r="D1436" i="23"/>
  <c r="D624" i="23"/>
  <c r="D1121" i="23"/>
  <c r="D1578" i="23"/>
  <c r="D61" i="23"/>
  <c r="D1410" i="23"/>
  <c r="D1581" i="23"/>
  <c r="D577" i="23"/>
  <c r="D1666" i="23"/>
  <c r="D62" i="23"/>
  <c r="D627" i="23"/>
  <c r="D1146" i="23"/>
  <c r="D1135" i="23"/>
  <c r="D430" i="23"/>
  <c r="D835" i="23"/>
  <c r="D898" i="23"/>
  <c r="D1819" i="23"/>
  <c r="D879" i="23"/>
  <c r="D889" i="23"/>
  <c r="D1115" i="23"/>
  <c r="D527" i="23"/>
  <c r="D273" i="23"/>
  <c r="D1749" i="23"/>
  <c r="D277" i="23"/>
  <c r="D117" i="23"/>
  <c r="D442" i="23"/>
  <c r="D852" i="23"/>
  <c r="D1123" i="23"/>
  <c r="D513" i="23"/>
  <c r="D122" i="23"/>
  <c r="D524" i="23"/>
  <c r="D664" i="23"/>
  <c r="D1688" i="23"/>
  <c r="D86" i="23"/>
  <c r="D1564" i="23"/>
  <c r="D75" i="23"/>
  <c r="D278" i="23"/>
  <c r="D818" i="23"/>
  <c r="D505" i="23"/>
  <c r="D766" i="23"/>
  <c r="D370" i="23"/>
  <c r="D758" i="23"/>
  <c r="D552" i="23"/>
  <c r="D276" i="23"/>
  <c r="D1570" i="23"/>
  <c r="D534" i="23"/>
  <c r="D1331" i="23"/>
  <c r="D736" i="23"/>
  <c r="D1775" i="23"/>
  <c r="D1066" i="23"/>
  <c r="D1815" i="23"/>
  <c r="D1072" i="23"/>
  <c r="D686" i="23"/>
  <c r="D438" i="23"/>
  <c r="D1050" i="23"/>
  <c r="D367" i="23"/>
  <c r="D1422" i="23"/>
  <c r="D1303" i="23"/>
  <c r="D1053" i="23"/>
  <c r="D608" i="23"/>
  <c r="D1489" i="23"/>
  <c r="D856" i="23"/>
  <c r="D451" i="23"/>
  <c r="D241" i="23"/>
  <c r="D822" i="23"/>
  <c r="D336" i="23"/>
  <c r="D773" i="23"/>
  <c r="D1539" i="23"/>
  <c r="D223" i="23"/>
  <c r="D385" i="23"/>
  <c r="D1799" i="23"/>
  <c r="D1150" i="23"/>
  <c r="D1304" i="23"/>
  <c r="D861" i="23"/>
  <c r="D1726" i="23"/>
  <c r="D632" i="23"/>
  <c r="D1674" i="23"/>
  <c r="D1148" i="23"/>
  <c r="D391" i="23"/>
  <c r="D290" i="23"/>
  <c r="D90" i="23"/>
  <c r="D487" i="23"/>
  <c r="D1200" i="23"/>
  <c r="D537" i="23"/>
  <c r="D1059" i="23"/>
  <c r="D710" i="23"/>
  <c r="D939" i="23"/>
  <c r="D1731" i="23"/>
  <c r="D1840" i="23"/>
  <c r="D458" i="23"/>
  <c r="D532" i="23"/>
  <c r="D309" i="23"/>
  <c r="D209" i="23"/>
  <c r="D1797" i="23"/>
  <c r="D1660" i="23"/>
  <c r="D1183" i="23"/>
  <c r="D1096" i="23"/>
  <c r="D410" i="23"/>
  <c r="D345" i="23"/>
  <c r="D913" i="23"/>
  <c r="D181" i="23"/>
  <c r="D565" i="23"/>
  <c r="D905" i="23"/>
  <c r="D857" i="23"/>
  <c r="D1027" i="23"/>
  <c r="D459" i="23"/>
  <c r="D1662" i="23"/>
  <c r="D912" i="23"/>
  <c r="D1580" i="23"/>
  <c r="D485" i="23"/>
  <c r="D29" i="23"/>
  <c r="D958" i="23"/>
  <c r="D1617" i="23"/>
  <c r="D689" i="23"/>
  <c r="D1110" i="23"/>
  <c r="D173" i="23"/>
  <c r="D1804" i="23"/>
  <c r="D1180" i="23"/>
  <c r="D440" i="23"/>
  <c r="D968" i="23"/>
  <c r="D439" i="23"/>
  <c r="D121" i="23"/>
  <c r="D1290" i="23"/>
  <c r="D1368" i="23"/>
  <c r="D671" i="23"/>
  <c r="D788" i="23"/>
  <c r="D1628" i="23"/>
  <c r="D1069" i="23"/>
  <c r="D157" i="23"/>
  <c r="D1189" i="23"/>
  <c r="D1173" i="23"/>
  <c r="D1301" i="23"/>
  <c r="D1682" i="23"/>
  <c r="D1766" i="23"/>
  <c r="D911" i="23"/>
  <c r="D328" i="23"/>
  <c r="D134" i="23"/>
  <c r="D1386" i="23"/>
  <c r="D1640" i="23"/>
  <c r="D339" i="23"/>
  <c r="D1590" i="23"/>
  <c r="D137" i="23"/>
  <c r="D259" i="23"/>
  <c r="D74" i="23"/>
  <c r="D300" i="23"/>
  <c r="D1265" i="23"/>
  <c r="D543" i="23"/>
  <c r="D238" i="23"/>
  <c r="D30" i="23"/>
  <c r="D833" i="23"/>
  <c r="D1225" i="23"/>
  <c r="D58" i="23"/>
  <c r="D172" i="23"/>
  <c r="D782" i="23"/>
  <c r="D946" i="23"/>
  <c r="D673" i="23"/>
  <c r="D486" i="23"/>
  <c r="D1838" i="23"/>
  <c r="D473" i="23"/>
  <c r="D94" i="23"/>
  <c r="D1771" i="23"/>
  <c r="D1227" i="23"/>
  <c r="D1725" i="23"/>
  <c r="D1647" i="23"/>
  <c r="D1614" i="23"/>
  <c r="D81" i="23"/>
  <c r="D189" i="23"/>
  <c r="D216" i="23"/>
  <c r="D1474" i="23"/>
  <c r="D1806" i="23"/>
  <c r="D1170" i="23"/>
  <c r="D1761" i="23"/>
  <c r="D902" i="23"/>
  <c r="D1554" i="23"/>
  <c r="D416" i="23"/>
  <c r="D628" i="23"/>
  <c r="D404" i="23"/>
  <c r="D795" i="23"/>
  <c r="D992" i="23"/>
  <c r="D1632" i="23"/>
  <c r="D717" i="23"/>
  <c r="D744" i="23"/>
  <c r="D956" i="23"/>
  <c r="D1023" i="23"/>
  <c r="D1163" i="23"/>
  <c r="D146" i="23"/>
  <c r="D365" i="23"/>
  <c r="D610" i="23"/>
  <c r="D1139" i="23"/>
  <c r="D185" i="23"/>
  <c r="D1166" i="23"/>
  <c r="D1719" i="23"/>
  <c r="D1441" i="23"/>
  <c r="D1446" i="23"/>
  <c r="D1528" i="23"/>
  <c r="D1030" i="23"/>
  <c r="D286" i="23"/>
  <c r="D659" i="23"/>
  <c r="D722" i="23"/>
  <c r="D546" i="23"/>
  <c r="D841" i="23"/>
  <c r="D619" i="23"/>
  <c r="D432" i="23"/>
  <c r="D655" i="23"/>
  <c r="D1428" i="23"/>
  <c r="D152" i="23"/>
  <c r="D893" i="23"/>
  <c r="D497" i="23"/>
  <c r="D287" i="23"/>
  <c r="D18" i="23"/>
  <c r="D321" i="23"/>
  <c r="D589" i="23"/>
  <c r="D311" i="23"/>
  <c r="D590" i="23"/>
  <c r="D1551" i="23"/>
  <c r="D272" i="23"/>
  <c r="D199" i="23"/>
  <c r="D583" i="23"/>
  <c r="D892" i="23"/>
  <c r="D1208" i="23"/>
  <c r="D1226" i="23"/>
  <c r="D1587" i="23"/>
  <c r="D128" i="23"/>
  <c r="D530" i="23"/>
  <c r="D642" i="23"/>
  <c r="D109" i="23"/>
  <c r="D1654" i="23"/>
  <c r="D1246" i="23"/>
  <c r="D1393" i="23"/>
  <c r="D751" i="23"/>
  <c r="D52" i="23"/>
  <c r="D243" i="23"/>
  <c r="D1812" i="23"/>
  <c r="D375" i="23"/>
  <c r="D685" i="23"/>
  <c r="D996" i="23"/>
  <c r="D942" i="23"/>
  <c r="D1158" i="23"/>
  <c r="D1087" i="23"/>
  <c r="D1398" i="23"/>
  <c r="D111" i="23"/>
  <c r="D1267" i="23"/>
  <c r="D629" i="23"/>
  <c r="D98" i="23"/>
  <c r="D587" i="23"/>
  <c r="D1760" i="23"/>
  <c r="D1729" i="23"/>
  <c r="D64" i="23"/>
  <c r="D125" i="23"/>
  <c r="D1192" i="23"/>
  <c r="D1341" i="23"/>
  <c r="D1029" i="23"/>
  <c r="D1664" i="23"/>
  <c r="D231" i="23"/>
  <c r="D1330" i="23"/>
  <c r="D269" i="23"/>
  <c r="D1317" i="23"/>
  <c r="D1773" i="23"/>
  <c r="D943" i="23"/>
  <c r="D1511" i="23"/>
  <c r="D1718" i="23"/>
  <c r="D338" i="23"/>
  <c r="D548" i="23"/>
  <c r="D1026" i="23"/>
  <c r="D1681" i="23"/>
  <c r="D832" i="23"/>
  <c r="D143" i="23"/>
  <c r="D1579" i="23"/>
  <c r="D482" i="23"/>
  <c r="D567" i="23"/>
  <c r="D680" i="23"/>
  <c r="D1352" i="23"/>
  <c r="D447" i="23"/>
  <c r="D584" i="23"/>
  <c r="D54" i="23"/>
  <c r="D1791" i="23"/>
  <c r="D312" i="23"/>
  <c r="D1278" i="23"/>
  <c r="D809" i="23"/>
  <c r="D580" i="23"/>
  <c r="D868" i="23"/>
  <c r="D961" i="23"/>
  <c r="D1402" i="23"/>
  <c r="D770" i="23"/>
  <c r="D252" i="23"/>
  <c r="D24" i="23"/>
  <c r="D909" i="23"/>
  <c r="D1217" i="23"/>
  <c r="D1055" i="23"/>
  <c r="D1542" i="23"/>
  <c r="D1765" i="23"/>
  <c r="D262" i="23"/>
  <c r="D1824" i="23"/>
  <c r="D634" i="23"/>
  <c r="D396" i="23"/>
  <c r="D1750" i="23"/>
  <c r="D1392" i="23"/>
  <c r="D446" i="23"/>
  <c r="D1028" i="23"/>
  <c r="D1363" i="23"/>
  <c r="D132" i="23"/>
  <c r="D167" i="23"/>
  <c r="D515" i="23"/>
  <c r="D1573" i="23"/>
  <c r="D381" i="23"/>
  <c r="D1619" i="23"/>
  <c r="D1298" i="23"/>
  <c r="D1695" i="23"/>
  <c r="D1847" i="23"/>
  <c r="D1184" i="23"/>
  <c r="D1124" i="23"/>
  <c r="D1503" i="23"/>
  <c r="D1490" i="23"/>
  <c r="D844" i="23"/>
  <c r="D320" i="23"/>
  <c r="D679" i="23"/>
  <c r="D1696" i="23"/>
  <c r="D1825" i="23"/>
  <c r="D412" i="23"/>
  <c r="D1523" i="23"/>
  <c r="D551" i="23"/>
  <c r="D647" i="23"/>
  <c r="D564" i="23"/>
  <c r="D1277" i="23"/>
  <c r="D1218" i="23"/>
  <c r="D261" i="23"/>
  <c r="D353" i="23"/>
  <c r="D1784" i="23"/>
  <c r="D805" i="23"/>
  <c r="D1207" i="23"/>
  <c r="D922" i="23"/>
  <c r="D126" i="23"/>
  <c r="D1520" i="23"/>
  <c r="D294" i="23"/>
  <c r="D753" i="23"/>
  <c r="D1360" i="23"/>
  <c r="D1462" i="23"/>
  <c r="D1434" i="23"/>
  <c r="D991" i="23"/>
  <c r="D1129" i="23"/>
  <c r="D88" i="23"/>
  <c r="D176" i="23"/>
  <c r="D1407" i="23"/>
  <c r="D1777" i="23"/>
  <c r="D408" i="23"/>
  <c r="D212" i="23"/>
  <c r="D142" i="23"/>
  <c r="D945" i="23"/>
  <c r="D1187" i="23"/>
  <c r="D1141" i="23"/>
  <c r="D703" i="23"/>
  <c r="D1077" i="23"/>
  <c r="D246" i="23"/>
  <c r="D850" i="23"/>
  <c r="D1079" i="23"/>
  <c r="D1195" i="23"/>
  <c r="D1556" i="23"/>
  <c r="D1717" i="23"/>
  <c r="D1753" i="23"/>
  <c r="D40" i="23"/>
  <c r="D316" i="23"/>
  <c r="D161" i="23"/>
  <c r="D220" i="23"/>
  <c r="D1544" i="23"/>
  <c r="D1521" i="23"/>
  <c r="D1485" i="23"/>
  <c r="D49" i="23"/>
  <c r="D516" i="23"/>
  <c r="D53" i="23"/>
  <c r="D672" i="23"/>
  <c r="D1781" i="23"/>
  <c r="D1531" i="23"/>
  <c r="D1710" i="23"/>
  <c r="D1256" i="23"/>
  <c r="D931" i="23"/>
  <c r="D1040" i="23"/>
  <c r="D598" i="23"/>
  <c r="D1037" i="23"/>
  <c r="D1517" i="23"/>
  <c r="D11" i="23"/>
  <c r="D1204" i="23"/>
  <c r="D1309" i="23"/>
  <c r="D873" i="23"/>
  <c r="D768" i="23"/>
  <c r="D326" i="23"/>
  <c r="D1693" i="23"/>
  <c r="D1045" i="23"/>
  <c r="D357" i="23"/>
  <c r="D1134" i="23"/>
  <c r="D1234" i="23"/>
  <c r="D743" i="23"/>
  <c r="D247" i="23"/>
  <c r="D1741" i="23"/>
  <c r="D1113" i="23"/>
  <c r="D561" i="23"/>
  <c r="D878" i="23"/>
  <c r="D979" i="23"/>
  <c r="D341" i="23"/>
  <c r="D711" i="23"/>
  <c r="D756" i="23"/>
  <c r="D1104" i="23"/>
  <c r="D730" i="23"/>
  <c r="D639" i="23"/>
  <c r="D740" i="23"/>
  <c r="D1652" i="23"/>
  <c r="D1455" i="23"/>
  <c r="D783" i="23"/>
  <c r="D562" i="23"/>
  <c r="D1117" i="23"/>
  <c r="D1697" i="23"/>
  <c r="D395" i="23"/>
  <c r="D296" i="23"/>
  <c r="D926" i="23"/>
  <c r="D200" i="23"/>
  <c r="D1257" i="23"/>
  <c r="D646" i="23"/>
  <c r="D1454" i="23"/>
  <c r="D560" i="23"/>
  <c r="D1728" i="23"/>
  <c r="D1789" i="23"/>
  <c r="D558" i="23"/>
  <c r="D279" i="23"/>
  <c r="D1620" i="23"/>
  <c r="D1827" i="23"/>
  <c r="D1690" i="23"/>
  <c r="D413" i="23"/>
  <c r="D344" i="23"/>
  <c r="D1533" i="23"/>
  <c r="D1412" i="23"/>
  <c r="D1157" i="23"/>
  <c r="D794" i="23"/>
  <c r="D373" i="23"/>
  <c r="D683" i="23"/>
  <c r="D1668" i="23"/>
  <c r="D1822" i="23"/>
  <c r="D95" i="23"/>
  <c r="D1032" i="23"/>
  <c r="D1222" i="23"/>
  <c r="D1663" i="23"/>
  <c r="D536" i="23"/>
  <c r="D569" i="23"/>
  <c r="D763" i="23"/>
  <c r="D1319" i="23"/>
  <c r="D739" i="23"/>
  <c r="D877" i="23"/>
  <c r="D732" i="23"/>
  <c r="D1483" i="23"/>
  <c r="D573" i="23"/>
  <c r="D595" i="23"/>
  <c r="D1005" i="23"/>
  <c r="D427" i="23"/>
  <c r="D1305" i="23"/>
  <c r="D883" i="23"/>
  <c r="D288" i="23"/>
  <c r="D197" i="23"/>
  <c r="D780" i="23"/>
  <c r="D549" i="23"/>
  <c r="D1364" i="23"/>
  <c r="D729" i="23"/>
  <c r="D73" i="23"/>
  <c r="D897" i="23"/>
  <c r="D1185" i="23"/>
  <c r="D1252" i="23"/>
  <c r="D325" i="23"/>
  <c r="D576" i="23"/>
  <c r="D119" i="23"/>
  <c r="D1589" i="23"/>
  <c r="D1423" i="23"/>
  <c r="D292" i="23"/>
  <c r="D1253" i="23"/>
  <c r="D1322" i="23"/>
  <c r="D704" i="23"/>
  <c r="D906" i="23"/>
  <c r="D434" i="23"/>
  <c r="D1145" i="23"/>
  <c r="D92" i="23"/>
  <c r="D251" i="23"/>
  <c r="D484" i="23"/>
  <c r="D184" i="23"/>
  <c r="D1044" i="23"/>
  <c r="D1440" i="23"/>
  <c r="D33" i="23"/>
  <c r="D828" i="23"/>
  <c r="D871" i="23"/>
  <c r="D754" i="23"/>
  <c r="D1631" i="23"/>
  <c r="D14" i="23"/>
  <c r="D1670" i="23"/>
  <c r="D1622" i="23"/>
  <c r="D369" i="23"/>
  <c r="D1439" i="23"/>
  <c r="D1721" i="23"/>
  <c r="D928" i="23"/>
  <c r="D1530" i="23"/>
  <c r="D807" i="23"/>
  <c r="D1630" i="23"/>
  <c r="D171" i="23"/>
  <c r="D260" i="23"/>
  <c r="D588" i="23"/>
  <c r="D864" i="23"/>
  <c r="D1414" i="23"/>
  <c r="D503" i="23"/>
  <c r="D623" i="23"/>
  <c r="D208" i="23"/>
  <c r="D718" i="23"/>
  <c r="D518" i="23"/>
  <c r="D37" i="23"/>
  <c r="D1458" i="23"/>
  <c r="D964" i="23"/>
  <c r="D1740" i="23"/>
  <c r="D1273" i="23"/>
  <c r="D1526" i="23"/>
  <c r="D1404" i="23"/>
  <c r="D1700" i="23"/>
  <c r="D1519" i="23"/>
  <c r="D1522" i="23"/>
  <c r="D863" i="23"/>
  <c r="D275" i="23"/>
  <c r="D570" i="23"/>
  <c r="D1575" i="23"/>
  <c r="D790" i="23"/>
  <c r="D1254" i="23"/>
  <c r="D298" i="23"/>
  <c r="D666" i="23"/>
  <c r="D1591" i="23"/>
  <c r="D1689" i="23"/>
  <c r="D891" i="23"/>
  <c r="D771" i="23"/>
  <c r="D983" i="23"/>
  <c r="D1058" i="23"/>
  <c r="D57" i="23"/>
  <c r="D372" i="23"/>
  <c r="D36" i="23"/>
  <c r="D274" i="23"/>
  <c r="D1105" i="23"/>
  <c r="D1140" i="23"/>
  <c r="D1297" i="23"/>
  <c r="D566" i="23"/>
  <c r="D636" i="23"/>
  <c r="D1111" i="23"/>
  <c r="D1181" i="23"/>
  <c r="D120" i="23"/>
  <c r="D556" i="23"/>
  <c r="D1648" i="23"/>
  <c r="D371" i="23"/>
  <c r="D716" i="23"/>
  <c r="D1484" i="23"/>
  <c r="D1094" i="23"/>
  <c r="D853" i="23"/>
  <c r="D1114" i="23"/>
  <c r="D1271" i="23"/>
  <c r="D981" i="23"/>
  <c r="D107" i="23"/>
  <c r="D1151" i="23"/>
  <c r="D1313" i="23"/>
  <c r="D1242" i="23"/>
  <c r="D402" i="23"/>
  <c r="D1734" i="23"/>
  <c r="D429" i="23"/>
  <c r="D617" i="23"/>
  <c r="D528" i="23"/>
  <c r="D1310" i="23"/>
  <c r="D1772" i="23"/>
  <c r="D1442" i="23"/>
  <c r="D1537" i="23"/>
  <c r="D870" i="23"/>
  <c r="D1100" i="23"/>
  <c r="D1142" i="23"/>
  <c r="D676" i="23"/>
  <c r="D1599" i="23"/>
  <c r="D1413" i="23"/>
  <c r="D509" i="23"/>
  <c r="D368" i="23"/>
  <c r="D1143" i="23"/>
  <c r="D264" i="23"/>
  <c r="D948" i="23"/>
  <c r="D97" i="23"/>
  <c r="D940" i="23"/>
  <c r="D409" i="23"/>
  <c r="D1043" i="23"/>
  <c r="D1093" i="23"/>
  <c r="D1605" i="23"/>
  <c r="D1566" i="23"/>
  <c r="D618" i="23"/>
  <c r="D358" i="23"/>
  <c r="D643" i="23"/>
  <c r="D479" i="23"/>
  <c r="D719" i="23"/>
  <c r="D179" i="23"/>
  <c r="D79" i="23"/>
  <c r="D19" i="23"/>
  <c r="D418" i="23"/>
  <c r="D1828" i="23"/>
  <c r="D507" i="23"/>
  <c r="D1292" i="23"/>
  <c r="D258" i="23"/>
  <c r="D1431" i="23"/>
  <c r="D785" i="23"/>
  <c r="D1738" i="23"/>
  <c r="D800" i="23"/>
  <c r="D990" i="23"/>
  <c r="D1529" i="23"/>
  <c r="D1763" i="23"/>
  <c r="D1476" i="23"/>
  <c r="D255" i="23"/>
  <c r="D1677" i="23"/>
  <c r="D265" i="23"/>
  <c r="D270" i="23"/>
  <c r="D635" i="23"/>
  <c r="D1394" i="23"/>
  <c r="D1361" i="23"/>
  <c r="D1061" i="23"/>
  <c r="D145" i="23"/>
  <c r="D224" i="23"/>
  <c r="D1396" i="23"/>
  <c r="D445" i="23"/>
  <c r="D82" i="23"/>
  <c r="D699" i="23"/>
  <c r="D1820" i="23"/>
  <c r="D760" i="23"/>
  <c r="D151" i="23"/>
  <c r="D585" i="23"/>
  <c r="D139" i="23"/>
  <c r="D925" i="23"/>
  <c r="D1388" i="23"/>
  <c r="D1112" i="23"/>
  <c r="D202" i="23"/>
  <c r="D156" i="23"/>
  <c r="D1571" i="23"/>
  <c r="D715" i="23"/>
  <c r="D1669" i="23"/>
  <c r="D1653" i="23"/>
  <c r="D59" i="23"/>
  <c r="D1097" i="23"/>
  <c r="D293" i="23"/>
  <c r="D1239" i="23"/>
  <c r="D862" i="23"/>
  <c r="D1345" i="23"/>
  <c r="D1013" i="23"/>
  <c r="D327" i="23"/>
  <c r="D767" i="23"/>
  <c r="D266" i="23"/>
  <c r="D1538" i="23"/>
  <c r="D1348" i="23"/>
  <c r="D1152" i="23"/>
  <c r="D449" i="23"/>
  <c r="D424" i="23"/>
  <c r="D947" i="23"/>
  <c r="D1687" i="23"/>
  <c r="D975" i="23"/>
  <c r="D207" i="23"/>
  <c r="D1202" i="23"/>
  <c r="D810" i="23"/>
  <c r="D1667" i="23"/>
  <c r="D333" i="23"/>
  <c r="D923" i="23"/>
  <c r="D435" i="23"/>
  <c r="D1795" i="23"/>
  <c r="D349" i="23"/>
  <c r="D929" i="23"/>
  <c r="D141" i="23"/>
  <c r="D1768" i="23"/>
  <c r="D815" i="23"/>
  <c r="D700" i="23"/>
  <c r="D431" i="23"/>
  <c r="D63" i="23"/>
  <c r="D15" i="23"/>
  <c r="D737" i="23"/>
  <c r="D918" i="23"/>
  <c r="D433" i="23"/>
  <c r="D1769" i="23"/>
  <c r="D814" i="23"/>
  <c r="D1698" i="23"/>
  <c r="D466" i="23"/>
  <c r="D848" i="23"/>
  <c r="D677" i="23"/>
  <c r="D180" i="23"/>
  <c r="D1577" i="23"/>
  <c r="D652" i="23"/>
  <c r="D1126" i="23"/>
  <c r="D1082" i="23"/>
  <c r="D969" i="23"/>
  <c r="D322" i="23"/>
  <c r="D888" i="23"/>
  <c r="D1212" i="23"/>
  <c r="D1380" i="23"/>
  <c r="D215" i="23"/>
  <c r="D1385" i="23"/>
  <c r="D1198" i="23"/>
  <c r="D539" i="23"/>
  <c r="D1525" i="23"/>
  <c r="D1015" i="23"/>
  <c r="D1191" i="23"/>
  <c r="D1557" i="23"/>
  <c r="D1095" i="23"/>
  <c r="D764" i="23"/>
  <c r="D1595" i="23"/>
  <c r="D999" i="23"/>
  <c r="D1118" i="23"/>
  <c r="D1504" i="23"/>
  <c r="D350" i="23"/>
  <c r="D1645" i="23"/>
  <c r="D492" i="23"/>
  <c r="D101" i="23"/>
  <c r="D1194" i="23"/>
  <c r="D38" i="23"/>
  <c r="D1415" i="23"/>
  <c r="D559" i="23"/>
  <c r="D1787" i="23"/>
  <c r="D1355" i="23"/>
  <c r="D400" i="23"/>
  <c r="D521" i="23"/>
  <c r="D1306" i="23"/>
  <c r="D76" i="23"/>
  <c r="D1092" i="23"/>
  <c r="D374" i="23"/>
  <c r="D362" i="23"/>
  <c r="D597" i="23"/>
  <c r="D407" i="23"/>
  <c r="D291" i="23"/>
  <c r="D1175" i="23"/>
  <c r="D249" i="23"/>
  <c r="D1512" i="23"/>
  <c r="D1508" i="23"/>
  <c r="D1235" i="23"/>
  <c r="D356" i="23"/>
  <c r="D227" i="23"/>
  <c r="D1470" i="23"/>
  <c r="D1255" i="23"/>
  <c r="D654" i="23"/>
  <c r="D437" i="23"/>
  <c r="D425" i="23"/>
  <c r="D1762" i="23"/>
  <c r="D355" i="23"/>
  <c r="D295" i="23"/>
  <c r="D762" i="23"/>
  <c r="D1374" i="23"/>
  <c r="D701" i="23"/>
  <c r="D738" i="23"/>
  <c r="D1621" i="23"/>
  <c r="D1338" i="23"/>
  <c r="D453" i="23"/>
  <c r="D1274" i="23"/>
  <c r="D578" i="23"/>
  <c r="D1236" i="23"/>
  <c r="D1107" i="23"/>
  <c r="D401" i="23"/>
  <c r="D1641" i="23"/>
  <c r="D48" i="23"/>
  <c r="D603" i="23"/>
  <c r="D596" i="23"/>
  <c r="D193" i="23"/>
  <c r="D428" i="23"/>
  <c r="D1582" i="23"/>
  <c r="D1801" i="23"/>
  <c r="D1720" i="23"/>
  <c r="D384" i="23"/>
  <c r="D1432" i="23"/>
  <c r="D706" i="23"/>
  <c r="D1469" i="23"/>
  <c r="D68" i="23"/>
  <c r="D894" i="23"/>
  <c r="D1792" i="23"/>
  <c r="D1546" i="23"/>
  <c r="D315" i="23"/>
  <c r="D1020" i="23"/>
  <c r="D631" i="23"/>
  <c r="D194" i="23"/>
  <c r="D417" i="23"/>
  <c r="D1243" i="23"/>
  <c r="D930" i="23"/>
  <c r="D248" i="23"/>
  <c r="D638" i="23"/>
  <c r="D1702" i="23"/>
  <c r="D154" i="23"/>
  <c r="D168" i="23"/>
  <c r="D363" i="23"/>
  <c r="D886" i="23"/>
  <c r="D884" i="23"/>
  <c r="D752" i="23"/>
  <c r="D299" i="23"/>
  <c r="D1399" i="23"/>
  <c r="D1494" i="23"/>
  <c r="D205" i="23"/>
  <c r="D135" i="23"/>
  <c r="D468" i="23"/>
  <c r="D989" i="23"/>
  <c r="D816" i="23"/>
  <c r="D1033" i="23"/>
  <c r="D70" i="23"/>
  <c r="D745" i="23"/>
  <c r="D731" i="23"/>
  <c r="D712" i="23"/>
  <c r="D1818" i="23"/>
  <c r="D257" i="23"/>
  <c r="D1070" i="23"/>
  <c r="D1308" i="23"/>
  <c r="D83" i="23"/>
  <c r="D1052" i="23"/>
  <c r="D836" i="23"/>
  <c r="D195" i="23"/>
  <c r="D779" i="23"/>
  <c r="D1535" i="23"/>
  <c r="D1638" i="23"/>
  <c r="D443" i="23"/>
  <c r="D1447" i="23"/>
  <c r="D1282" i="23"/>
  <c r="D1285" i="23"/>
  <c r="D882" i="23"/>
  <c r="D191" i="23"/>
  <c r="D962" i="23"/>
  <c r="D921" i="23"/>
  <c r="D43" i="23"/>
  <c r="D697" i="23"/>
  <c r="D644" i="23"/>
  <c r="D514" i="23"/>
  <c r="D1199" i="23"/>
  <c r="D663" i="23"/>
  <c r="D1686" i="23"/>
  <c r="D1154" i="23"/>
  <c r="D66" i="23"/>
  <c r="D144" i="23"/>
  <c r="D1102" i="23"/>
  <c r="D1809" i="23"/>
  <c r="D1049" i="23"/>
  <c r="D860" i="23"/>
  <c r="D1456" i="23"/>
  <c r="D1516" i="23"/>
  <c r="D971" i="23"/>
  <c r="D1047" i="23"/>
  <c r="D1347" i="23"/>
  <c r="D1678" i="23"/>
  <c r="D379" i="23"/>
  <c r="D462" i="23"/>
  <c r="D1788" i="23"/>
  <c r="D455" i="23"/>
  <c r="D575" i="23"/>
  <c r="D481" i="23"/>
  <c r="D995" i="23"/>
  <c r="D1149" i="23"/>
  <c r="D1679" i="23"/>
  <c r="D834" i="23"/>
  <c r="D1263" i="23"/>
  <c r="D1048" i="23"/>
  <c r="D1708" i="23"/>
  <c r="D1518" i="23"/>
  <c r="D1723" i="23"/>
  <c r="D203" i="23"/>
  <c r="D1472" i="23"/>
  <c r="D1224" i="23"/>
  <c r="D966" i="23"/>
  <c r="D477" i="23"/>
  <c r="D1733" i="23"/>
  <c r="D1063" i="23"/>
  <c r="D1041" i="23"/>
  <c r="D874" i="23"/>
  <c r="D1353" i="23"/>
  <c r="D1694" i="23"/>
  <c r="D938" i="23"/>
  <c r="D714" i="23"/>
  <c r="D1747" i="23"/>
  <c r="D32" i="23"/>
  <c r="D39" i="23"/>
  <c r="D1054" i="23"/>
  <c r="D415" i="23"/>
  <c r="D1567" i="23"/>
  <c r="D140" i="23"/>
  <c r="D123" i="23"/>
  <c r="D204" i="23"/>
  <c r="D1842" i="23"/>
  <c r="D346" i="23"/>
  <c r="D1467" i="23"/>
  <c r="D553" i="23"/>
  <c r="D1699" i="23"/>
  <c r="D789" i="23"/>
  <c r="D1381" i="23"/>
  <c r="D1831" i="23"/>
  <c r="D765" i="23"/>
  <c r="D16" i="23"/>
  <c r="D1125" i="23"/>
  <c r="D254" i="23"/>
  <c r="D1813" i="23"/>
  <c r="D1193" i="23"/>
  <c r="D581" i="23"/>
  <c r="D620" i="23"/>
  <c r="D1756" i="23"/>
  <c r="D1334" i="23"/>
  <c r="D420" i="23"/>
  <c r="D450" i="23"/>
  <c r="D1196" i="23"/>
  <c r="D306" i="23"/>
  <c r="D1823" i="23"/>
  <c r="D535" i="23"/>
  <c r="D378" i="23"/>
  <c r="D222" i="23"/>
  <c r="D159" i="23"/>
  <c r="D522" i="23"/>
  <c r="D1480" i="23"/>
  <c r="D1080" i="23"/>
  <c r="D604" i="23"/>
  <c r="D1685" i="23"/>
  <c r="D1390" i="23"/>
  <c r="D463" i="23"/>
  <c r="D1367" i="23"/>
  <c r="D976" i="23"/>
  <c r="D761" i="23"/>
  <c r="D1486" i="23"/>
  <c r="D213" i="23"/>
  <c r="D302" i="23"/>
  <c r="D640" i="23"/>
  <c r="D887" i="23"/>
  <c r="D129" i="23"/>
  <c r="D827" i="23"/>
  <c r="D1450" i="23"/>
  <c r="D725" i="23"/>
  <c r="D1559" i="23"/>
  <c r="D1790" i="23"/>
  <c r="D314" i="23"/>
  <c r="D1229" i="23"/>
  <c r="D1642" i="23"/>
  <c r="D1101" i="23"/>
  <c r="D611" i="23"/>
  <c r="D1270" i="23"/>
  <c r="D1214" i="23"/>
  <c r="D626" i="23"/>
  <c r="D1280" i="23"/>
  <c r="D1228" i="23"/>
  <c r="D1017" i="23"/>
  <c r="D1188" i="23"/>
  <c r="D480" i="23"/>
  <c r="D750" i="23"/>
  <c r="D1499" i="23"/>
  <c r="D1389" i="23"/>
  <c r="D158" i="23"/>
  <c r="D1451" i="23"/>
  <c r="D819" i="23"/>
  <c r="D1444" i="23"/>
  <c r="D130" i="23"/>
  <c r="D1300" i="23"/>
  <c r="D579" i="23"/>
  <c r="D630" i="23"/>
  <c r="D1391" i="23"/>
  <c r="D692" i="23"/>
  <c r="D875" i="23"/>
  <c r="D601" i="23"/>
  <c r="D1505" i="23"/>
  <c r="D541" i="23"/>
  <c r="D1031" i="23"/>
  <c r="D268" i="23"/>
  <c r="D1585" i="23"/>
  <c r="D1468" i="23"/>
  <c r="D512" i="23"/>
  <c r="D240" i="23"/>
  <c r="D1661" i="23"/>
  <c r="D237" i="23"/>
  <c r="D271" i="23"/>
  <c r="D1498" i="23"/>
  <c r="D1629" i="23"/>
  <c r="D1106" i="23"/>
  <c r="D23" i="23"/>
  <c r="D106" i="23"/>
  <c r="D1460" i="23"/>
  <c r="D1284" i="23"/>
  <c r="D127" i="23"/>
  <c r="D1832" i="23"/>
  <c r="D1182" i="23"/>
  <c r="D1637" i="23"/>
  <c r="D1646" i="23"/>
  <c r="D501" i="23"/>
  <c r="D233" i="23"/>
  <c r="D900" i="23"/>
  <c r="D78" i="23"/>
  <c r="D1010" i="23"/>
  <c r="D1562" i="23"/>
  <c r="D606" i="23"/>
  <c r="D1168" i="23"/>
  <c r="D399" i="23"/>
  <c r="D702" i="23"/>
  <c r="D1776" i="23"/>
  <c r="D1233" i="23"/>
  <c r="D1767" i="23"/>
  <c r="D1155" i="23"/>
  <c r="D1215" i="23"/>
  <c r="D1527" i="23"/>
  <c r="D1090" i="23"/>
  <c r="D267" i="23"/>
  <c r="D607" i="23"/>
  <c r="D1358" i="23"/>
  <c r="D824" i="23"/>
  <c r="D793" i="23"/>
  <c r="D1586" i="23"/>
  <c r="D1293" i="23"/>
  <c r="D858" i="23"/>
  <c r="D1755" i="23"/>
  <c r="D342" i="23"/>
  <c r="D600" i="23"/>
  <c r="D305" i="23"/>
  <c r="D1658" i="23"/>
  <c r="D1643" i="23"/>
  <c r="D389" i="23"/>
  <c r="D1545" i="23"/>
  <c r="D1803" i="23"/>
  <c r="D1119" i="23"/>
  <c r="D1403" i="23"/>
  <c r="D1779" i="23"/>
  <c r="D1752" i="23"/>
  <c r="D1683" i="23"/>
  <c r="D67" i="23"/>
  <c r="D1172" i="23"/>
  <c r="D937" i="23"/>
  <c r="D1018" i="23"/>
  <c r="D1056" i="23"/>
  <c r="D1177" i="23"/>
  <c r="D44" i="23"/>
  <c r="D1598" i="23"/>
  <c r="D51" i="23"/>
  <c r="D1349" i="23"/>
  <c r="D1655" i="23"/>
  <c r="D1793" i="23"/>
  <c r="D496" i="23"/>
  <c r="D746" i="23"/>
  <c r="D1038" i="23"/>
  <c r="D1036" i="23"/>
  <c r="D422" i="23"/>
  <c r="D226" i="23"/>
  <c r="D284" i="23"/>
  <c r="D1495" i="23"/>
  <c r="D84" i="23"/>
  <c r="D1618" i="23"/>
  <c r="D1751" i="23"/>
  <c r="D1315" i="23"/>
  <c r="D91" i="23"/>
  <c r="D1625" i="23"/>
  <c r="D1596" i="23"/>
  <c r="D17" i="23"/>
  <c r="D831" i="23"/>
  <c r="D840" i="23"/>
  <c r="D1613" i="23"/>
  <c r="D334" i="23"/>
  <c r="D1299" i="23"/>
  <c r="D1408" i="23"/>
  <c r="D178" i="23"/>
  <c r="D494" i="23"/>
  <c r="D80" i="23"/>
  <c r="D927" i="23"/>
  <c r="D1782" i="23"/>
  <c r="B7" i="10"/>
  <c r="K14" i="22"/>
  <c r="K12" i="22"/>
  <c r="K11" i="22"/>
  <c r="K13" i="22"/>
  <c r="M19" i="23" l="1"/>
  <c r="N19" i="23" s="1"/>
  <c r="H1848" i="23"/>
  <c r="H41" i="1"/>
  <c r="H10" i="23"/>
  <c r="K48" i="30"/>
  <c r="K52" i="30" s="1"/>
  <c r="E41" i="1"/>
  <c r="B41" i="1"/>
  <c r="D41" i="1"/>
  <c r="K41" i="1"/>
  <c r="C41" i="1"/>
  <c r="I41" i="1"/>
  <c r="G41" i="1"/>
  <c r="F41" i="1"/>
  <c r="J41" i="1"/>
  <c r="G66" i="29"/>
  <c r="D66" i="29"/>
  <c r="F66" i="29"/>
  <c r="C71" i="29"/>
  <c r="I71" i="29"/>
  <c r="H66" i="29"/>
  <c r="E66" i="29"/>
  <c r="H71" i="29"/>
  <c r="D84" i="29"/>
  <c r="G71" i="29"/>
  <c r="E71" i="29"/>
  <c r="E77" i="29" s="1"/>
  <c r="E89" i="29" s="1"/>
  <c r="E84" i="29"/>
  <c r="C66" i="29"/>
  <c r="F84" i="29"/>
  <c r="E72" i="25"/>
  <c r="C72" i="25"/>
  <c r="E76" i="25"/>
  <c r="G76" i="25"/>
  <c r="H76" i="25"/>
  <c r="H72" i="25"/>
  <c r="I76" i="25"/>
  <c r="G93" i="25"/>
  <c r="G96" i="25" s="1"/>
  <c r="G98" i="25" s="1"/>
  <c r="E93" i="25"/>
  <c r="E96" i="25" s="1"/>
  <c r="E98" i="25" s="1"/>
  <c r="H97" i="25"/>
  <c r="I72" i="25"/>
  <c r="D88" i="25"/>
  <c r="E86" i="25"/>
  <c r="F93" i="25"/>
  <c r="F96" i="25" s="1"/>
  <c r="D72" i="25"/>
  <c r="D93" i="25"/>
  <c r="D96" i="25" s="1"/>
  <c r="D98" i="25" s="1"/>
  <c r="F80" i="25"/>
  <c r="C86" i="25"/>
  <c r="F66" i="25"/>
  <c r="I86" i="25"/>
  <c r="C93" i="25"/>
  <c r="H86" i="25"/>
  <c r="H92" i="25" s="1"/>
  <c r="I93" i="25"/>
  <c r="I96" i="25" s="1"/>
  <c r="I98" i="25" s="1"/>
  <c r="F87" i="25"/>
  <c r="F97" i="25" s="1"/>
  <c r="H93" i="25"/>
  <c r="H80" i="25"/>
  <c r="D76" i="25"/>
  <c r="I80" i="25"/>
  <c r="F76" i="25"/>
  <c r="C76" i="25"/>
  <c r="E80" i="25"/>
  <c r="G80" i="25"/>
  <c r="D80" i="25"/>
  <c r="G66" i="25"/>
  <c r="H66" i="25"/>
  <c r="D66" i="25"/>
  <c r="E66" i="25"/>
  <c r="C78" i="25"/>
  <c r="F70" i="25"/>
  <c r="I66" i="25"/>
  <c r="C66" i="25"/>
  <c r="G70" i="25"/>
  <c r="H16" i="23"/>
  <c r="H24" i="23"/>
  <c r="H32" i="23"/>
  <c r="H40" i="23"/>
  <c r="H48" i="23"/>
  <c r="H56" i="23"/>
  <c r="H64" i="23"/>
  <c r="H72" i="23"/>
  <c r="H80" i="23"/>
  <c r="H88" i="23"/>
  <c r="H96" i="23"/>
  <c r="H104" i="23"/>
  <c r="H112" i="23"/>
  <c r="H120" i="23"/>
  <c r="H128" i="23"/>
  <c r="H136" i="23"/>
  <c r="H144" i="23"/>
  <c r="H152" i="23"/>
  <c r="H160" i="23"/>
  <c r="H168" i="23"/>
  <c r="H176" i="23"/>
  <c r="H184" i="23"/>
  <c r="H192" i="23"/>
  <c r="H200" i="23"/>
  <c r="H208" i="23"/>
  <c r="H216" i="23"/>
  <c r="H224" i="23"/>
  <c r="H232" i="23"/>
  <c r="H240" i="23"/>
  <c r="H248" i="23"/>
  <c r="H256" i="23"/>
  <c r="H264" i="23"/>
  <c r="H272" i="23"/>
  <c r="H280" i="23"/>
  <c r="H288" i="23"/>
  <c r="H296" i="23"/>
  <c r="H304" i="23"/>
  <c r="H312" i="23"/>
  <c r="H320" i="23"/>
  <c r="H328" i="23"/>
  <c r="H336" i="23"/>
  <c r="H344" i="23"/>
  <c r="H352" i="23"/>
  <c r="H360" i="23"/>
  <c r="H368" i="23"/>
  <c r="H376" i="23"/>
  <c r="H384" i="23"/>
  <c r="H392" i="23"/>
  <c r="H400" i="23"/>
  <c r="H408" i="23"/>
  <c r="H416" i="23"/>
  <c r="H424" i="23"/>
  <c r="H432" i="23"/>
  <c r="H440" i="23"/>
  <c r="H448" i="23"/>
  <c r="H456" i="23"/>
  <c r="H464" i="23"/>
  <c r="H472" i="23"/>
  <c r="H480" i="23"/>
  <c r="H488" i="23"/>
  <c r="H496" i="23"/>
  <c r="H504" i="23"/>
  <c r="H512" i="23"/>
  <c r="H520" i="23"/>
  <c r="H528" i="23"/>
  <c r="H536" i="23"/>
  <c r="H544" i="23"/>
  <c r="H17" i="23"/>
  <c r="H25" i="23"/>
  <c r="H33" i="23"/>
  <c r="H41" i="23"/>
  <c r="H49" i="23"/>
  <c r="H57" i="23"/>
  <c r="H65" i="23"/>
  <c r="H73" i="23"/>
  <c r="H81" i="23"/>
  <c r="H89" i="23"/>
  <c r="H97" i="23"/>
  <c r="H105" i="23"/>
  <c r="H18" i="23"/>
  <c r="H26" i="23"/>
  <c r="H34" i="23"/>
  <c r="H42" i="23"/>
  <c r="H50" i="23"/>
  <c r="H58" i="23"/>
  <c r="H66" i="23"/>
  <c r="H74" i="23"/>
  <c r="H82" i="23"/>
  <c r="H90" i="23"/>
  <c r="H98" i="23"/>
  <c r="H106" i="23"/>
  <c r="H114" i="23"/>
  <c r="H122" i="23"/>
  <c r="H130" i="23"/>
  <c r="H138" i="23"/>
  <c r="H146" i="23"/>
  <c r="H154" i="23"/>
  <c r="H162" i="23"/>
  <c r="H170" i="23"/>
  <c r="H178" i="23"/>
  <c r="H186" i="23"/>
  <c r="H194" i="23"/>
  <c r="H202" i="23"/>
  <c r="H210" i="23"/>
  <c r="H218" i="23"/>
  <c r="H226" i="23"/>
  <c r="H234" i="23"/>
  <c r="H242" i="23"/>
  <c r="H250" i="23"/>
  <c r="H258" i="23"/>
  <c r="H266" i="23"/>
  <c r="H274" i="23"/>
  <c r="H282" i="23"/>
  <c r="H290" i="23"/>
  <c r="H298" i="23"/>
  <c r="H306" i="23"/>
  <c r="H314" i="23"/>
  <c r="H322" i="23"/>
  <c r="H330" i="23"/>
  <c r="H338" i="23"/>
  <c r="H346" i="23"/>
  <c r="H354" i="23"/>
  <c r="H362" i="23"/>
  <c r="H370" i="23"/>
  <c r="H378" i="23"/>
  <c r="H386" i="23"/>
  <c r="H394" i="23"/>
  <c r="H402" i="23"/>
  <c r="H410" i="23"/>
  <c r="H418" i="23"/>
  <c r="H426" i="23"/>
  <c r="H434" i="23"/>
  <c r="H442" i="23"/>
  <c r="H450" i="23"/>
  <c r="H458" i="23"/>
  <c r="H466" i="23"/>
  <c r="H474" i="23"/>
  <c r="H482" i="23"/>
  <c r="H490" i="23"/>
  <c r="H498" i="23"/>
  <c r="H506" i="23"/>
  <c r="H514" i="23"/>
  <c r="H522" i="23"/>
  <c r="H530" i="23"/>
  <c r="H538" i="23"/>
  <c r="H546" i="23"/>
  <c r="H554" i="23"/>
  <c r="H562" i="23"/>
  <c r="H570" i="23"/>
  <c r="H578" i="23"/>
  <c r="H586" i="23"/>
  <c r="H594" i="23"/>
  <c r="H602" i="23"/>
  <c r="H610" i="23"/>
  <c r="H618" i="23"/>
  <c r="H626" i="23"/>
  <c r="H634" i="23"/>
  <c r="H642" i="23"/>
  <c r="H650" i="23"/>
  <c r="H658" i="23"/>
  <c r="H666" i="23"/>
  <c r="H674" i="23"/>
  <c r="H682" i="23"/>
  <c r="H690" i="23"/>
  <c r="H11" i="23"/>
  <c r="H19" i="23"/>
  <c r="H27" i="23"/>
  <c r="H35" i="23"/>
  <c r="H43" i="23"/>
  <c r="H51" i="23"/>
  <c r="H59" i="23"/>
  <c r="H67" i="23"/>
  <c r="H75" i="23"/>
  <c r="H83" i="23"/>
  <c r="H91" i="23"/>
  <c r="H99" i="23"/>
  <c r="H107" i="23"/>
  <c r="H115" i="23"/>
  <c r="H123" i="23"/>
  <c r="H131" i="23"/>
  <c r="H139" i="23"/>
  <c r="H147" i="23"/>
  <c r="H155" i="23"/>
  <c r="H163" i="23"/>
  <c r="H171" i="23"/>
  <c r="H179" i="23"/>
  <c r="H187" i="23"/>
  <c r="H195" i="23"/>
  <c r="H203" i="23"/>
  <c r="H211" i="23"/>
  <c r="H219" i="23"/>
  <c r="H227" i="23"/>
  <c r="H235" i="23"/>
  <c r="H243" i="23"/>
  <c r="H251" i="23"/>
  <c r="H259" i="23"/>
  <c r="H267" i="23"/>
  <c r="H275" i="23"/>
  <c r="H283" i="23"/>
  <c r="H291" i="23"/>
  <c r="H299" i="23"/>
  <c r="H307" i="23"/>
  <c r="H315" i="23"/>
  <c r="H323" i="23"/>
  <c r="H331" i="23"/>
  <c r="H339" i="23"/>
  <c r="H347" i="23"/>
  <c r="H355" i="23"/>
  <c r="H363" i="23"/>
  <c r="H371" i="23"/>
  <c r="H379" i="23"/>
  <c r="H387" i="23"/>
  <c r="H395" i="23"/>
  <c r="H403" i="23"/>
  <c r="H411" i="23"/>
  <c r="H419" i="23"/>
  <c r="H427" i="23"/>
  <c r="H435" i="23"/>
  <c r="H443" i="23"/>
  <c r="H451" i="23"/>
  <c r="H459" i="23"/>
  <c r="H467" i="23"/>
  <c r="H475" i="23"/>
  <c r="H483" i="23"/>
  <c r="H491" i="23"/>
  <c r="H499" i="23"/>
  <c r="H507" i="23"/>
  <c r="H515" i="23"/>
  <c r="H523" i="23"/>
  <c r="H531" i="23"/>
  <c r="H539" i="23"/>
  <c r="H547" i="23"/>
  <c r="H12" i="23"/>
  <c r="H20" i="23"/>
  <c r="H28" i="23"/>
  <c r="H36" i="23"/>
  <c r="H44" i="23"/>
  <c r="H52" i="23"/>
  <c r="H60" i="23"/>
  <c r="H68" i="23"/>
  <c r="H76" i="23"/>
  <c r="H84" i="23"/>
  <c r="H92" i="23"/>
  <c r="H100" i="23"/>
  <c r="H108" i="23"/>
  <c r="H116" i="23"/>
  <c r="H124" i="23"/>
  <c r="H132" i="23"/>
  <c r="H140" i="23"/>
  <c r="H148" i="23"/>
  <c r="H156" i="23"/>
  <c r="H164" i="23"/>
  <c r="H172" i="23"/>
  <c r="H180" i="23"/>
  <c r="H188" i="23"/>
  <c r="H196" i="23"/>
  <c r="H204" i="23"/>
  <c r="H212" i="23"/>
  <c r="H220" i="23"/>
  <c r="H228" i="23"/>
  <c r="H236" i="23"/>
  <c r="H244" i="23"/>
  <c r="H252" i="23"/>
  <c r="H260" i="23"/>
  <c r="H268" i="23"/>
  <c r="H276" i="23"/>
  <c r="H284" i="23"/>
  <c r="H292" i="23"/>
  <c r="H300" i="23"/>
  <c r="H308" i="23"/>
  <c r="H316" i="23"/>
  <c r="H324" i="23"/>
  <c r="H332" i="23"/>
  <c r="H340" i="23"/>
  <c r="H348" i="23"/>
  <c r="H356" i="23"/>
  <c r="H364" i="23"/>
  <c r="H372" i="23"/>
  <c r="H380" i="23"/>
  <c r="H388" i="23"/>
  <c r="H396" i="23"/>
  <c r="H404" i="23"/>
  <c r="H412" i="23"/>
  <c r="H420" i="23"/>
  <c r="H428" i="23"/>
  <c r="H436" i="23"/>
  <c r="H444" i="23"/>
  <c r="H452" i="23"/>
  <c r="H460" i="23"/>
  <c r="H468" i="23"/>
  <c r="H476" i="23"/>
  <c r="H484" i="23"/>
  <c r="H492" i="23"/>
  <c r="H500" i="23"/>
  <c r="H508" i="23"/>
  <c r="H516" i="23"/>
  <c r="H524" i="23"/>
  <c r="H532" i="23"/>
  <c r="H540" i="23"/>
  <c r="H548" i="23"/>
  <c r="H13" i="23"/>
  <c r="H21" i="23"/>
  <c r="H29" i="23"/>
  <c r="H37" i="23"/>
  <c r="H45" i="23"/>
  <c r="H53" i="23"/>
  <c r="H61" i="23"/>
  <c r="H69" i="23"/>
  <c r="H77" i="23"/>
  <c r="H85" i="23"/>
  <c r="H93" i="23"/>
  <c r="H101" i="23"/>
  <c r="H109" i="23"/>
  <c r="H117" i="23"/>
  <c r="H125" i="23"/>
  <c r="H14" i="23"/>
  <c r="H22" i="23"/>
  <c r="H30" i="23"/>
  <c r="H38" i="23"/>
  <c r="H46" i="23"/>
  <c r="H54" i="23"/>
  <c r="H62" i="23"/>
  <c r="H70" i="23"/>
  <c r="H78" i="23"/>
  <c r="H86" i="23"/>
  <c r="H94" i="23"/>
  <c r="H102" i="23"/>
  <c r="H110" i="23"/>
  <c r="H118" i="23"/>
  <c r="H126" i="23"/>
  <c r="H134" i="23"/>
  <c r="H142" i="23"/>
  <c r="H150" i="23"/>
  <c r="H158" i="23"/>
  <c r="H166" i="23"/>
  <c r="H174" i="23"/>
  <c r="H182" i="23"/>
  <c r="H190" i="23"/>
  <c r="H198" i="23"/>
  <c r="H206" i="23"/>
  <c r="H214" i="23"/>
  <c r="H222" i="23"/>
  <c r="H230" i="23"/>
  <c r="H238" i="23"/>
  <c r="H246" i="23"/>
  <c r="H254" i="23"/>
  <c r="H262" i="23"/>
  <c r="H270" i="23"/>
  <c r="H278" i="23"/>
  <c r="H286" i="23"/>
  <c r="H294" i="23"/>
  <c r="H302" i="23"/>
  <c r="H310" i="23"/>
  <c r="H318" i="23"/>
  <c r="H326" i="23"/>
  <c r="H334" i="23"/>
  <c r="H342" i="23"/>
  <c r="H350" i="23"/>
  <c r="H358" i="23"/>
  <c r="H366" i="23"/>
  <c r="H374" i="23"/>
  <c r="H382" i="23"/>
  <c r="H390" i="23"/>
  <c r="H398" i="23"/>
  <c r="H406" i="23"/>
  <c r="H414" i="23"/>
  <c r="H422" i="23"/>
  <c r="H430" i="23"/>
  <c r="H438" i="23"/>
  <c r="H446" i="23"/>
  <c r="H454" i="23"/>
  <c r="H462" i="23"/>
  <c r="H470" i="23"/>
  <c r="H478" i="23"/>
  <c r="H486" i="23"/>
  <c r="H494" i="23"/>
  <c r="H502" i="23"/>
  <c r="H510" i="23"/>
  <c r="H518" i="23"/>
  <c r="H526" i="23"/>
  <c r="H534" i="23"/>
  <c r="H542" i="23"/>
  <c r="H550" i="23"/>
  <c r="H558" i="23"/>
  <c r="H566" i="23"/>
  <c r="H574" i="23"/>
  <c r="H582" i="23"/>
  <c r="H590" i="23"/>
  <c r="H598" i="23"/>
  <c r="H55" i="23"/>
  <c r="H113" i="23"/>
  <c r="H141" i="23"/>
  <c r="H161" i="23"/>
  <c r="H183" i="23"/>
  <c r="H205" i="23"/>
  <c r="H225" i="23"/>
  <c r="H247" i="23"/>
  <c r="H269" i="23"/>
  <c r="H289" i="23"/>
  <c r="H311" i="23"/>
  <c r="H333" i="23"/>
  <c r="H353" i="23"/>
  <c r="H375" i="23"/>
  <c r="H397" i="23"/>
  <c r="H417" i="23"/>
  <c r="H439" i="23"/>
  <c r="H461" i="23"/>
  <c r="H481" i="23"/>
  <c r="H503" i="23"/>
  <c r="H525" i="23"/>
  <c r="H545" i="23"/>
  <c r="H559" i="23"/>
  <c r="H569" i="23"/>
  <c r="H580" i="23"/>
  <c r="H591" i="23"/>
  <c r="H601" i="23"/>
  <c r="H611" i="23"/>
  <c r="H620" i="23"/>
  <c r="H629" i="23"/>
  <c r="H638" i="23"/>
  <c r="H647" i="23"/>
  <c r="H656" i="23"/>
  <c r="H665" i="23"/>
  <c r="H675" i="23"/>
  <c r="H684" i="23"/>
  <c r="H693" i="23"/>
  <c r="H701" i="23"/>
  <c r="H709" i="23"/>
  <c r="H717" i="23"/>
  <c r="H725" i="23"/>
  <c r="H733" i="23"/>
  <c r="H741" i="23"/>
  <c r="H749" i="23"/>
  <c r="H757" i="23"/>
  <c r="H765" i="23"/>
  <c r="H773" i="23"/>
  <c r="H781" i="23"/>
  <c r="H789" i="23"/>
  <c r="H797" i="23"/>
  <c r="H805" i="23"/>
  <c r="H813" i="23"/>
  <c r="H821" i="23"/>
  <c r="H829" i="23"/>
  <c r="H837" i="23"/>
  <c r="H845" i="23"/>
  <c r="H853" i="23"/>
  <c r="H861" i="23"/>
  <c r="H63" i="23"/>
  <c r="H71" i="23"/>
  <c r="H121" i="23"/>
  <c r="H145" i="23"/>
  <c r="H167" i="23"/>
  <c r="H189" i="23"/>
  <c r="H209" i="23"/>
  <c r="H231" i="23"/>
  <c r="H253" i="23"/>
  <c r="H273" i="23"/>
  <c r="H295" i="23"/>
  <c r="H317" i="23"/>
  <c r="H337" i="23"/>
  <c r="H359" i="23"/>
  <c r="H381" i="23"/>
  <c r="H401" i="23"/>
  <c r="H423" i="23"/>
  <c r="H445" i="23"/>
  <c r="H465" i="23"/>
  <c r="H487" i="23"/>
  <c r="H509" i="23"/>
  <c r="H529" i="23"/>
  <c r="H551" i="23"/>
  <c r="H561" i="23"/>
  <c r="H572" i="23"/>
  <c r="H583" i="23"/>
  <c r="H593" i="23"/>
  <c r="H604" i="23"/>
  <c r="H613" i="23"/>
  <c r="H622" i="23"/>
  <c r="H631" i="23"/>
  <c r="H640" i="23"/>
  <c r="H649" i="23"/>
  <c r="H659" i="23"/>
  <c r="H668" i="23"/>
  <c r="H677" i="23"/>
  <c r="H686" i="23"/>
  <c r="H695" i="23"/>
  <c r="H703" i="23"/>
  <c r="H711" i="23"/>
  <c r="H719" i="23"/>
  <c r="H727" i="23"/>
  <c r="H735" i="23"/>
  <c r="H743" i="23"/>
  <c r="H751" i="23"/>
  <c r="H759" i="23"/>
  <c r="H767" i="23"/>
  <c r="H775" i="23"/>
  <c r="H783" i="23"/>
  <c r="H791" i="23"/>
  <c r="H799" i="23"/>
  <c r="H807" i="23"/>
  <c r="H815" i="23"/>
  <c r="H823" i="23"/>
  <c r="H831" i="23"/>
  <c r="H839" i="23"/>
  <c r="H847" i="23"/>
  <c r="H855" i="23"/>
  <c r="H863" i="23"/>
  <c r="H871" i="23"/>
  <c r="H879" i="23"/>
  <c r="H887" i="23"/>
  <c r="H895" i="23"/>
  <c r="H903" i="23"/>
  <c r="H911" i="23"/>
  <c r="H919" i="23"/>
  <c r="H927" i="23"/>
  <c r="H935" i="23"/>
  <c r="H943" i="23"/>
  <c r="H951" i="23"/>
  <c r="H959" i="23"/>
  <c r="H967" i="23"/>
  <c r="H975" i="23"/>
  <c r="H983" i="23"/>
  <c r="H991" i="23"/>
  <c r="H999" i="23"/>
  <c r="H1007" i="23"/>
  <c r="H1015" i="23"/>
  <c r="H1023" i="23"/>
  <c r="H1031" i="23"/>
  <c r="H1039" i="23"/>
  <c r="H1047" i="23"/>
  <c r="H1055" i="23"/>
  <c r="H1063" i="23"/>
  <c r="H1071" i="23"/>
  <c r="H1079" i="23"/>
  <c r="H1087" i="23"/>
  <c r="H1095" i="23"/>
  <c r="H1103" i="23"/>
  <c r="H1111" i="23"/>
  <c r="H1119" i="23"/>
  <c r="H1127" i="23"/>
  <c r="H1135" i="23"/>
  <c r="H1143" i="23"/>
  <c r="H1151" i="23"/>
  <c r="H1159" i="23"/>
  <c r="H1167" i="23"/>
  <c r="H15" i="23"/>
  <c r="H79" i="23"/>
  <c r="H127" i="23"/>
  <c r="H149" i="23"/>
  <c r="H169" i="23"/>
  <c r="H191" i="23"/>
  <c r="H213" i="23"/>
  <c r="H233" i="23"/>
  <c r="H255" i="23"/>
  <c r="H277" i="23"/>
  <c r="H297" i="23"/>
  <c r="H319" i="23"/>
  <c r="H341" i="23"/>
  <c r="H361" i="23"/>
  <c r="H383" i="23"/>
  <c r="H405" i="23"/>
  <c r="H425" i="23"/>
  <c r="H447" i="23"/>
  <c r="H469" i="23"/>
  <c r="H489" i="23"/>
  <c r="H511" i="23"/>
  <c r="H533" i="23"/>
  <c r="H552" i="23"/>
  <c r="H563" i="23"/>
  <c r="H573" i="23"/>
  <c r="H584" i="23"/>
  <c r="H595" i="23"/>
  <c r="H605" i="23"/>
  <c r="H614" i="23"/>
  <c r="H623" i="23"/>
  <c r="H632" i="23"/>
  <c r="H641" i="23"/>
  <c r="H651" i="23"/>
  <c r="H660" i="23"/>
  <c r="H669" i="23"/>
  <c r="H678" i="23"/>
  <c r="H687" i="23"/>
  <c r="H696" i="23"/>
  <c r="H704" i="23"/>
  <c r="H712" i="23"/>
  <c r="H720" i="23"/>
  <c r="H728" i="23"/>
  <c r="H736" i="23"/>
  <c r="H744" i="23"/>
  <c r="H752" i="23"/>
  <c r="H760" i="23"/>
  <c r="H768" i="23"/>
  <c r="H776" i="23"/>
  <c r="H784" i="23"/>
  <c r="H792" i="23"/>
  <c r="H800" i="23"/>
  <c r="H808" i="23"/>
  <c r="H816" i="23"/>
  <c r="H824" i="23"/>
  <c r="H832" i="23"/>
  <c r="H840" i="23"/>
  <c r="H848" i="23"/>
  <c r="H856" i="23"/>
  <c r="H864" i="23"/>
  <c r="H872" i="23"/>
  <c r="H880" i="23"/>
  <c r="H888" i="23"/>
  <c r="H896" i="23"/>
  <c r="H904" i="23"/>
  <c r="H912" i="23"/>
  <c r="H920" i="23"/>
  <c r="H928" i="23"/>
  <c r="H936" i="23"/>
  <c r="H944" i="23"/>
  <c r="H952" i="23"/>
  <c r="H960" i="23"/>
  <c r="H968" i="23"/>
  <c r="H976" i="23"/>
  <c r="H984" i="23"/>
  <c r="H992" i="23"/>
  <c r="H1000" i="23"/>
  <c r="H1008" i="23"/>
  <c r="H1016" i="23"/>
  <c r="H1024" i="23"/>
  <c r="H1032" i="23"/>
  <c r="H1040" i="23"/>
  <c r="H1048" i="23"/>
  <c r="H1056" i="23"/>
  <c r="H1064" i="23"/>
  <c r="H1072" i="23"/>
  <c r="H23" i="23"/>
  <c r="H87" i="23"/>
  <c r="H129" i="23"/>
  <c r="H151" i="23"/>
  <c r="H173" i="23"/>
  <c r="H193" i="23"/>
  <c r="H215" i="23"/>
  <c r="H237" i="23"/>
  <c r="H257" i="23"/>
  <c r="H279" i="23"/>
  <c r="H301" i="23"/>
  <c r="H321" i="23"/>
  <c r="H343" i="23"/>
  <c r="H365" i="23"/>
  <c r="H385" i="23"/>
  <c r="H407" i="23"/>
  <c r="H429" i="23"/>
  <c r="H449" i="23"/>
  <c r="H471" i="23"/>
  <c r="H493" i="23"/>
  <c r="H513" i="23"/>
  <c r="H535" i="23"/>
  <c r="H553" i="23"/>
  <c r="H564" i="23"/>
  <c r="H575" i="23"/>
  <c r="H585" i="23"/>
  <c r="H596" i="23"/>
  <c r="H606" i="23"/>
  <c r="H615" i="23"/>
  <c r="H624" i="23"/>
  <c r="H633" i="23"/>
  <c r="H643" i="23"/>
  <c r="H652" i="23"/>
  <c r="H661" i="23"/>
  <c r="H670" i="23"/>
  <c r="H679" i="23"/>
  <c r="H688" i="23"/>
  <c r="H697" i="23"/>
  <c r="H705" i="23"/>
  <c r="H713" i="23"/>
  <c r="H721" i="23"/>
  <c r="H729" i="23"/>
  <c r="H737" i="23"/>
  <c r="H745" i="23"/>
  <c r="H753" i="23"/>
  <c r="H761" i="23"/>
  <c r="H769" i="23"/>
  <c r="H777" i="23"/>
  <c r="H785" i="23"/>
  <c r="H793" i="23"/>
  <c r="H801" i="23"/>
  <c r="H809" i="23"/>
  <c r="H817" i="23"/>
  <c r="H825" i="23"/>
  <c r="H833" i="23"/>
  <c r="H841" i="23"/>
  <c r="H849" i="23"/>
  <c r="H857" i="23"/>
  <c r="H865" i="23"/>
  <c r="H31" i="23"/>
  <c r="H39" i="23"/>
  <c r="H103" i="23"/>
  <c r="H135" i="23"/>
  <c r="H157" i="23"/>
  <c r="H177" i="23"/>
  <c r="H199" i="23"/>
  <c r="H221" i="23"/>
  <c r="H241" i="23"/>
  <c r="H263" i="23"/>
  <c r="H285" i="23"/>
  <c r="H305" i="23"/>
  <c r="H327" i="23"/>
  <c r="H349" i="23"/>
  <c r="H369" i="23"/>
  <c r="H391" i="23"/>
  <c r="H413" i="23"/>
  <c r="H433" i="23"/>
  <c r="H455" i="23"/>
  <c r="H477" i="23"/>
  <c r="H497" i="23"/>
  <c r="H519" i="23"/>
  <c r="H541" i="23"/>
  <c r="H556" i="23"/>
  <c r="H567" i="23"/>
  <c r="H577" i="23"/>
  <c r="H588" i="23"/>
  <c r="H599" i="23"/>
  <c r="H608" i="23"/>
  <c r="H617" i="23"/>
  <c r="H627" i="23"/>
  <c r="H636" i="23"/>
  <c r="H645" i="23"/>
  <c r="H654" i="23"/>
  <c r="H663" i="23"/>
  <c r="H672" i="23"/>
  <c r="H681" i="23"/>
  <c r="H691" i="23"/>
  <c r="H699" i="23"/>
  <c r="H707" i="23"/>
  <c r="H715" i="23"/>
  <c r="H723" i="23"/>
  <c r="H731" i="23"/>
  <c r="H739" i="23"/>
  <c r="H747" i="23"/>
  <c r="H755" i="23"/>
  <c r="H763" i="23"/>
  <c r="H771" i="23"/>
  <c r="H779" i="23"/>
  <c r="H787" i="23"/>
  <c r="H795" i="23"/>
  <c r="H803" i="23"/>
  <c r="H811" i="23"/>
  <c r="H819" i="23"/>
  <c r="H827" i="23"/>
  <c r="H835" i="23"/>
  <c r="H843" i="23"/>
  <c r="H851" i="23"/>
  <c r="H859" i="23"/>
  <c r="H867" i="23"/>
  <c r="H875" i="23"/>
  <c r="H883" i="23"/>
  <c r="H891" i="23"/>
  <c r="H899" i="23"/>
  <c r="H907" i="23"/>
  <c r="H915" i="23"/>
  <c r="H923" i="23"/>
  <c r="H931" i="23"/>
  <c r="H939" i="23"/>
  <c r="H947" i="23"/>
  <c r="H955" i="23"/>
  <c r="H963" i="23"/>
  <c r="H971" i="23"/>
  <c r="H979" i="23"/>
  <c r="H987" i="23"/>
  <c r="H995" i="23"/>
  <c r="H1003" i="23"/>
  <c r="H1011" i="23"/>
  <c r="H137" i="23"/>
  <c r="H197" i="23"/>
  <c r="H249" i="23"/>
  <c r="H309" i="23"/>
  <c r="H367" i="23"/>
  <c r="H421" i="23"/>
  <c r="H479" i="23"/>
  <c r="H537" i="23"/>
  <c r="H571" i="23"/>
  <c r="H600" i="23"/>
  <c r="H625" i="23"/>
  <c r="H648" i="23"/>
  <c r="H673" i="23"/>
  <c r="H698" i="23"/>
  <c r="H718" i="23"/>
  <c r="H740" i="23"/>
  <c r="H762" i="23"/>
  <c r="H782" i="23"/>
  <c r="H804" i="23"/>
  <c r="H826" i="23"/>
  <c r="H846" i="23"/>
  <c r="H868" i="23"/>
  <c r="H881" i="23"/>
  <c r="H893" i="23"/>
  <c r="H906" i="23"/>
  <c r="H918" i="23"/>
  <c r="H932" i="23"/>
  <c r="H945" i="23"/>
  <c r="H957" i="23"/>
  <c r="H970" i="23"/>
  <c r="H982" i="23"/>
  <c r="H996" i="23"/>
  <c r="H143" i="23"/>
  <c r="H201" i="23"/>
  <c r="H261" i="23"/>
  <c r="H313" i="23"/>
  <c r="H373" i="23"/>
  <c r="H431" i="23"/>
  <c r="H485" i="23"/>
  <c r="H543" i="23"/>
  <c r="H576" i="23"/>
  <c r="H603" i="23"/>
  <c r="H628" i="23"/>
  <c r="H653" i="23"/>
  <c r="H676" i="23"/>
  <c r="H700" i="23"/>
  <c r="H722" i="23"/>
  <c r="H742" i="23"/>
  <c r="H764" i="23"/>
  <c r="H786" i="23"/>
  <c r="H806" i="23"/>
  <c r="H828" i="23"/>
  <c r="H850" i="23"/>
  <c r="H869" i="23"/>
  <c r="H882" i="23"/>
  <c r="H894" i="23"/>
  <c r="H908" i="23"/>
  <c r="H921" i="23"/>
  <c r="H933" i="23"/>
  <c r="H946" i="23"/>
  <c r="H958" i="23"/>
  <c r="H972" i="23"/>
  <c r="H985" i="23"/>
  <c r="H997" i="23"/>
  <c r="H1010" i="23"/>
  <c r="H1021" i="23"/>
  <c r="H1033" i="23"/>
  <c r="H1043" i="23"/>
  <c r="H1053" i="23"/>
  <c r="H153" i="23"/>
  <c r="H207" i="23"/>
  <c r="H265" i="23"/>
  <c r="H325" i="23"/>
  <c r="H377" i="23"/>
  <c r="H437" i="23"/>
  <c r="H495" i="23"/>
  <c r="H549" i="23"/>
  <c r="H579" i="23"/>
  <c r="H607" i="23"/>
  <c r="H630" i="23"/>
  <c r="H655" i="23"/>
  <c r="H680" i="23"/>
  <c r="H702" i="23"/>
  <c r="H724" i="23"/>
  <c r="H746" i="23"/>
  <c r="H766" i="23"/>
  <c r="H788" i="23"/>
  <c r="H810" i="23"/>
  <c r="H830" i="23"/>
  <c r="H852" i="23"/>
  <c r="H870" i="23"/>
  <c r="H884" i="23"/>
  <c r="H897" i="23"/>
  <c r="H909" i="23"/>
  <c r="H922" i="23"/>
  <c r="H934" i="23"/>
  <c r="H948" i="23"/>
  <c r="H961" i="23"/>
  <c r="H973" i="23"/>
  <c r="H986" i="23"/>
  <c r="H998" i="23"/>
  <c r="H1012" i="23"/>
  <c r="H1022" i="23"/>
  <c r="H1034" i="23"/>
  <c r="H1044" i="23"/>
  <c r="H47" i="23"/>
  <c r="H159" i="23"/>
  <c r="H217" i="23"/>
  <c r="H271" i="23"/>
  <c r="H329" i="23"/>
  <c r="H389" i="23"/>
  <c r="H441" i="23"/>
  <c r="H501" i="23"/>
  <c r="H555" i="23"/>
  <c r="H581" i="23"/>
  <c r="H609" i="23"/>
  <c r="H635" i="23"/>
  <c r="H657" i="23"/>
  <c r="H683" i="23"/>
  <c r="H706" i="23"/>
  <c r="H726" i="23"/>
  <c r="H748" i="23"/>
  <c r="H770" i="23"/>
  <c r="H790" i="23"/>
  <c r="H812" i="23"/>
  <c r="H834" i="23"/>
  <c r="H854" i="23"/>
  <c r="H873" i="23"/>
  <c r="H885" i="23"/>
  <c r="H898" i="23"/>
  <c r="H910" i="23"/>
  <c r="H924" i="23"/>
  <c r="H937" i="23"/>
  <c r="H949" i="23"/>
  <c r="H962" i="23"/>
  <c r="H974" i="23"/>
  <c r="H988" i="23"/>
  <c r="H1001" i="23"/>
  <c r="H1013" i="23"/>
  <c r="H1025" i="23"/>
  <c r="H1035" i="23"/>
  <c r="H1045" i="23"/>
  <c r="H1057" i="23"/>
  <c r="H1067" i="23"/>
  <c r="H1077" i="23"/>
  <c r="H1086" i="23"/>
  <c r="H1096" i="23"/>
  <c r="H1105" i="23"/>
  <c r="H1114" i="23"/>
  <c r="H1123" i="23"/>
  <c r="H1132" i="23"/>
  <c r="H1141" i="23"/>
  <c r="H1150" i="23"/>
  <c r="H1160" i="23"/>
  <c r="H1169" i="23"/>
  <c r="H1177" i="23"/>
  <c r="H1185" i="23"/>
  <c r="H1193" i="23"/>
  <c r="H1201" i="23"/>
  <c r="H1209" i="23"/>
  <c r="H1217" i="23"/>
  <c r="H1225" i="23"/>
  <c r="H1233" i="23"/>
  <c r="H1241" i="23"/>
  <c r="H1249" i="23"/>
  <c r="H1257" i="23"/>
  <c r="H1265" i="23"/>
  <c r="H1273" i="23"/>
  <c r="H1281" i="23"/>
  <c r="H1289" i="23"/>
  <c r="H1297" i="23"/>
  <c r="H1305" i="23"/>
  <c r="H1313" i="23"/>
  <c r="H1321" i="23"/>
  <c r="H1329" i="23"/>
  <c r="H1337" i="23"/>
  <c r="H1345" i="23"/>
  <c r="H1353" i="23"/>
  <c r="H95" i="23"/>
  <c r="H165" i="23"/>
  <c r="H223" i="23"/>
  <c r="H281" i="23"/>
  <c r="H335" i="23"/>
  <c r="H393" i="23"/>
  <c r="H453" i="23"/>
  <c r="H505" i="23"/>
  <c r="H557" i="23"/>
  <c r="H587" i="23"/>
  <c r="H612" i="23"/>
  <c r="H637" i="23"/>
  <c r="H662" i="23"/>
  <c r="H685" i="23"/>
  <c r="H708" i="23"/>
  <c r="H730" i="23"/>
  <c r="H750" i="23"/>
  <c r="H772" i="23"/>
  <c r="H794" i="23"/>
  <c r="H814" i="23"/>
  <c r="H836" i="23"/>
  <c r="H858" i="23"/>
  <c r="H874" i="23"/>
  <c r="H886" i="23"/>
  <c r="H900" i="23"/>
  <c r="H913" i="23"/>
  <c r="H925" i="23"/>
  <c r="H938" i="23"/>
  <c r="H950" i="23"/>
  <c r="H964" i="23"/>
  <c r="H977" i="23"/>
  <c r="H989" i="23"/>
  <c r="H1002" i="23"/>
  <c r="H1014" i="23"/>
  <c r="H1026" i="23"/>
  <c r="H1036" i="23"/>
  <c r="H1046" i="23"/>
  <c r="H1058" i="23"/>
  <c r="H1068" i="23"/>
  <c r="H1078" i="23"/>
  <c r="H1088" i="23"/>
  <c r="H1097" i="23"/>
  <c r="H1106" i="23"/>
  <c r="H1115" i="23"/>
  <c r="H1124" i="23"/>
  <c r="H1133" i="23"/>
  <c r="H1142" i="23"/>
  <c r="H1152" i="23"/>
  <c r="H1161" i="23"/>
  <c r="H1170" i="23"/>
  <c r="H1178" i="23"/>
  <c r="H1186" i="23"/>
  <c r="H1194" i="23"/>
  <c r="H1202" i="23"/>
  <c r="H1210" i="23"/>
  <c r="H1218" i="23"/>
  <c r="H1226" i="23"/>
  <c r="H1234" i="23"/>
  <c r="H1242" i="23"/>
  <c r="H1250" i="23"/>
  <c r="H1258" i="23"/>
  <c r="H1266" i="23"/>
  <c r="H1274" i="23"/>
  <c r="H1282" i="23"/>
  <c r="H1290" i="23"/>
  <c r="H1298" i="23"/>
  <c r="H1306" i="23"/>
  <c r="H1314" i="23"/>
  <c r="H1322" i="23"/>
  <c r="H1330" i="23"/>
  <c r="H1338" i="23"/>
  <c r="H1346" i="23"/>
  <c r="H1354" i="23"/>
  <c r="H1362" i="23"/>
  <c r="H1370" i="23"/>
  <c r="H1378" i="23"/>
  <c r="H1386" i="23"/>
  <c r="H1394" i="23"/>
  <c r="H1402" i="23"/>
  <c r="H1410" i="23"/>
  <c r="H1418" i="23"/>
  <c r="H1426" i="23"/>
  <c r="H1434" i="23"/>
  <c r="H1442" i="23"/>
  <c r="H1450" i="23"/>
  <c r="H111" i="23"/>
  <c r="H175" i="23"/>
  <c r="H229" i="23"/>
  <c r="H287" i="23"/>
  <c r="H345" i="23"/>
  <c r="H399" i="23"/>
  <c r="H457" i="23"/>
  <c r="H517" i="23"/>
  <c r="H560" i="23"/>
  <c r="H589" i="23"/>
  <c r="H616" i="23"/>
  <c r="H639" i="23"/>
  <c r="H664" i="23"/>
  <c r="H689" i="23"/>
  <c r="H710" i="23"/>
  <c r="H732" i="23"/>
  <c r="H754" i="23"/>
  <c r="H774" i="23"/>
  <c r="H796" i="23"/>
  <c r="H818" i="23"/>
  <c r="H838" i="23"/>
  <c r="H860" i="23"/>
  <c r="H876" i="23"/>
  <c r="H889" i="23"/>
  <c r="H901" i="23"/>
  <c r="H914" i="23"/>
  <c r="H926" i="23"/>
  <c r="H940" i="23"/>
  <c r="H953" i="23"/>
  <c r="H965" i="23"/>
  <c r="H978" i="23"/>
  <c r="H990" i="23"/>
  <c r="H1004" i="23"/>
  <c r="H1017" i="23"/>
  <c r="H1027" i="23"/>
  <c r="H1037" i="23"/>
  <c r="H1049" i="23"/>
  <c r="H1059" i="23"/>
  <c r="H133" i="23"/>
  <c r="H185" i="23"/>
  <c r="H245" i="23"/>
  <c r="H303" i="23"/>
  <c r="H357" i="23"/>
  <c r="H415" i="23"/>
  <c r="H473" i="23"/>
  <c r="H527" i="23"/>
  <c r="H568" i="23"/>
  <c r="H409" i="23"/>
  <c r="H644" i="23"/>
  <c r="H734" i="23"/>
  <c r="H820" i="23"/>
  <c r="H890" i="23"/>
  <c r="H941" i="23"/>
  <c r="H993" i="23"/>
  <c r="H1028" i="23"/>
  <c r="H1052" i="23"/>
  <c r="H1070" i="23"/>
  <c r="H1083" i="23"/>
  <c r="H1094" i="23"/>
  <c r="H1108" i="23"/>
  <c r="H1120" i="23"/>
  <c r="H1131" i="23"/>
  <c r="H1145" i="23"/>
  <c r="H1156" i="23"/>
  <c r="H1168" i="23"/>
  <c r="H1180" i="23"/>
  <c r="H1190" i="23"/>
  <c r="H1200" i="23"/>
  <c r="H1212" i="23"/>
  <c r="H1222" i="23"/>
  <c r="H1232" i="23"/>
  <c r="H1244" i="23"/>
  <c r="H1254" i="23"/>
  <c r="H1264" i="23"/>
  <c r="H1276" i="23"/>
  <c r="H1286" i="23"/>
  <c r="H1296" i="23"/>
  <c r="H1308" i="23"/>
  <c r="H1318" i="23"/>
  <c r="H1328" i="23"/>
  <c r="H1340" i="23"/>
  <c r="H1350" i="23"/>
  <c r="H1360" i="23"/>
  <c r="H1369" i="23"/>
  <c r="H1379" i="23"/>
  <c r="H1388" i="23"/>
  <c r="H1397" i="23"/>
  <c r="H1406" i="23"/>
  <c r="H1415" i="23"/>
  <c r="H1424" i="23"/>
  <c r="H1433" i="23"/>
  <c r="H1443" i="23"/>
  <c r="H1452" i="23"/>
  <c r="H1460" i="23"/>
  <c r="H1468" i="23"/>
  <c r="H1476" i="23"/>
  <c r="H1484" i="23"/>
  <c r="H1492" i="23"/>
  <c r="H1500" i="23"/>
  <c r="H1508" i="23"/>
  <c r="H1516" i="23"/>
  <c r="H1524" i="23"/>
  <c r="H521" i="23"/>
  <c r="H667" i="23"/>
  <c r="H756" i="23"/>
  <c r="H842" i="23"/>
  <c r="H902" i="23"/>
  <c r="H954" i="23"/>
  <c r="H1005" i="23"/>
  <c r="H1030" i="23"/>
  <c r="H1060" i="23"/>
  <c r="H1074" i="23"/>
  <c r="H1085" i="23"/>
  <c r="H1099" i="23"/>
  <c r="H1110" i="23"/>
  <c r="H1122" i="23"/>
  <c r="H1136" i="23"/>
  <c r="H1147" i="23"/>
  <c r="H1158" i="23"/>
  <c r="H1172" i="23"/>
  <c r="H1182" i="23"/>
  <c r="H1192" i="23"/>
  <c r="H1204" i="23"/>
  <c r="H1214" i="23"/>
  <c r="H1224" i="23"/>
  <c r="H1236" i="23"/>
  <c r="H1246" i="23"/>
  <c r="H1256" i="23"/>
  <c r="H1268" i="23"/>
  <c r="H1278" i="23"/>
  <c r="H1288" i="23"/>
  <c r="H1300" i="23"/>
  <c r="H1310" i="23"/>
  <c r="H1320" i="23"/>
  <c r="H1332" i="23"/>
  <c r="H1342" i="23"/>
  <c r="H1352" i="23"/>
  <c r="H1363" i="23"/>
  <c r="H1372" i="23"/>
  <c r="H1381" i="23"/>
  <c r="H1390" i="23"/>
  <c r="H1399" i="23"/>
  <c r="H1408" i="23"/>
  <c r="H1417" i="23"/>
  <c r="H1427" i="23"/>
  <c r="H1436" i="23"/>
  <c r="H1445" i="23"/>
  <c r="H1454" i="23"/>
  <c r="H1462" i="23"/>
  <c r="H1470" i="23"/>
  <c r="H1478" i="23"/>
  <c r="H1486" i="23"/>
  <c r="H1494" i="23"/>
  <c r="H1502" i="23"/>
  <c r="H1510" i="23"/>
  <c r="H1518" i="23"/>
  <c r="H1526" i="23"/>
  <c r="H1534" i="23"/>
  <c r="H1542" i="23"/>
  <c r="H1550" i="23"/>
  <c r="H1558" i="23"/>
  <c r="H1566" i="23"/>
  <c r="H1574" i="23"/>
  <c r="H1582" i="23"/>
  <c r="H1590" i="23"/>
  <c r="H1598" i="23"/>
  <c r="H1606" i="23"/>
  <c r="H1614" i="23"/>
  <c r="H1622" i="23"/>
  <c r="H1630" i="23"/>
  <c r="H1638" i="23"/>
  <c r="H1646" i="23"/>
  <c r="H1654" i="23"/>
  <c r="H1662" i="23"/>
  <c r="H1670" i="23"/>
  <c r="H1678" i="23"/>
  <c r="H1686" i="23"/>
  <c r="H1694" i="23"/>
  <c r="H1702" i="23"/>
  <c r="H1710" i="23"/>
  <c r="H1718" i="23"/>
  <c r="H1726" i="23"/>
  <c r="H1734" i="23"/>
  <c r="H1742" i="23"/>
  <c r="H1750" i="23"/>
  <c r="H1758" i="23"/>
  <c r="H1766" i="23"/>
  <c r="H1774" i="23"/>
  <c r="H1782" i="23"/>
  <c r="H1790" i="23"/>
  <c r="H1798" i="23"/>
  <c r="H1806" i="23"/>
  <c r="H1814" i="23"/>
  <c r="H1822" i="23"/>
  <c r="H1830" i="23"/>
  <c r="H1838" i="23"/>
  <c r="H1846" i="23"/>
  <c r="H119" i="23"/>
  <c r="H565" i="23"/>
  <c r="H671" i="23"/>
  <c r="H758" i="23"/>
  <c r="H844" i="23"/>
  <c r="H905" i="23"/>
  <c r="H956" i="23"/>
  <c r="H1006" i="23"/>
  <c r="H1038" i="23"/>
  <c r="H1061" i="23"/>
  <c r="H1075" i="23"/>
  <c r="H1089" i="23"/>
  <c r="H1100" i="23"/>
  <c r="H1112" i="23"/>
  <c r="H1125" i="23"/>
  <c r="H1137" i="23"/>
  <c r="H1148" i="23"/>
  <c r="H1162" i="23"/>
  <c r="H1173" i="23"/>
  <c r="H1183" i="23"/>
  <c r="H1195" i="23"/>
  <c r="H1205" i="23"/>
  <c r="H1215" i="23"/>
  <c r="H1227" i="23"/>
  <c r="H1237" i="23"/>
  <c r="H1247" i="23"/>
  <c r="H1259" i="23"/>
  <c r="H1269" i="23"/>
  <c r="H1279" i="23"/>
  <c r="H1291" i="23"/>
  <c r="H1301" i="23"/>
  <c r="H1311" i="23"/>
  <c r="H1323" i="23"/>
  <c r="H1333" i="23"/>
  <c r="H1343" i="23"/>
  <c r="H1355" i="23"/>
  <c r="H1364" i="23"/>
  <c r="H1373" i="23"/>
  <c r="H1382" i="23"/>
  <c r="H1391" i="23"/>
  <c r="H1400" i="23"/>
  <c r="H1409" i="23"/>
  <c r="H1419" i="23"/>
  <c r="H1428" i="23"/>
  <c r="H1437" i="23"/>
  <c r="H1446" i="23"/>
  <c r="H1455" i="23"/>
  <c r="H1463" i="23"/>
  <c r="H1471" i="23"/>
  <c r="H1479" i="23"/>
  <c r="H1487" i="23"/>
  <c r="H1495" i="23"/>
  <c r="H1503" i="23"/>
  <c r="H1511" i="23"/>
  <c r="H1519" i="23"/>
  <c r="H1527" i="23"/>
  <c r="H1535" i="23"/>
  <c r="H1543" i="23"/>
  <c r="H1551" i="23"/>
  <c r="H1559" i="23"/>
  <c r="H1567" i="23"/>
  <c r="H1575" i="23"/>
  <c r="H1583" i="23"/>
  <c r="H1591" i="23"/>
  <c r="H1599" i="23"/>
  <c r="H1607" i="23"/>
  <c r="H1615" i="23"/>
  <c r="H1623" i="23"/>
  <c r="H1631" i="23"/>
  <c r="H1639" i="23"/>
  <c r="H1647" i="23"/>
  <c r="H1655" i="23"/>
  <c r="H1663" i="23"/>
  <c r="H1671" i="23"/>
  <c r="H1679" i="23"/>
  <c r="H1687" i="23"/>
  <c r="H1695" i="23"/>
  <c r="H1703" i="23"/>
  <c r="H1711" i="23"/>
  <c r="H1719" i="23"/>
  <c r="H1727" i="23"/>
  <c r="H1735" i="23"/>
  <c r="H1743" i="23"/>
  <c r="H1751" i="23"/>
  <c r="H1759" i="23"/>
  <c r="H1767" i="23"/>
  <c r="H1775" i="23"/>
  <c r="H1783" i="23"/>
  <c r="H1791" i="23"/>
  <c r="H1799" i="23"/>
  <c r="H1807" i="23"/>
  <c r="H1815" i="23"/>
  <c r="H1823" i="23"/>
  <c r="H1831" i="23"/>
  <c r="H1839" i="23"/>
  <c r="H1847" i="23"/>
  <c r="H181" i="23"/>
  <c r="H592" i="23"/>
  <c r="H692" i="23"/>
  <c r="H778" i="23"/>
  <c r="H862" i="23"/>
  <c r="H916" i="23"/>
  <c r="H966" i="23"/>
  <c r="H1009" i="23"/>
  <c r="H1041" i="23"/>
  <c r="H1062" i="23"/>
  <c r="H1076" i="23"/>
  <c r="H1090" i="23"/>
  <c r="H1101" i="23"/>
  <c r="H1113" i="23"/>
  <c r="H1126" i="23"/>
  <c r="H1138" i="23"/>
  <c r="H1149" i="23"/>
  <c r="H1163" i="23"/>
  <c r="H1174" i="23"/>
  <c r="H1184" i="23"/>
  <c r="H1196" i="23"/>
  <c r="H1206" i="23"/>
  <c r="H1216" i="23"/>
  <c r="H1228" i="23"/>
  <c r="H1238" i="23"/>
  <c r="H1248" i="23"/>
  <c r="H1260" i="23"/>
  <c r="H1270" i="23"/>
  <c r="H1280" i="23"/>
  <c r="H1292" i="23"/>
  <c r="H1302" i="23"/>
  <c r="H1312" i="23"/>
  <c r="H1324" i="23"/>
  <c r="H1334" i="23"/>
  <c r="H1344" i="23"/>
  <c r="H1356" i="23"/>
  <c r="H1365" i="23"/>
  <c r="H1374" i="23"/>
  <c r="H1383" i="23"/>
  <c r="H1392" i="23"/>
  <c r="H1401" i="23"/>
  <c r="H1411" i="23"/>
  <c r="H1420" i="23"/>
  <c r="H1429" i="23"/>
  <c r="H1438" i="23"/>
  <c r="H1447" i="23"/>
  <c r="H1456" i="23"/>
  <c r="H1464" i="23"/>
  <c r="H1472" i="23"/>
  <c r="H1480" i="23"/>
  <c r="H1488" i="23"/>
  <c r="H1496" i="23"/>
  <c r="H1504" i="23"/>
  <c r="H1512" i="23"/>
  <c r="H1520" i="23"/>
  <c r="H1528" i="23"/>
  <c r="H293" i="23"/>
  <c r="H619" i="23"/>
  <c r="H714" i="23"/>
  <c r="H798" i="23"/>
  <c r="H877" i="23"/>
  <c r="H929" i="23"/>
  <c r="H980" i="23"/>
  <c r="H1019" i="23"/>
  <c r="H1050" i="23"/>
  <c r="H1066" i="23"/>
  <c r="H1081" i="23"/>
  <c r="H1092" i="23"/>
  <c r="H1104" i="23"/>
  <c r="H1117" i="23"/>
  <c r="H1129" i="23"/>
  <c r="H1140" i="23"/>
  <c r="H1154" i="23"/>
  <c r="H1165" i="23"/>
  <c r="H1176" i="23"/>
  <c r="H1188" i="23"/>
  <c r="H1198" i="23"/>
  <c r="H1208" i="23"/>
  <c r="H1220" i="23"/>
  <c r="H1230" i="23"/>
  <c r="H1240" i="23"/>
  <c r="H1252" i="23"/>
  <c r="H1262" i="23"/>
  <c r="H1272" i="23"/>
  <c r="H1284" i="23"/>
  <c r="H1294" i="23"/>
  <c r="H1304" i="23"/>
  <c r="H1316" i="23"/>
  <c r="H1326" i="23"/>
  <c r="H1336" i="23"/>
  <c r="H1348" i="23"/>
  <c r="H1358" i="23"/>
  <c r="H1367" i="23"/>
  <c r="H1376" i="23"/>
  <c r="H1385" i="23"/>
  <c r="H1395" i="23"/>
  <c r="H1404" i="23"/>
  <c r="H1413" i="23"/>
  <c r="H1422" i="23"/>
  <c r="H1431" i="23"/>
  <c r="H1440" i="23"/>
  <c r="H1449" i="23"/>
  <c r="H1458" i="23"/>
  <c r="H1466" i="23"/>
  <c r="H1474" i="23"/>
  <c r="H1482" i="23"/>
  <c r="H1490" i="23"/>
  <c r="H1498" i="23"/>
  <c r="H1506" i="23"/>
  <c r="H1514" i="23"/>
  <c r="H1522" i="23"/>
  <c r="H1530" i="23"/>
  <c r="H1538" i="23"/>
  <c r="H1546" i="23"/>
  <c r="H1554" i="23"/>
  <c r="H1562" i="23"/>
  <c r="H1570" i="23"/>
  <c r="H1578" i="23"/>
  <c r="H1586" i="23"/>
  <c r="H1594" i="23"/>
  <c r="H1602" i="23"/>
  <c r="H1610" i="23"/>
  <c r="H1618" i="23"/>
  <c r="H1626" i="23"/>
  <c r="H1634" i="23"/>
  <c r="H1642" i="23"/>
  <c r="H1650" i="23"/>
  <c r="H1658" i="23"/>
  <c r="H1666" i="23"/>
  <c r="H1674" i="23"/>
  <c r="H1682" i="23"/>
  <c r="H1690" i="23"/>
  <c r="H1698" i="23"/>
  <c r="H1706" i="23"/>
  <c r="H1714" i="23"/>
  <c r="H1722" i="23"/>
  <c r="H1730" i="23"/>
  <c r="H1738" i="23"/>
  <c r="H1746" i="23"/>
  <c r="H1754" i="23"/>
  <c r="H1762" i="23"/>
  <c r="H646" i="23"/>
  <c r="H878" i="23"/>
  <c r="H1018" i="23"/>
  <c r="H1073" i="23"/>
  <c r="H1107" i="23"/>
  <c r="H1139" i="23"/>
  <c r="H1171" i="23"/>
  <c r="H1199" i="23"/>
  <c r="H1229" i="23"/>
  <c r="H1255" i="23"/>
  <c r="H1285" i="23"/>
  <c r="H1315" i="23"/>
  <c r="H1341" i="23"/>
  <c r="H1368" i="23"/>
  <c r="H1393" i="23"/>
  <c r="H1416" i="23"/>
  <c r="H1441" i="23"/>
  <c r="H1465" i="23"/>
  <c r="H1485" i="23"/>
  <c r="H1507" i="23"/>
  <c r="H1529" i="23"/>
  <c r="H1541" i="23"/>
  <c r="H1555" i="23"/>
  <c r="H1568" i="23"/>
  <c r="H1580" i="23"/>
  <c r="H1593" i="23"/>
  <c r="H1605" i="23"/>
  <c r="H1619" i="23"/>
  <c r="H1632" i="23"/>
  <c r="H1644" i="23"/>
  <c r="H1657" i="23"/>
  <c r="H1669" i="23"/>
  <c r="H1683" i="23"/>
  <c r="H1696" i="23"/>
  <c r="H1708" i="23"/>
  <c r="H1721" i="23"/>
  <c r="H1733" i="23"/>
  <c r="H1747" i="23"/>
  <c r="H1760" i="23"/>
  <c r="H1771" i="23"/>
  <c r="H1781" i="23"/>
  <c r="H1793" i="23"/>
  <c r="H1803" i="23"/>
  <c r="H1813" i="23"/>
  <c r="H1825" i="23"/>
  <c r="H1835" i="23"/>
  <c r="H1845" i="23"/>
  <c r="H694" i="23"/>
  <c r="H892" i="23"/>
  <c r="H1020" i="23"/>
  <c r="H1080" i="23"/>
  <c r="H1109" i="23"/>
  <c r="H1144" i="23"/>
  <c r="H1175" i="23"/>
  <c r="H1203" i="23"/>
  <c r="H1231" i="23"/>
  <c r="H716" i="23"/>
  <c r="H917" i="23"/>
  <c r="H1029" i="23"/>
  <c r="H1082" i="23"/>
  <c r="H1116" i="23"/>
  <c r="H1146" i="23"/>
  <c r="H1179" i="23"/>
  <c r="H1207" i="23"/>
  <c r="H1235" i="23"/>
  <c r="H239" i="23"/>
  <c r="H738" i="23"/>
  <c r="H930" i="23"/>
  <c r="H1042" i="23"/>
  <c r="H1084" i="23"/>
  <c r="H1118" i="23"/>
  <c r="H1153" i="23"/>
  <c r="H1181" i="23"/>
  <c r="H1211" i="23"/>
  <c r="H1239" i="23"/>
  <c r="H1267" i="23"/>
  <c r="H1295" i="23"/>
  <c r="H1325" i="23"/>
  <c r="H1351" i="23"/>
  <c r="H1377" i="23"/>
  <c r="H1403" i="23"/>
  <c r="H1425" i="23"/>
  <c r="H1451" i="23"/>
  <c r="H1473" i="23"/>
  <c r="H1493" i="23"/>
  <c r="H1515" i="23"/>
  <c r="H1533" i="23"/>
  <c r="H1547" i="23"/>
  <c r="H1560" i="23"/>
  <c r="H1572" i="23"/>
  <c r="H1585" i="23"/>
  <c r="H1597" i="23"/>
  <c r="H1611" i="23"/>
  <c r="H1624" i="23"/>
  <c r="H1636" i="23"/>
  <c r="H1649" i="23"/>
  <c r="H1661" i="23"/>
  <c r="H1675" i="23"/>
  <c r="H1688" i="23"/>
  <c r="H1700" i="23"/>
  <c r="H1713" i="23"/>
  <c r="H1725" i="23"/>
  <c r="H1739" i="23"/>
  <c r="H1752" i="23"/>
  <c r="H1764" i="23"/>
  <c r="H1776" i="23"/>
  <c r="H1786" i="23"/>
  <c r="H1796" i="23"/>
  <c r="H1808" i="23"/>
  <c r="H1818" i="23"/>
  <c r="H1828" i="23"/>
  <c r="H1840" i="23"/>
  <c r="H351" i="23"/>
  <c r="H780" i="23"/>
  <c r="H942" i="23"/>
  <c r="H1051" i="23"/>
  <c r="H1091" i="23"/>
  <c r="H1121" i="23"/>
  <c r="H1155" i="23"/>
  <c r="H1187" i="23"/>
  <c r="H1213" i="23"/>
  <c r="H1243" i="23"/>
  <c r="H1271" i="23"/>
  <c r="H1299" i="23"/>
  <c r="H1327" i="23"/>
  <c r="H1357" i="23"/>
  <c r="H1380" i="23"/>
  <c r="H1405" i="23"/>
  <c r="H1430" i="23"/>
  <c r="H1453" i="23"/>
  <c r="H1475" i="23"/>
  <c r="H1497" i="23"/>
  <c r="H1517" i="23"/>
  <c r="H1536" i="23"/>
  <c r="H1548" i="23"/>
  <c r="H1561" i="23"/>
  <c r="H1573" i="23"/>
  <c r="H1587" i="23"/>
  <c r="H1600" i="23"/>
  <c r="H1612" i="23"/>
  <c r="H1625" i="23"/>
  <c r="H1637" i="23"/>
  <c r="H1651" i="23"/>
  <c r="H1664" i="23"/>
  <c r="H1676" i="23"/>
  <c r="H1689" i="23"/>
  <c r="H1701" i="23"/>
  <c r="H1715" i="23"/>
  <c r="H1728" i="23"/>
  <c r="H1740" i="23"/>
  <c r="H1753" i="23"/>
  <c r="H1765" i="23"/>
  <c r="H1777" i="23"/>
  <c r="H1787" i="23"/>
  <c r="H1797" i="23"/>
  <c r="H1809" i="23"/>
  <c r="H1819" i="23"/>
  <c r="H1829" i="23"/>
  <c r="H1841" i="23"/>
  <c r="H463" i="23"/>
  <c r="H802" i="23"/>
  <c r="H969" i="23"/>
  <c r="H1054" i="23"/>
  <c r="H1093" i="23"/>
  <c r="H1128" i="23"/>
  <c r="H1157" i="23"/>
  <c r="H1189" i="23"/>
  <c r="H1219" i="23"/>
  <c r="H1245" i="23"/>
  <c r="H1275" i="23"/>
  <c r="H1303" i="23"/>
  <c r="H1331" i="23"/>
  <c r="H1359" i="23"/>
  <c r="H1384" i="23"/>
  <c r="H1407" i="23"/>
  <c r="H1432" i="23"/>
  <c r="H1457" i="23"/>
  <c r="H1477" i="23"/>
  <c r="H1499" i="23"/>
  <c r="H1521" i="23"/>
  <c r="H1537" i="23"/>
  <c r="H1549" i="23"/>
  <c r="H1563" i="23"/>
  <c r="H1576" i="23"/>
  <c r="H1588" i="23"/>
  <c r="H1601" i="23"/>
  <c r="H1613" i="23"/>
  <c r="H1627" i="23"/>
  <c r="H1640" i="23"/>
  <c r="H1652" i="23"/>
  <c r="H1665" i="23"/>
  <c r="H1677" i="23"/>
  <c r="H1691" i="23"/>
  <c r="H1704" i="23"/>
  <c r="H1716" i="23"/>
  <c r="H1729" i="23"/>
  <c r="H1741" i="23"/>
  <c r="H1755" i="23"/>
  <c r="H1768" i="23"/>
  <c r="H1778" i="23"/>
  <c r="H1788" i="23"/>
  <c r="H1800" i="23"/>
  <c r="H1810" i="23"/>
  <c r="H1820" i="23"/>
  <c r="H1832" i="23"/>
  <c r="H1842" i="23"/>
  <c r="H597" i="23"/>
  <c r="H822" i="23"/>
  <c r="H981" i="23"/>
  <c r="H1065" i="23"/>
  <c r="H1098" i="23"/>
  <c r="H1130" i="23"/>
  <c r="H1164" i="23"/>
  <c r="H1191" i="23"/>
  <c r="H1221" i="23"/>
  <c r="H621" i="23"/>
  <c r="H866" i="23"/>
  <c r="H994" i="23"/>
  <c r="H1069" i="23"/>
  <c r="H1102" i="23"/>
  <c r="H1134" i="23"/>
  <c r="H1166" i="23"/>
  <c r="H1197" i="23"/>
  <c r="H1223" i="23"/>
  <c r="H1253" i="23"/>
  <c r="H1283" i="23"/>
  <c r="H1309" i="23"/>
  <c r="H1339" i="23"/>
  <c r="H1366" i="23"/>
  <c r="H1389" i="23"/>
  <c r="H1414" i="23"/>
  <c r="H1439" i="23"/>
  <c r="H1461" i="23"/>
  <c r="H1483" i="23"/>
  <c r="H1505" i="23"/>
  <c r="H1525" i="23"/>
  <c r="H1540" i="23"/>
  <c r="H1553" i="23"/>
  <c r="H1565" i="23"/>
  <c r="H1579" i="23"/>
  <c r="H1592" i="23"/>
  <c r="H1604" i="23"/>
  <c r="H1617" i="23"/>
  <c r="H1629" i="23"/>
  <c r="H1643" i="23"/>
  <c r="H1656" i="23"/>
  <c r="H1668" i="23"/>
  <c r="H1681" i="23"/>
  <c r="H1693" i="23"/>
  <c r="H1707" i="23"/>
  <c r="H1720" i="23"/>
  <c r="H1732" i="23"/>
  <c r="H1745" i="23"/>
  <c r="H1757" i="23"/>
  <c r="H1770" i="23"/>
  <c r="H1780" i="23"/>
  <c r="H1792" i="23"/>
  <c r="H1802" i="23"/>
  <c r="H1812" i="23"/>
  <c r="H1824" i="23"/>
  <c r="H1834" i="23"/>
  <c r="H1844" i="23"/>
  <c r="H1293" i="23"/>
  <c r="H1371" i="23"/>
  <c r="H1435" i="23"/>
  <c r="H1491" i="23"/>
  <c r="H1544" i="23"/>
  <c r="H1577" i="23"/>
  <c r="H1609" i="23"/>
  <c r="H1645" i="23"/>
  <c r="H1680" i="23"/>
  <c r="H1712" i="23"/>
  <c r="H1748" i="23"/>
  <c r="H1779" i="23"/>
  <c r="H1805" i="23"/>
  <c r="H1836" i="23"/>
  <c r="H1307" i="23"/>
  <c r="H1375" i="23"/>
  <c r="H1444" i="23"/>
  <c r="H1501" i="23"/>
  <c r="H1545" i="23"/>
  <c r="H1581" i="23"/>
  <c r="H1616" i="23"/>
  <c r="H1648" i="23"/>
  <c r="H1684" i="23"/>
  <c r="H1717" i="23"/>
  <c r="H1749" i="23"/>
  <c r="H1784" i="23"/>
  <c r="H1811" i="23"/>
  <c r="H1837" i="23"/>
  <c r="H1317" i="23"/>
  <c r="H1387" i="23"/>
  <c r="H1448" i="23"/>
  <c r="H1509" i="23"/>
  <c r="H1552" i="23"/>
  <c r="H1584" i="23"/>
  <c r="H1620" i="23"/>
  <c r="H1653" i="23"/>
  <c r="H1685" i="23"/>
  <c r="H1723" i="23"/>
  <c r="H1756" i="23"/>
  <c r="H1785" i="23"/>
  <c r="H1816" i="23"/>
  <c r="H1843" i="23"/>
  <c r="H1251" i="23"/>
  <c r="H1319" i="23"/>
  <c r="H1396" i="23"/>
  <c r="H1459" i="23"/>
  <c r="H1513" i="23"/>
  <c r="H1556" i="23"/>
  <c r="H1589" i="23"/>
  <c r="H1621" i="23"/>
  <c r="H1659" i="23"/>
  <c r="H1692" i="23"/>
  <c r="H1724" i="23"/>
  <c r="H1761" i="23"/>
  <c r="H1789" i="23"/>
  <c r="H1817" i="23"/>
  <c r="H1261" i="23"/>
  <c r="H1335" i="23"/>
  <c r="H1398" i="23"/>
  <c r="H1467" i="23"/>
  <c r="H1523" i="23"/>
  <c r="H1557" i="23"/>
  <c r="H1595" i="23"/>
  <c r="H1628" i="23"/>
  <c r="H1660" i="23"/>
  <c r="H1697" i="23"/>
  <c r="H1731" i="23"/>
  <c r="H1763" i="23"/>
  <c r="H1794" i="23"/>
  <c r="H1821" i="23"/>
  <c r="H1263" i="23"/>
  <c r="H1347" i="23"/>
  <c r="H1412" i="23"/>
  <c r="H1469" i="23"/>
  <c r="H1531" i="23"/>
  <c r="H1564" i="23"/>
  <c r="H1596" i="23"/>
  <c r="H1633" i="23"/>
  <c r="H1667" i="23"/>
  <c r="H1699" i="23"/>
  <c r="H1736" i="23"/>
  <c r="H1769" i="23"/>
  <c r="H1795" i="23"/>
  <c r="H1826" i="23"/>
  <c r="H1277" i="23"/>
  <c r="H1349" i="23"/>
  <c r="H1421" i="23"/>
  <c r="H1481" i="23"/>
  <c r="H1532" i="23"/>
  <c r="H1569" i="23"/>
  <c r="H1603" i="23"/>
  <c r="H1635" i="23"/>
  <c r="H1672" i="23"/>
  <c r="H1705" i="23"/>
  <c r="H1737" i="23"/>
  <c r="H1772" i="23"/>
  <c r="H1801" i="23"/>
  <c r="H1827" i="23"/>
  <c r="H1287" i="23"/>
  <c r="H1361" i="23"/>
  <c r="H1423" i="23"/>
  <c r="H1489" i="23"/>
  <c r="H1539" i="23"/>
  <c r="H1571" i="23"/>
  <c r="H1608" i="23"/>
  <c r="H1641" i="23"/>
  <c r="H1673" i="23"/>
  <c r="H1709" i="23"/>
  <c r="H1744" i="23"/>
  <c r="H1773" i="23"/>
  <c r="H1804" i="23"/>
  <c r="H1833" i="23"/>
  <c r="Q27" i="20"/>
  <c r="P27" i="20"/>
  <c r="O27" i="20"/>
  <c r="O29" i="20"/>
  <c r="P29" i="20" s="1"/>
  <c r="Q29" i="20" s="1"/>
  <c r="O31" i="20"/>
  <c r="D27" i="19"/>
  <c r="D38" i="19"/>
  <c r="D37" i="19"/>
  <c r="H14" i="19"/>
  <c r="I14" i="19" s="1"/>
  <c r="J14" i="19" s="1"/>
  <c r="K14" i="19" s="1"/>
  <c r="K60" i="16"/>
  <c r="J60" i="16"/>
  <c r="I60" i="16"/>
  <c r="H60" i="16"/>
  <c r="G60" i="16"/>
  <c r="H46" i="16"/>
  <c r="I46" i="16"/>
  <c r="J46" i="16"/>
  <c r="K46" i="16"/>
  <c r="G46" i="16"/>
  <c r="K44" i="16"/>
  <c r="J44" i="16"/>
  <c r="I44" i="16"/>
  <c r="H44" i="16"/>
  <c r="G44" i="16"/>
  <c r="K7" i="16"/>
  <c r="F7" i="19" s="1"/>
  <c r="G7" i="19" s="1"/>
  <c r="H7" i="19" s="1"/>
  <c r="I7" i="19" s="1"/>
  <c r="J7" i="19" s="1"/>
  <c r="K7" i="19" s="1"/>
  <c r="J7" i="16"/>
  <c r="I7" i="16"/>
  <c r="H7" i="16"/>
  <c r="G7" i="16"/>
  <c r="H36" i="16"/>
  <c r="I36" i="16"/>
  <c r="J36" i="16"/>
  <c r="K36" i="16"/>
  <c r="G36" i="16"/>
  <c r="H35" i="16"/>
  <c r="I35" i="16"/>
  <c r="J35" i="16"/>
  <c r="K35" i="16"/>
  <c r="G35" i="16"/>
  <c r="H25" i="16"/>
  <c r="I25" i="16"/>
  <c r="J25" i="16"/>
  <c r="K25" i="16"/>
  <c r="H26" i="16"/>
  <c r="I26" i="16"/>
  <c r="J26" i="16"/>
  <c r="K26" i="16"/>
  <c r="H27" i="16"/>
  <c r="I27" i="16"/>
  <c r="J27" i="16"/>
  <c r="K27" i="16"/>
  <c r="H28" i="16"/>
  <c r="I28" i="16"/>
  <c r="J28" i="16"/>
  <c r="K28" i="16"/>
  <c r="H29" i="16"/>
  <c r="I29" i="16"/>
  <c r="J29" i="16"/>
  <c r="K29" i="16"/>
  <c r="H30" i="16"/>
  <c r="I30" i="16"/>
  <c r="J30" i="16"/>
  <c r="K30" i="16"/>
  <c r="H31" i="16"/>
  <c r="I31" i="16"/>
  <c r="J31" i="16"/>
  <c r="K31" i="16"/>
  <c r="H32" i="16"/>
  <c r="I32" i="16"/>
  <c r="J32" i="16"/>
  <c r="K32" i="16"/>
  <c r="H33" i="16"/>
  <c r="I33" i="16"/>
  <c r="J33" i="16"/>
  <c r="K33" i="16"/>
  <c r="G26" i="16"/>
  <c r="G27" i="16"/>
  <c r="G28" i="16"/>
  <c r="G29" i="16"/>
  <c r="G30" i="16"/>
  <c r="G31" i="16"/>
  <c r="G32" i="16"/>
  <c r="G33" i="16"/>
  <c r="G25" i="16"/>
  <c r="B25" i="16"/>
  <c r="B26" i="16"/>
  <c r="B27" i="16"/>
  <c r="B28" i="16"/>
  <c r="B29" i="16"/>
  <c r="B30" i="16"/>
  <c r="B31" i="16"/>
  <c r="B32" i="16"/>
  <c r="B33" i="16"/>
  <c r="H18" i="16"/>
  <c r="I18" i="16"/>
  <c r="J18" i="16"/>
  <c r="K18" i="16"/>
  <c r="H19" i="16"/>
  <c r="I19" i="16"/>
  <c r="J19" i="16"/>
  <c r="K19" i="16"/>
  <c r="G19" i="16"/>
  <c r="B19" i="16"/>
  <c r="B18" i="16"/>
  <c r="H13" i="16"/>
  <c r="I13" i="16"/>
  <c r="J13" i="16"/>
  <c r="K13" i="16"/>
  <c r="G13" i="16"/>
  <c r="H12" i="16"/>
  <c r="I12" i="16"/>
  <c r="J12" i="16"/>
  <c r="K12" i="16"/>
  <c r="G12" i="16"/>
  <c r="H11" i="16"/>
  <c r="I11" i="16"/>
  <c r="J11" i="16"/>
  <c r="K11" i="16"/>
  <c r="G11" i="16"/>
  <c r="H10" i="16"/>
  <c r="I10" i="16"/>
  <c r="J10" i="16"/>
  <c r="K10" i="16"/>
  <c r="G10" i="16"/>
  <c r="B13" i="16"/>
  <c r="B12" i="16"/>
  <c r="B10" i="16"/>
  <c r="C74" i="6"/>
  <c r="D74" i="6"/>
  <c r="E74" i="6"/>
  <c r="F74" i="6"/>
  <c r="G74" i="6"/>
  <c r="H74" i="6"/>
  <c r="I74" i="6"/>
  <c r="J74" i="6"/>
  <c r="K74" i="6"/>
  <c r="B74" i="6"/>
  <c r="C75" i="6"/>
  <c r="D45" i="10" s="1"/>
  <c r="D75" i="6"/>
  <c r="E42" i="10" s="1"/>
  <c r="E75" i="6"/>
  <c r="F44" i="10" s="1"/>
  <c r="F75" i="6"/>
  <c r="G39" i="10" s="1"/>
  <c r="G75" i="6"/>
  <c r="H42" i="10" s="1"/>
  <c r="H75" i="6"/>
  <c r="I42" i="10" s="1"/>
  <c r="I75" i="6"/>
  <c r="J39" i="10" s="1"/>
  <c r="J75" i="6"/>
  <c r="K42" i="10" s="1"/>
  <c r="K75" i="6"/>
  <c r="L45" i="10" s="1"/>
  <c r="B75" i="6"/>
  <c r="C42" i="10" s="1"/>
  <c r="C35" i="10"/>
  <c r="D35" i="10"/>
  <c r="E35" i="10"/>
  <c r="F35" i="10"/>
  <c r="G35" i="10"/>
  <c r="H35" i="10"/>
  <c r="I35" i="10"/>
  <c r="J35" i="10"/>
  <c r="K35" i="10"/>
  <c r="L35" i="10"/>
  <c r="C36" i="10"/>
  <c r="D36" i="10"/>
  <c r="E36" i="10"/>
  <c r="F36" i="10"/>
  <c r="G36" i="10"/>
  <c r="H36" i="10"/>
  <c r="I36" i="10"/>
  <c r="J36" i="10"/>
  <c r="K36" i="10"/>
  <c r="L36" i="10"/>
  <c r="C37" i="10"/>
  <c r="D37" i="10"/>
  <c r="E37" i="10"/>
  <c r="F37" i="10"/>
  <c r="G37" i="10"/>
  <c r="H37" i="10"/>
  <c r="I37" i="10"/>
  <c r="J37" i="10"/>
  <c r="K37" i="10"/>
  <c r="L37" i="10"/>
  <c r="D34" i="10"/>
  <c r="E34" i="10"/>
  <c r="F34" i="10"/>
  <c r="G34" i="10"/>
  <c r="H34" i="10"/>
  <c r="I34" i="10"/>
  <c r="J34" i="10"/>
  <c r="K34" i="10"/>
  <c r="L34" i="10"/>
  <c r="C34" i="10"/>
  <c r="D33" i="10"/>
  <c r="E33" i="10"/>
  <c r="F33" i="10"/>
  <c r="G33" i="10"/>
  <c r="H33" i="10"/>
  <c r="I33" i="10"/>
  <c r="J33" i="10"/>
  <c r="K33" i="10"/>
  <c r="L33" i="10"/>
  <c r="C33" i="10"/>
  <c r="L31" i="10"/>
  <c r="K31" i="10"/>
  <c r="J31" i="10"/>
  <c r="I31" i="10"/>
  <c r="H31" i="10"/>
  <c r="G31" i="10"/>
  <c r="F31" i="10"/>
  <c r="E31" i="10"/>
  <c r="D31" i="10"/>
  <c r="C31" i="10"/>
  <c r="D9" i="10"/>
  <c r="E9" i="10"/>
  <c r="F9" i="10"/>
  <c r="G9" i="10"/>
  <c r="H9" i="10"/>
  <c r="I9" i="10"/>
  <c r="J9" i="10"/>
  <c r="K9" i="10"/>
  <c r="L9" i="10"/>
  <c r="C9" i="10"/>
  <c r="B35" i="10"/>
  <c r="B36" i="10"/>
  <c r="B37" i="10"/>
  <c r="B40" i="10"/>
  <c r="B41" i="10"/>
  <c r="B42" i="10"/>
  <c r="B43" i="10"/>
  <c r="B44" i="10"/>
  <c r="B45" i="10"/>
  <c r="B46" i="10"/>
  <c r="B34" i="10"/>
  <c r="B29" i="10"/>
  <c r="B32" i="6"/>
  <c r="F9" i="19" s="1"/>
  <c r="B26" i="10"/>
  <c r="C32" i="6"/>
  <c r="D26" i="10" s="1"/>
  <c r="D32" i="6"/>
  <c r="E26" i="10" s="1"/>
  <c r="E32" i="6"/>
  <c r="F26" i="10" s="1"/>
  <c r="F32" i="6"/>
  <c r="G26" i="10" s="1"/>
  <c r="G32" i="6"/>
  <c r="H26" i="10" s="1"/>
  <c r="H32" i="6"/>
  <c r="I26" i="10" s="1"/>
  <c r="I32" i="6"/>
  <c r="J26" i="10" s="1"/>
  <c r="J32" i="6"/>
  <c r="K26" i="10" s="1"/>
  <c r="K32" i="6"/>
  <c r="L26" i="10" s="1"/>
  <c r="C12" i="10"/>
  <c r="D12" i="10"/>
  <c r="E12" i="10"/>
  <c r="F12" i="10"/>
  <c r="G12" i="10"/>
  <c r="H12" i="10"/>
  <c r="I12" i="10"/>
  <c r="J12" i="10"/>
  <c r="K12" i="10"/>
  <c r="L12" i="10"/>
  <c r="C13" i="10"/>
  <c r="D13" i="10"/>
  <c r="E13" i="10"/>
  <c r="F13" i="10"/>
  <c r="G13" i="10"/>
  <c r="H13" i="10"/>
  <c r="I13" i="10"/>
  <c r="J13" i="10"/>
  <c r="K13" i="10"/>
  <c r="L13" i="10"/>
  <c r="C14" i="10"/>
  <c r="D14" i="10"/>
  <c r="E14" i="10"/>
  <c r="F14" i="10"/>
  <c r="G14" i="10"/>
  <c r="H14" i="10"/>
  <c r="I14" i="10"/>
  <c r="J14" i="10"/>
  <c r="K14" i="10"/>
  <c r="L14" i="10"/>
  <c r="C15" i="10"/>
  <c r="D15" i="10"/>
  <c r="E15" i="10"/>
  <c r="F15" i="10"/>
  <c r="G15" i="10"/>
  <c r="H15" i="10"/>
  <c r="I15" i="10"/>
  <c r="J15" i="10"/>
  <c r="K15" i="10"/>
  <c r="L15" i="10"/>
  <c r="C16" i="10"/>
  <c r="D16" i="10"/>
  <c r="E16" i="10"/>
  <c r="F16" i="10"/>
  <c r="G16" i="10"/>
  <c r="H16" i="10"/>
  <c r="I16" i="10"/>
  <c r="J16" i="10"/>
  <c r="K16" i="10"/>
  <c r="L16" i="10"/>
  <c r="C17" i="10"/>
  <c r="D17" i="10"/>
  <c r="E17" i="10"/>
  <c r="F17" i="10"/>
  <c r="G17" i="10"/>
  <c r="H17" i="10"/>
  <c r="I17" i="10"/>
  <c r="J17" i="10"/>
  <c r="K17" i="10"/>
  <c r="L17" i="10"/>
  <c r="C18" i="10"/>
  <c r="D18" i="10"/>
  <c r="E18" i="10"/>
  <c r="F18" i="10"/>
  <c r="G18" i="10"/>
  <c r="H18" i="10"/>
  <c r="I18" i="10"/>
  <c r="J18" i="10"/>
  <c r="K18" i="10"/>
  <c r="L18" i="10"/>
  <c r="C19" i="10"/>
  <c r="D19" i="10"/>
  <c r="E19" i="10"/>
  <c r="F19" i="10"/>
  <c r="G19" i="10"/>
  <c r="H19" i="10"/>
  <c r="I19" i="10"/>
  <c r="J19" i="10"/>
  <c r="K19" i="10"/>
  <c r="L19" i="10"/>
  <c r="C20" i="10"/>
  <c r="D20" i="10"/>
  <c r="E20" i="10"/>
  <c r="F20" i="10"/>
  <c r="G20" i="10"/>
  <c r="H20" i="10"/>
  <c r="I20" i="10"/>
  <c r="J20" i="10"/>
  <c r="K20" i="10"/>
  <c r="L20" i="10"/>
  <c r="C21" i="10"/>
  <c r="D21" i="10"/>
  <c r="E21" i="10"/>
  <c r="F21" i="10"/>
  <c r="G21" i="10"/>
  <c r="H21" i="10"/>
  <c r="I21" i="10"/>
  <c r="J21" i="10"/>
  <c r="K21" i="10"/>
  <c r="L21" i="10"/>
  <c r="C22" i="10"/>
  <c r="D22" i="10"/>
  <c r="E22" i="10"/>
  <c r="F22" i="10"/>
  <c r="G22" i="10"/>
  <c r="H22" i="10"/>
  <c r="I22" i="10"/>
  <c r="J22" i="10"/>
  <c r="K22" i="10"/>
  <c r="L22" i="10"/>
  <c r="C23" i="10"/>
  <c r="D23" i="10"/>
  <c r="E23" i="10"/>
  <c r="F23" i="10"/>
  <c r="G23" i="10"/>
  <c r="H23" i="10"/>
  <c r="I23" i="10"/>
  <c r="J23" i="10"/>
  <c r="K23" i="10"/>
  <c r="L23" i="10"/>
  <c r="C24" i="10"/>
  <c r="D24" i="10"/>
  <c r="E24" i="10"/>
  <c r="F24" i="10"/>
  <c r="G24" i="10"/>
  <c r="H24" i="10"/>
  <c r="I24" i="10"/>
  <c r="J24" i="10"/>
  <c r="K24" i="10"/>
  <c r="L24" i="10"/>
  <c r="C25" i="10"/>
  <c r="D25" i="10"/>
  <c r="E25" i="10"/>
  <c r="F25" i="10"/>
  <c r="G25" i="10"/>
  <c r="H25" i="10"/>
  <c r="I25" i="10"/>
  <c r="J25" i="10"/>
  <c r="K25" i="10"/>
  <c r="L25" i="10"/>
  <c r="D11" i="10"/>
  <c r="E11" i="10"/>
  <c r="F11" i="10"/>
  <c r="G11" i="10"/>
  <c r="H11" i="10"/>
  <c r="I11" i="10"/>
  <c r="J11" i="10"/>
  <c r="K11" i="10"/>
  <c r="L11" i="10"/>
  <c r="C11" i="10"/>
  <c r="B12" i="10"/>
  <c r="B13" i="10"/>
  <c r="B14" i="10"/>
  <c r="B15" i="10"/>
  <c r="B16" i="10"/>
  <c r="B17" i="10"/>
  <c r="B18" i="10"/>
  <c r="B19" i="10"/>
  <c r="B20" i="10"/>
  <c r="B21" i="10"/>
  <c r="B22" i="10"/>
  <c r="B23" i="10"/>
  <c r="B24" i="10"/>
  <c r="B25" i="10"/>
  <c r="B11" i="10"/>
  <c r="E30" i="15"/>
  <c r="J45" i="15" s="1"/>
  <c r="J28" i="15"/>
  <c r="J29" i="15" s="1"/>
  <c r="C37" i="15"/>
  <c r="C36" i="15"/>
  <c r="F22" i="15"/>
  <c r="F21" i="15"/>
  <c r="J37" i="15" s="1"/>
  <c r="H16" i="15"/>
  <c r="H15" i="15"/>
  <c r="G16" i="15"/>
  <c r="J16" i="15" s="1"/>
  <c r="G15" i="15"/>
  <c r="G116" i="14"/>
  <c r="G115" i="14"/>
  <c r="G114" i="14"/>
  <c r="G113" i="14"/>
  <c r="G112" i="14"/>
  <c r="G111" i="14"/>
  <c r="G110" i="14"/>
  <c r="G109" i="14"/>
  <c r="G108" i="14"/>
  <c r="G107" i="14"/>
  <c r="G106" i="14"/>
  <c r="G105" i="14"/>
  <c r="G104" i="14"/>
  <c r="G103" i="14"/>
  <c r="G102" i="14"/>
  <c r="G101" i="14"/>
  <c r="G100" i="14"/>
  <c r="G99" i="14"/>
  <c r="G98" i="14"/>
  <c r="G97" i="14"/>
  <c r="G96" i="14"/>
  <c r="G95" i="14"/>
  <c r="G94" i="14"/>
  <c r="G93" i="14"/>
  <c r="G92" i="14"/>
  <c r="G91" i="14"/>
  <c r="G90" i="14"/>
  <c r="G89" i="14"/>
  <c r="G88" i="14"/>
  <c r="G87" i="14"/>
  <c r="G86" i="14"/>
  <c r="G85" i="14"/>
  <c r="G84" i="14"/>
  <c r="G83" i="14"/>
  <c r="G82" i="14"/>
  <c r="G81" i="14"/>
  <c r="G80" i="14"/>
  <c r="G79" i="14"/>
  <c r="G78" i="14"/>
  <c r="G77" i="14"/>
  <c r="G76" i="14"/>
  <c r="G75" i="14"/>
  <c r="G74" i="14"/>
  <c r="G73" i="14"/>
  <c r="G72" i="14"/>
  <c r="G71" i="14"/>
  <c r="G70" i="14"/>
  <c r="G69" i="14"/>
  <c r="G68" i="14"/>
  <c r="G67" i="14"/>
  <c r="G66" i="14"/>
  <c r="G65" i="14"/>
  <c r="G64" i="14"/>
  <c r="G63" i="14"/>
  <c r="G62" i="14"/>
  <c r="G61" i="14"/>
  <c r="G60" i="14"/>
  <c r="G59" i="14"/>
  <c r="G58" i="14"/>
  <c r="G57" i="14"/>
  <c r="G56" i="14"/>
  <c r="G55" i="14"/>
  <c r="G54" i="14"/>
  <c r="G53" i="14"/>
  <c r="G52" i="14"/>
  <c r="G51" i="14"/>
  <c r="G50" i="14"/>
  <c r="G49" i="14"/>
  <c r="G48" i="14"/>
  <c r="G47" i="14"/>
  <c r="G46" i="14"/>
  <c r="G45" i="14"/>
  <c r="G44" i="14"/>
  <c r="G43" i="14"/>
  <c r="G42" i="14"/>
  <c r="G41" i="14"/>
  <c r="G40" i="14"/>
  <c r="G39" i="14"/>
  <c r="G38" i="14"/>
  <c r="G37" i="14"/>
  <c r="G36" i="14"/>
  <c r="G35" i="14"/>
  <c r="G34" i="14"/>
  <c r="G33" i="14"/>
  <c r="G32" i="14"/>
  <c r="G31" i="14"/>
  <c r="G30" i="14"/>
  <c r="G29" i="14"/>
  <c r="G28" i="14"/>
  <c r="G27" i="14"/>
  <c r="G26" i="14"/>
  <c r="G25" i="14"/>
  <c r="G24" i="14"/>
  <c r="G23" i="14"/>
  <c r="G22" i="14"/>
  <c r="G21" i="14"/>
  <c r="G20" i="14"/>
  <c r="G19" i="14"/>
  <c r="G18" i="14"/>
  <c r="G17" i="14"/>
  <c r="G16" i="14"/>
  <c r="G15" i="14"/>
  <c r="G14" i="14"/>
  <c r="G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3" i="14"/>
  <c r="E51" i="13"/>
  <c r="E50" i="13"/>
  <c r="E52" i="13"/>
  <c r="E53" i="13"/>
  <c r="E54" i="13"/>
  <c r="E55" i="13"/>
  <c r="E56" i="13"/>
  <c r="E57" i="13"/>
  <c r="E49" i="13"/>
  <c r="B46" i="13"/>
  <c r="B27" i="13"/>
  <c r="B8" i="13"/>
  <c r="C29" i="13"/>
  <c r="B30" i="13"/>
  <c r="B31" i="13" s="1"/>
  <c r="B32" i="13" s="1"/>
  <c r="B33" i="13" s="1"/>
  <c r="B34" i="13" s="1"/>
  <c r="B35" i="13" s="1"/>
  <c r="B36" i="13" s="1"/>
  <c r="B37" i="13" s="1"/>
  <c r="B38" i="13" s="1"/>
  <c r="B39" i="13" s="1"/>
  <c r="C11" i="13"/>
  <c r="C12" i="13" s="1"/>
  <c r="B11" i="13"/>
  <c r="B12" i="13" s="1"/>
  <c r="B13" i="13" s="1"/>
  <c r="B14" i="13" s="1"/>
  <c r="B15" i="13" s="1"/>
  <c r="B16" i="13" s="1"/>
  <c r="B17" i="13" s="1"/>
  <c r="B18" i="13" s="1"/>
  <c r="B19" i="13" s="1"/>
  <c r="B20" i="13" s="1"/>
  <c r="C8" i="12"/>
  <c r="D8" i="12"/>
  <c r="E8" i="12"/>
  <c r="F8" i="12"/>
  <c r="G8" i="12"/>
  <c r="H8" i="12"/>
  <c r="I8" i="12"/>
  <c r="J8" i="12"/>
  <c r="K8" i="12"/>
  <c r="L8" i="12"/>
  <c r="D60" i="13"/>
  <c r="D62" i="13"/>
  <c r="D59" i="13"/>
  <c r="D61" i="13"/>
  <c r="L33" i="23" l="1"/>
  <c r="M33" i="23" s="1"/>
  <c r="N33" i="23" s="1"/>
  <c r="N27" i="23"/>
  <c r="N26" i="23"/>
  <c r="N25" i="23"/>
  <c r="N24" i="23"/>
  <c r="F11" i="19"/>
  <c r="I77" i="29"/>
  <c r="I89" i="29" s="1"/>
  <c r="G77" i="29"/>
  <c r="G89" i="29" s="1"/>
  <c r="C77" i="29"/>
  <c r="C89" i="29" s="1"/>
  <c r="H77" i="29"/>
  <c r="H89" i="29" s="1"/>
  <c r="F90" i="29"/>
  <c r="F98" i="25"/>
  <c r="E82" i="25"/>
  <c r="H82" i="25"/>
  <c r="I82" i="25"/>
  <c r="G72" i="25"/>
  <c r="G82" i="25" s="1"/>
  <c r="G86" i="25"/>
  <c r="D82" i="25"/>
  <c r="C96" i="25"/>
  <c r="E92" i="25"/>
  <c r="E94" i="25" s="1"/>
  <c r="E100" i="25" s="1"/>
  <c r="E88" i="25"/>
  <c r="I88" i="25"/>
  <c r="I92" i="25"/>
  <c r="I94" i="25" s="1"/>
  <c r="I100" i="25" s="1"/>
  <c r="F72" i="25"/>
  <c r="F82" i="25" s="1"/>
  <c r="F86" i="25"/>
  <c r="C80" i="25"/>
  <c r="C82" i="25" s="1"/>
  <c r="C87" i="25"/>
  <c r="C97" i="25" s="1"/>
  <c r="H94" i="25"/>
  <c r="H96" i="25"/>
  <c r="H98" i="25" s="1"/>
  <c r="C92" i="25"/>
  <c r="C94" i="25" s="1"/>
  <c r="H88" i="25"/>
  <c r="D94" i="25"/>
  <c r="D100" i="25" s="1"/>
  <c r="I37" i="16"/>
  <c r="K37" i="16"/>
  <c r="L32" i="23"/>
  <c r="M32" i="23" s="1"/>
  <c r="N32" i="23" s="1"/>
  <c r="L31" i="23"/>
  <c r="M31" i="23" s="1"/>
  <c r="N31" i="23" s="1"/>
  <c r="L44" i="10"/>
  <c r="J43" i="10"/>
  <c r="H43" i="10"/>
  <c r="H41" i="10"/>
  <c r="J37" i="16"/>
  <c r="H15" i="20"/>
  <c r="Q15" i="20"/>
  <c r="H16" i="20"/>
  <c r="Q16" i="20"/>
  <c r="Q18" i="20"/>
  <c r="H17" i="20"/>
  <c r="Q17" i="20"/>
  <c r="Q31" i="20"/>
  <c r="C38" i="15"/>
  <c r="D36" i="15" s="1"/>
  <c r="P31" i="20"/>
  <c r="C46" i="10"/>
  <c r="I43" i="10"/>
  <c r="K45" i="10"/>
  <c r="K39" i="10"/>
  <c r="I45" i="10"/>
  <c r="C26" i="10"/>
  <c r="D39" i="10"/>
  <c r="F43" i="10"/>
  <c r="C43" i="10"/>
  <c r="E43" i="10"/>
  <c r="I14" i="16"/>
  <c r="E39" i="10"/>
  <c r="L41" i="10"/>
  <c r="E46" i="10"/>
  <c r="K20" i="16"/>
  <c r="C40" i="10"/>
  <c r="G41" i="10"/>
  <c r="G43" i="10"/>
  <c r="H44" i="10"/>
  <c r="H14" i="16"/>
  <c r="G37" i="16"/>
  <c r="L40" i="10"/>
  <c r="D41" i="10"/>
  <c r="G44" i="10"/>
  <c r="G40" i="10"/>
  <c r="D44" i="10"/>
  <c r="G45" i="10"/>
  <c r="C39" i="10"/>
  <c r="F40" i="10"/>
  <c r="L43" i="10"/>
  <c r="D43" i="10"/>
  <c r="K46" i="10"/>
  <c r="E45" i="10"/>
  <c r="L39" i="10"/>
  <c r="E40" i="10"/>
  <c r="K43" i="10"/>
  <c r="I46" i="10"/>
  <c r="C45" i="10"/>
  <c r="H37" i="16"/>
  <c r="D40" i="10"/>
  <c r="G46" i="10"/>
  <c r="I39" i="10"/>
  <c r="K40" i="10"/>
  <c r="C41" i="10"/>
  <c r="E41" i="10"/>
  <c r="G42" i="10"/>
  <c r="C44" i="10"/>
  <c r="E44" i="10"/>
  <c r="F46" i="10"/>
  <c r="H45" i="10"/>
  <c r="H20" i="16"/>
  <c r="H39" i="10"/>
  <c r="J40" i="10"/>
  <c r="F42" i="10"/>
  <c r="I40" i="10"/>
  <c r="K41" i="10"/>
  <c r="K44" i="10"/>
  <c r="L46" i="10"/>
  <c r="D46" i="10"/>
  <c r="F45" i="10"/>
  <c r="G14" i="16"/>
  <c r="G20" i="16"/>
  <c r="F39" i="10"/>
  <c r="H40" i="10"/>
  <c r="J41" i="10"/>
  <c r="L42" i="10"/>
  <c r="D42" i="10"/>
  <c r="J44" i="10"/>
  <c r="K14" i="16"/>
  <c r="I41" i="10"/>
  <c r="I44" i="10"/>
  <c r="J46" i="10"/>
  <c r="J14" i="16"/>
  <c r="J42" i="10"/>
  <c r="H46" i="10"/>
  <c r="J45" i="10"/>
  <c r="J20" i="16"/>
  <c r="G18" i="15"/>
  <c r="F41" i="10"/>
  <c r="I20" i="16"/>
  <c r="H18" i="15"/>
  <c r="H17" i="15"/>
  <c r="E62" i="13"/>
  <c r="E61" i="13"/>
  <c r="E60" i="13"/>
  <c r="E58" i="13"/>
  <c r="E59" i="13"/>
  <c r="G17" i="15"/>
  <c r="C30" i="13"/>
  <c r="B21" i="13"/>
  <c r="C13" i="13"/>
  <c r="C31" i="13"/>
  <c r="B40" i="13"/>
  <c r="B7" i="12"/>
  <c r="C84" i="29" l="1"/>
  <c r="G84" i="29"/>
  <c r="I84" i="29"/>
  <c r="H84" i="29"/>
  <c r="D90" i="29"/>
  <c r="E90" i="29"/>
  <c r="H100" i="25"/>
  <c r="C98" i="25"/>
  <c r="C100" i="25" s="1"/>
  <c r="C88" i="25"/>
  <c r="F88" i="25"/>
  <c r="F92" i="25"/>
  <c r="F94" i="25" s="1"/>
  <c r="F100" i="25" s="1"/>
  <c r="G88" i="25"/>
  <c r="G92" i="25"/>
  <c r="G94" i="25" s="1"/>
  <c r="G100" i="25" s="1"/>
  <c r="K22" i="16"/>
  <c r="K39" i="16" s="1"/>
  <c r="H22" i="16"/>
  <c r="H39" i="16" s="1"/>
  <c r="J22" i="16"/>
  <c r="J39" i="16" s="1"/>
  <c r="I22" i="16"/>
  <c r="I39" i="16" s="1"/>
  <c r="D37" i="15"/>
  <c r="D40" i="15" s="1"/>
  <c r="P17" i="20"/>
  <c r="O17" i="20"/>
  <c r="P16" i="20"/>
  <c r="O16" i="20"/>
  <c r="G22" i="16"/>
  <c r="G39" i="16" s="1"/>
  <c r="Q20" i="20"/>
  <c r="Q25" i="20"/>
  <c r="Q22" i="20"/>
  <c r="Q23" i="20"/>
  <c r="Q28" i="20" s="1"/>
  <c r="Q30" i="20" s="1"/>
  <c r="Q33" i="20" s="1"/>
  <c r="Q21" i="20"/>
  <c r="Q24" i="20"/>
  <c r="P18" i="20"/>
  <c r="O18" i="20"/>
  <c r="P15" i="20"/>
  <c r="O15" i="20"/>
  <c r="G21" i="15"/>
  <c r="H22" i="15"/>
  <c r="G22" i="15"/>
  <c r="J15" i="14"/>
  <c r="I15" i="15"/>
  <c r="H21" i="15"/>
  <c r="E36" i="15" s="1"/>
  <c r="J18" i="15"/>
  <c r="J17" i="15"/>
  <c r="B22" i="13"/>
  <c r="B41" i="13"/>
  <c r="C14" i="13"/>
  <c r="C32" i="13"/>
  <c r="C86" i="9"/>
  <c r="D62" i="9"/>
  <c r="E62" i="9"/>
  <c r="F62" i="9"/>
  <c r="G62" i="9"/>
  <c r="H62" i="9"/>
  <c r="I62" i="9"/>
  <c r="J62" i="9"/>
  <c r="K62" i="9"/>
  <c r="L62" i="9"/>
  <c r="C62" i="9"/>
  <c r="D65" i="9"/>
  <c r="E65" i="9"/>
  <c r="F65" i="9"/>
  <c r="G65" i="9"/>
  <c r="H65" i="9"/>
  <c r="I65" i="9"/>
  <c r="J65" i="9"/>
  <c r="K65" i="9"/>
  <c r="L65" i="9"/>
  <c r="D66" i="9"/>
  <c r="E66" i="9"/>
  <c r="F66" i="9"/>
  <c r="G66" i="9"/>
  <c r="H66" i="9"/>
  <c r="I66" i="9"/>
  <c r="J66" i="9"/>
  <c r="K66" i="9"/>
  <c r="L66" i="9"/>
  <c r="D67" i="9"/>
  <c r="E67" i="9"/>
  <c r="F67" i="9"/>
  <c r="G67" i="9"/>
  <c r="H67" i="9"/>
  <c r="I67" i="9"/>
  <c r="J67" i="9"/>
  <c r="K67" i="9"/>
  <c r="L67" i="9"/>
  <c r="C66" i="9"/>
  <c r="C67" i="9"/>
  <c r="C65" i="9"/>
  <c r="D59" i="9"/>
  <c r="E59" i="9"/>
  <c r="F59" i="9"/>
  <c r="G59" i="9"/>
  <c r="H59" i="9"/>
  <c r="I59" i="9"/>
  <c r="J59" i="9"/>
  <c r="K59" i="9"/>
  <c r="L59" i="9"/>
  <c r="D60" i="9"/>
  <c r="E60" i="9"/>
  <c r="F60" i="9"/>
  <c r="G60" i="9"/>
  <c r="H60" i="9"/>
  <c r="I60" i="9"/>
  <c r="J60" i="9"/>
  <c r="K60" i="9"/>
  <c r="L60" i="9"/>
  <c r="D61" i="9"/>
  <c r="E61" i="9"/>
  <c r="F61" i="9"/>
  <c r="G61" i="9"/>
  <c r="H61" i="9"/>
  <c r="I61" i="9"/>
  <c r="J61" i="9"/>
  <c r="K61" i="9"/>
  <c r="L61" i="9"/>
  <c r="C60" i="9"/>
  <c r="C61" i="9"/>
  <c r="C59" i="9"/>
  <c r="G36" i="9"/>
  <c r="D55" i="9"/>
  <c r="E55" i="9"/>
  <c r="F55" i="9"/>
  <c r="G55" i="9"/>
  <c r="H55" i="9"/>
  <c r="I55" i="9"/>
  <c r="J55" i="9"/>
  <c r="K55" i="9"/>
  <c r="L55" i="9"/>
  <c r="D56" i="9"/>
  <c r="E56" i="9"/>
  <c r="F56" i="9"/>
  <c r="G56" i="9"/>
  <c r="H56" i="9"/>
  <c r="I56" i="9"/>
  <c r="J56" i="9"/>
  <c r="K56" i="9"/>
  <c r="L56" i="9"/>
  <c r="D57" i="9"/>
  <c r="E57" i="9"/>
  <c r="F57" i="9"/>
  <c r="G57" i="9"/>
  <c r="H57" i="9"/>
  <c r="I57" i="9"/>
  <c r="J57" i="9"/>
  <c r="K57" i="9"/>
  <c r="L57" i="9"/>
  <c r="D54" i="9"/>
  <c r="E54" i="9"/>
  <c r="F54" i="9"/>
  <c r="G54" i="9"/>
  <c r="H54" i="9"/>
  <c r="I54" i="9"/>
  <c r="J54" i="9"/>
  <c r="K54" i="9"/>
  <c r="L54" i="9"/>
  <c r="C54" i="9"/>
  <c r="C55" i="9"/>
  <c r="C56" i="9"/>
  <c r="C57" i="9"/>
  <c r="D53" i="9"/>
  <c r="E53" i="9"/>
  <c r="F53" i="9"/>
  <c r="G53" i="9"/>
  <c r="H53" i="9"/>
  <c r="I53" i="9"/>
  <c r="J53" i="9"/>
  <c r="K53" i="9"/>
  <c r="L53" i="9"/>
  <c r="C53" i="9"/>
  <c r="D42" i="9"/>
  <c r="D47" i="9" s="1"/>
  <c r="E42" i="9"/>
  <c r="E47" i="9" s="1"/>
  <c r="F42" i="9"/>
  <c r="G42" i="9"/>
  <c r="H42" i="9"/>
  <c r="I42" i="9"/>
  <c r="J42" i="9"/>
  <c r="K42" i="9"/>
  <c r="L42" i="9"/>
  <c r="C42" i="9"/>
  <c r="C47" i="9" s="1"/>
  <c r="M36" i="9"/>
  <c r="D36" i="9"/>
  <c r="E36" i="9"/>
  <c r="F36" i="9"/>
  <c r="H36" i="9"/>
  <c r="I36" i="9"/>
  <c r="J36" i="9"/>
  <c r="K36" i="9"/>
  <c r="L36" i="9"/>
  <c r="C36" i="9"/>
  <c r="D12" i="9"/>
  <c r="D11" i="13" s="1"/>
  <c r="E12" i="9"/>
  <c r="D12" i="13" s="1"/>
  <c r="F12" i="9"/>
  <c r="D13" i="13" s="1"/>
  <c r="G12" i="9"/>
  <c r="D14" i="13" s="1"/>
  <c r="H12" i="9"/>
  <c r="D15" i="13" s="1"/>
  <c r="I12" i="9"/>
  <c r="D16" i="13" s="1"/>
  <c r="J12" i="9"/>
  <c r="D17" i="13" s="1"/>
  <c r="K12" i="9"/>
  <c r="D18" i="13" s="1"/>
  <c r="L12" i="9"/>
  <c r="D19" i="13" s="1"/>
  <c r="M12" i="9"/>
  <c r="M30" i="9"/>
  <c r="D30" i="9"/>
  <c r="E30" i="9"/>
  <c r="F30" i="9"/>
  <c r="G30" i="9"/>
  <c r="H30" i="9"/>
  <c r="I30" i="9"/>
  <c r="J30" i="9"/>
  <c r="K30" i="9"/>
  <c r="L30" i="9"/>
  <c r="C30" i="9"/>
  <c r="M27" i="9"/>
  <c r="D27" i="9"/>
  <c r="E27" i="9"/>
  <c r="F27" i="9"/>
  <c r="G27" i="9"/>
  <c r="H27" i="9"/>
  <c r="I27" i="9"/>
  <c r="J27" i="9"/>
  <c r="K27" i="9"/>
  <c r="L27" i="9"/>
  <c r="C27" i="9"/>
  <c r="D21" i="9"/>
  <c r="E21" i="9"/>
  <c r="F21" i="9"/>
  <c r="G21" i="9"/>
  <c r="H21" i="9"/>
  <c r="I21" i="9"/>
  <c r="J21" i="9"/>
  <c r="K21" i="9"/>
  <c r="L21" i="9"/>
  <c r="C21" i="9"/>
  <c r="B7" i="9"/>
  <c r="D8" i="9"/>
  <c r="E8" i="9"/>
  <c r="F8" i="9"/>
  <c r="G8" i="9"/>
  <c r="H8" i="9"/>
  <c r="I8" i="9"/>
  <c r="J8" i="9"/>
  <c r="K8" i="9"/>
  <c r="L8" i="9"/>
  <c r="C8" i="9"/>
  <c r="C6" i="3"/>
  <c r="D6" i="3"/>
  <c r="E6" i="3"/>
  <c r="F6" i="3"/>
  <c r="G6" i="3"/>
  <c r="H6" i="3"/>
  <c r="I6" i="3"/>
  <c r="J6" i="3"/>
  <c r="K6" i="3"/>
  <c r="B6" i="3"/>
  <c r="C5" i="1"/>
  <c r="D5" i="1"/>
  <c r="E5" i="1"/>
  <c r="F5" i="1"/>
  <c r="G5" i="1"/>
  <c r="H5" i="1"/>
  <c r="I5" i="1"/>
  <c r="J5" i="1"/>
  <c r="K5" i="1"/>
  <c r="B5" i="1"/>
  <c r="B6" i="6"/>
  <c r="D40" i="19" s="1"/>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F4" i="3"/>
  <c r="G4" i="3"/>
  <c r="H4" i="3"/>
  <c r="I4" i="3"/>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D44" i="1" s="1"/>
  <c r="E4" i="1"/>
  <c r="F4" i="1"/>
  <c r="F44" i="1" s="1"/>
  <c r="G4" i="1"/>
  <c r="H4" i="1"/>
  <c r="I4" i="1"/>
  <c r="J4" i="1"/>
  <c r="K4" i="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D12" i="1"/>
  <c r="E12" i="1"/>
  <c r="F12" i="1"/>
  <c r="G12" i="1"/>
  <c r="H12" i="1"/>
  <c r="I12" i="1"/>
  <c r="J12" i="1"/>
  <c r="K12" i="1"/>
  <c r="C15" i="1"/>
  <c r="D15" i="1"/>
  <c r="E15" i="1"/>
  <c r="F15" i="1"/>
  <c r="G15" i="1"/>
  <c r="H15" i="1"/>
  <c r="I15" i="1"/>
  <c r="J15" i="1"/>
  <c r="K15" i="1"/>
  <c r="B15" i="1"/>
  <c r="B7" i="1"/>
  <c r="B4" i="1"/>
  <c r="A1" i="1"/>
  <c r="A1" i="3" s="1"/>
  <c r="E1" i="6"/>
  <c r="H1"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B18" i="2"/>
  <c r="B13" i="2"/>
  <c r="B12" i="2"/>
  <c r="B11" i="2"/>
  <c r="B10" i="2"/>
  <c r="B8" i="2"/>
  <c r="B7" i="2"/>
  <c r="B6" i="2"/>
  <c r="B3" i="2"/>
  <c r="B12" i="3"/>
  <c r="B11" i="3"/>
  <c r="B10" i="3"/>
  <c r="B9" i="3"/>
  <c r="B8" i="3"/>
  <c r="B7" i="3"/>
  <c r="B4" i="3"/>
  <c r="B3" i="3"/>
  <c r="L15" i="1"/>
  <c r="B12" i="1"/>
  <c r="B11" i="1"/>
  <c r="B10" i="1"/>
  <c r="B9" i="1"/>
  <c r="B8" i="1"/>
  <c r="B3" i="1"/>
  <c r="E15" i="13" l="1"/>
  <c r="G26" i="2"/>
  <c r="G46" i="1" s="1"/>
  <c r="C27" i="30" s="1"/>
  <c r="E19" i="13"/>
  <c r="E13" i="13"/>
  <c r="E16" i="13"/>
  <c r="D21" i="13"/>
  <c r="E17" i="13"/>
  <c r="E12" i="13"/>
  <c r="E18" i="13"/>
  <c r="E11" i="13"/>
  <c r="D20" i="13"/>
  <c r="E20" i="13" s="1"/>
  <c r="E14" i="13"/>
  <c r="E26" i="2"/>
  <c r="E46" i="1" s="1"/>
  <c r="B26" i="2"/>
  <c r="B46" i="1" s="1"/>
  <c r="E33" i="1"/>
  <c r="F26" i="2"/>
  <c r="F46" i="1" s="1"/>
  <c r="C26" i="2"/>
  <c r="C46" i="1" s="1"/>
  <c r="F22" i="30"/>
  <c r="F11" i="30"/>
  <c r="D33" i="1"/>
  <c r="J30" i="1"/>
  <c r="F15" i="30" s="1"/>
  <c r="J44" i="1"/>
  <c r="F26" i="30" s="1"/>
  <c r="K26" i="2"/>
  <c r="K46" i="1" s="1"/>
  <c r="G27" i="30" s="1"/>
  <c r="K30" i="1"/>
  <c r="G15" i="30" s="1"/>
  <c r="K44" i="1"/>
  <c r="G26" i="30" s="1"/>
  <c r="E22" i="30"/>
  <c r="E11" i="30"/>
  <c r="I30" i="1"/>
  <c r="E15" i="30" s="1"/>
  <c r="I44" i="1"/>
  <c r="E26" i="30" s="1"/>
  <c r="G11" i="30"/>
  <c r="G22" i="30"/>
  <c r="C30" i="1"/>
  <c r="C44" i="1"/>
  <c r="D22" i="30"/>
  <c r="D11" i="30"/>
  <c r="H30" i="1"/>
  <c r="D15" i="30" s="1"/>
  <c r="H44" i="1"/>
  <c r="D26" i="30" s="1"/>
  <c r="J26" i="2"/>
  <c r="J46" i="1" s="1"/>
  <c r="F27" i="30" s="1"/>
  <c r="D26" i="2"/>
  <c r="D46" i="1" s="1"/>
  <c r="G30" i="1"/>
  <c r="C15" i="30" s="1"/>
  <c r="G44" i="1"/>
  <c r="C26" i="30" s="1"/>
  <c r="C11" i="30"/>
  <c r="C22" i="30"/>
  <c r="I26" i="2"/>
  <c r="I46" i="1" s="1"/>
  <c r="E27" i="30" s="1"/>
  <c r="B30" i="1"/>
  <c r="B44" i="1"/>
  <c r="E30" i="1"/>
  <c r="E44" i="1"/>
  <c r="H26" i="2"/>
  <c r="H46" i="1" s="1"/>
  <c r="D27" i="30" s="1"/>
  <c r="K13" i="1"/>
  <c r="K35" i="1" s="1"/>
  <c r="K33" i="1"/>
  <c r="G18" i="30" s="1"/>
  <c r="C13" i="1"/>
  <c r="C35" i="1" s="1"/>
  <c r="C33" i="1"/>
  <c r="J13" i="1"/>
  <c r="J35" i="1" s="1"/>
  <c r="J33" i="1"/>
  <c r="F18" i="30" s="1"/>
  <c r="I13" i="1"/>
  <c r="I35" i="1" s="1"/>
  <c r="I33" i="1"/>
  <c r="E18" i="30" s="1"/>
  <c r="H13" i="1"/>
  <c r="H35" i="1" s="1"/>
  <c r="H33" i="1"/>
  <c r="D18" i="30" s="1"/>
  <c r="G13" i="1"/>
  <c r="G35" i="1" s="1"/>
  <c r="G33" i="1"/>
  <c r="C18" i="30" s="1"/>
  <c r="F13" i="1"/>
  <c r="F35" i="1" s="1"/>
  <c r="F33" i="1"/>
  <c r="B13" i="1"/>
  <c r="B35" i="1" s="1"/>
  <c r="B33" i="1"/>
  <c r="F28" i="1"/>
  <c r="F30" i="1"/>
  <c r="D28" i="1"/>
  <c r="D30" i="1"/>
  <c r="I28" i="1"/>
  <c r="E14" i="30" s="1"/>
  <c r="E13" i="30"/>
  <c r="H28" i="1"/>
  <c r="D14" i="30" s="1"/>
  <c r="D13" i="30"/>
  <c r="C13" i="30"/>
  <c r="G28" i="1"/>
  <c r="C14" i="30" s="1"/>
  <c r="E28" i="1"/>
  <c r="J28" i="1"/>
  <c r="F14" i="30" s="1"/>
  <c r="F13" i="30"/>
  <c r="G13" i="30"/>
  <c r="K28" i="1"/>
  <c r="G14" i="30" s="1"/>
  <c r="C28" i="1"/>
  <c r="I63" i="29"/>
  <c r="I87" i="29"/>
  <c r="G47" i="9"/>
  <c r="G63" i="29"/>
  <c r="G87" i="29"/>
  <c r="F63" i="29"/>
  <c r="F87" i="29"/>
  <c r="L47" i="9"/>
  <c r="E63" i="29"/>
  <c r="E87" i="29"/>
  <c r="K47" i="9"/>
  <c r="H63" i="29"/>
  <c r="H87" i="29"/>
  <c r="F47" i="9"/>
  <c r="F14" i="12" s="1"/>
  <c r="D87" i="29"/>
  <c r="D63" i="29"/>
  <c r="J47" i="9"/>
  <c r="C63" i="29"/>
  <c r="C87" i="29"/>
  <c r="I47" i="9"/>
  <c r="H47" i="9"/>
  <c r="C90" i="29"/>
  <c r="G90" i="29"/>
  <c r="H90" i="29"/>
  <c r="I90" i="29"/>
  <c r="C85" i="25"/>
  <c r="C91" i="25" s="1"/>
  <c r="C63" i="25"/>
  <c r="C69" i="25" s="1"/>
  <c r="D63" i="25"/>
  <c r="D69" i="25" s="1"/>
  <c r="D85" i="25"/>
  <c r="D91" i="25" s="1"/>
  <c r="I14" i="3"/>
  <c r="I85" i="25"/>
  <c r="I91" i="25" s="1"/>
  <c r="I63" i="25"/>
  <c r="I69" i="25" s="1"/>
  <c r="H63" i="25"/>
  <c r="H69" i="25" s="1"/>
  <c r="H85" i="25"/>
  <c r="H91" i="25" s="1"/>
  <c r="G63" i="25"/>
  <c r="G69" i="25" s="1"/>
  <c r="G85" i="25"/>
  <c r="G91" i="25" s="1"/>
  <c r="F63" i="25"/>
  <c r="F69" i="25" s="1"/>
  <c r="F85" i="25"/>
  <c r="F91" i="25" s="1"/>
  <c r="E63" i="25"/>
  <c r="E69" i="25" s="1"/>
  <c r="E85" i="25"/>
  <c r="E91" i="25" s="1"/>
  <c r="H14" i="3"/>
  <c r="H47" i="16"/>
  <c r="H53" i="16" s="1"/>
  <c r="D6" i="1"/>
  <c r="K20" i="2"/>
  <c r="C20" i="2"/>
  <c r="J47" i="16"/>
  <c r="J53" i="16" s="1"/>
  <c r="I47" i="16"/>
  <c r="I53" i="16" s="1"/>
  <c r="D21" i="2"/>
  <c r="K47" i="16"/>
  <c r="K53" i="16" s="1"/>
  <c r="B21" i="2"/>
  <c r="E20" i="2"/>
  <c r="F16" i="2"/>
  <c r="E6" i="1"/>
  <c r="I6" i="1"/>
  <c r="G21" i="2"/>
  <c r="B20" i="2"/>
  <c r="L11" i="1"/>
  <c r="E1" i="2"/>
  <c r="F21" i="2"/>
  <c r="J23" i="1"/>
  <c r="D38" i="15"/>
  <c r="J6" i="1"/>
  <c r="L10" i="1"/>
  <c r="P22" i="20"/>
  <c r="P23" i="20"/>
  <c r="P28" i="20" s="1"/>
  <c r="P30" i="20" s="1"/>
  <c r="P33" i="20" s="1"/>
  <c r="P35" i="20" s="1"/>
  <c r="P21" i="20"/>
  <c r="P24" i="20"/>
  <c r="P20" i="20"/>
  <c r="P25" i="20"/>
  <c r="D14" i="3"/>
  <c r="L10" i="22"/>
  <c r="K10" i="22" s="1"/>
  <c r="Q35" i="20"/>
  <c r="B14" i="3"/>
  <c r="O25" i="20"/>
  <c r="O24" i="20"/>
  <c r="O23" i="20"/>
  <c r="O28" i="20" s="1"/>
  <c r="O30" i="20" s="1"/>
  <c r="O33" i="20" s="1"/>
  <c r="O22" i="20"/>
  <c r="O21" i="20"/>
  <c r="O20" i="20"/>
  <c r="D23" i="2"/>
  <c r="E16" i="2"/>
  <c r="J23" i="2"/>
  <c r="F28" i="30" s="1"/>
  <c r="B6" i="1"/>
  <c r="B43" i="1" s="1"/>
  <c r="G6" i="1"/>
  <c r="L12" i="1"/>
  <c r="L13" i="1" s="1"/>
  <c r="L14" i="1" s="1"/>
  <c r="L25" i="1" s="1"/>
  <c r="K21" i="2"/>
  <c r="C21" i="2"/>
  <c r="D20" i="2"/>
  <c r="L68" i="9"/>
  <c r="D68" i="9"/>
  <c r="E14" i="3"/>
  <c r="H21" i="2"/>
  <c r="G14" i="3"/>
  <c r="G23" i="2"/>
  <c r="C28" i="30" s="1"/>
  <c r="J21" i="2"/>
  <c r="L6" i="1"/>
  <c r="G68" i="9"/>
  <c r="E21" i="2"/>
  <c r="E23" i="2"/>
  <c r="F14" i="3"/>
  <c r="F23" i="2"/>
  <c r="J46" i="15"/>
  <c r="E37" i="15"/>
  <c r="J43" i="15" s="1"/>
  <c r="M42" i="9"/>
  <c r="M47" i="9" s="1"/>
  <c r="K68" i="9"/>
  <c r="C45" i="12"/>
  <c r="G86" i="9"/>
  <c r="G47" i="12" s="1"/>
  <c r="E86" i="9"/>
  <c r="E45" i="12" s="1"/>
  <c r="D14" i="12"/>
  <c r="L5" i="1"/>
  <c r="J14" i="3"/>
  <c r="C16" i="2"/>
  <c r="H16" i="2"/>
  <c r="H23" i="2"/>
  <c r="D28" i="30" s="1"/>
  <c r="I22" i="15"/>
  <c r="I21" i="15"/>
  <c r="J15" i="15"/>
  <c r="J21" i="15" s="1"/>
  <c r="C68" i="9"/>
  <c r="I23" i="1"/>
  <c r="C6" i="1"/>
  <c r="L9" i="1"/>
  <c r="N9" i="1" s="1"/>
  <c r="L8" i="1"/>
  <c r="N8" i="1" s="1"/>
  <c r="F35" i="12"/>
  <c r="F34" i="12"/>
  <c r="F41" i="12" s="1"/>
  <c r="F36" i="12"/>
  <c r="F33" i="12"/>
  <c r="F40" i="12" s="1"/>
  <c r="F32" i="12"/>
  <c r="F39" i="12" s="1"/>
  <c r="H23" i="1"/>
  <c r="K14" i="3"/>
  <c r="C14" i="3"/>
  <c r="D16" i="2"/>
  <c r="E32" i="12"/>
  <c r="E39" i="12" s="1"/>
  <c r="E36" i="12"/>
  <c r="E35" i="12"/>
  <c r="E34" i="12"/>
  <c r="E41" i="12" s="1"/>
  <c r="E33" i="12"/>
  <c r="E40" i="12" s="1"/>
  <c r="K86" i="9"/>
  <c r="G36" i="12"/>
  <c r="G34" i="12"/>
  <c r="G41" i="12" s="1"/>
  <c r="G33" i="12"/>
  <c r="G40" i="12" s="1"/>
  <c r="G32" i="12"/>
  <c r="G39" i="12" s="1"/>
  <c r="G35" i="12"/>
  <c r="A1" i="2"/>
  <c r="A1" i="4" s="1"/>
  <c r="I21" i="2"/>
  <c r="K6" i="1"/>
  <c r="D34" i="12"/>
  <c r="D41" i="12" s="1"/>
  <c r="D32" i="12"/>
  <c r="D39" i="12" s="1"/>
  <c r="D36" i="12"/>
  <c r="D35" i="12"/>
  <c r="D33" i="12"/>
  <c r="D40" i="12" s="1"/>
  <c r="J20" i="2"/>
  <c r="F20" i="2"/>
  <c r="G16" i="2"/>
  <c r="K35" i="12"/>
  <c r="K33" i="12"/>
  <c r="K40" i="12" s="1"/>
  <c r="K32" i="12"/>
  <c r="K39" i="12" s="1"/>
  <c r="K34" i="12"/>
  <c r="K41" i="12" s="1"/>
  <c r="K36" i="12"/>
  <c r="C36" i="12"/>
  <c r="C34" i="12"/>
  <c r="C33" i="12"/>
  <c r="C35" i="12"/>
  <c r="C32" i="12"/>
  <c r="H63" i="9"/>
  <c r="K16" i="2"/>
  <c r="L32" i="12"/>
  <c r="L39" i="12" s="1"/>
  <c r="L36" i="12"/>
  <c r="L33" i="12"/>
  <c r="L40" i="12" s="1"/>
  <c r="L35" i="12"/>
  <c r="L34" i="12"/>
  <c r="L41" i="12" s="1"/>
  <c r="E14" i="12"/>
  <c r="I63" i="9"/>
  <c r="L4" i="1"/>
  <c r="L23" i="1" s="1"/>
  <c r="J34" i="12"/>
  <c r="J41" i="12" s="1"/>
  <c r="J32" i="12"/>
  <c r="J39" i="12" s="1"/>
  <c r="J33" i="12"/>
  <c r="J40" i="12" s="1"/>
  <c r="J36" i="12"/>
  <c r="J35" i="12"/>
  <c r="E68" i="9"/>
  <c r="J86" i="9"/>
  <c r="I23" i="2"/>
  <c r="E28" i="30" s="1"/>
  <c r="F28" i="9"/>
  <c r="I36" i="12"/>
  <c r="I35" i="12"/>
  <c r="I34" i="12"/>
  <c r="I41" i="12" s="1"/>
  <c r="I33" i="12"/>
  <c r="I40" i="12" s="1"/>
  <c r="I32" i="12"/>
  <c r="I39" i="12" s="1"/>
  <c r="I111" i="9"/>
  <c r="K111" i="9"/>
  <c r="E111" i="9"/>
  <c r="H34" i="12"/>
  <c r="H41" i="12" s="1"/>
  <c r="H36" i="12"/>
  <c r="H35" i="12"/>
  <c r="H33" i="12"/>
  <c r="H40" i="12" s="1"/>
  <c r="H32" i="12"/>
  <c r="H39" i="12" s="1"/>
  <c r="E63" i="9"/>
  <c r="C15" i="13"/>
  <c r="C33" i="13"/>
  <c r="B42" i="13"/>
  <c r="D22" i="13"/>
  <c r="E22" i="13" s="1"/>
  <c r="B23" i="13"/>
  <c r="C99" i="9"/>
  <c r="K99" i="9"/>
  <c r="C111" i="9"/>
  <c r="J99" i="9"/>
  <c r="H99" i="9"/>
  <c r="I99" i="9"/>
  <c r="D63" i="9"/>
  <c r="L63" i="9"/>
  <c r="J68" i="9"/>
  <c r="K63" i="9"/>
  <c r="I68" i="9"/>
  <c r="G63" i="9"/>
  <c r="G111" i="9"/>
  <c r="I86" i="9"/>
  <c r="J63" i="9"/>
  <c r="F68" i="9"/>
  <c r="H68" i="9"/>
  <c r="F63" i="9"/>
  <c r="J111" i="9"/>
  <c r="F111" i="9"/>
  <c r="H86" i="9"/>
  <c r="F86" i="9"/>
  <c r="C63" i="9"/>
  <c r="E99" i="9"/>
  <c r="F99" i="9"/>
  <c r="G99" i="9"/>
  <c r="L99" i="9"/>
  <c r="D99" i="9"/>
  <c r="H111" i="9"/>
  <c r="L111" i="9"/>
  <c r="D111" i="9"/>
  <c r="L86" i="9"/>
  <c r="D86" i="9"/>
  <c r="G18" i="9"/>
  <c r="J16" i="9"/>
  <c r="C18" i="9"/>
  <c r="C19" i="9" s="1"/>
  <c r="C16" i="12" s="1"/>
  <c r="E16" i="9"/>
  <c r="K28" i="9"/>
  <c r="M28" i="9"/>
  <c r="H28" i="9"/>
  <c r="J31" i="9"/>
  <c r="J23" i="12" s="1"/>
  <c r="L31" i="9"/>
  <c r="L23" i="12" s="1"/>
  <c r="G16" i="9"/>
  <c r="K22" i="9"/>
  <c r="K22" i="12" s="1"/>
  <c r="G24" i="9"/>
  <c r="D33" i="13" s="1"/>
  <c r="I31" i="9"/>
  <c r="I23" i="12" s="1"/>
  <c r="E24" i="9"/>
  <c r="D31" i="13" s="1"/>
  <c r="G28" i="9"/>
  <c r="M24" i="9"/>
  <c r="F16" i="9"/>
  <c r="I24" i="9"/>
  <c r="D35" i="13" s="1"/>
  <c r="H18" i="9"/>
  <c r="K16" i="9"/>
  <c r="G22" i="9"/>
  <c r="G22" i="12" s="1"/>
  <c r="C31" i="9"/>
  <c r="C23" i="12" s="1"/>
  <c r="E13" i="9"/>
  <c r="E10" i="12" s="1"/>
  <c r="K18" i="9"/>
  <c r="I16" i="9"/>
  <c r="E18" i="9"/>
  <c r="J22" i="9"/>
  <c r="J22" i="12" s="1"/>
  <c r="E22" i="9"/>
  <c r="E22" i="12" s="1"/>
  <c r="J28" i="9"/>
  <c r="I28" i="9"/>
  <c r="H31" i="9"/>
  <c r="H23" i="12" s="1"/>
  <c r="C22" i="9"/>
  <c r="C22" i="12" s="1"/>
  <c r="J18" i="9"/>
  <c r="H13" i="9"/>
  <c r="H10" i="12" s="1"/>
  <c r="H16" i="9"/>
  <c r="M16" i="9"/>
  <c r="I22" i="9"/>
  <c r="I22" i="12" s="1"/>
  <c r="C24" i="9"/>
  <c r="G31" i="9"/>
  <c r="G23" i="12" s="1"/>
  <c r="G13" i="9"/>
  <c r="G10" i="12" s="1"/>
  <c r="H22" i="9"/>
  <c r="H22" i="12" s="1"/>
  <c r="H24" i="9"/>
  <c r="D34" i="13" s="1"/>
  <c r="F31" i="9"/>
  <c r="F23" i="12" s="1"/>
  <c r="E31" i="9"/>
  <c r="E23" i="12" s="1"/>
  <c r="F13" i="9"/>
  <c r="F10" i="12" s="1"/>
  <c r="F22" i="9"/>
  <c r="F22" i="12" s="1"/>
  <c r="F24" i="9"/>
  <c r="D32" i="13" s="1"/>
  <c r="D31" i="9"/>
  <c r="D23" i="12" s="1"/>
  <c r="L16" i="9"/>
  <c r="D16" i="9"/>
  <c r="C28" i="9"/>
  <c r="E28" i="9"/>
  <c r="K31" i="9"/>
  <c r="K23" i="12" s="1"/>
  <c r="M31" i="9"/>
  <c r="C16" i="9"/>
  <c r="L28" i="9"/>
  <c r="D28" i="9"/>
  <c r="I18" i="9"/>
  <c r="L24" i="9"/>
  <c r="D38" i="13" s="1"/>
  <c r="E38" i="13" s="1"/>
  <c r="D24" i="9"/>
  <c r="L13" i="9"/>
  <c r="L10" i="12" s="1"/>
  <c r="K13" i="9"/>
  <c r="K10" i="12" s="1"/>
  <c r="M18" i="9"/>
  <c r="M19" i="9" s="1"/>
  <c r="K24" i="9"/>
  <c r="D37" i="13" s="1"/>
  <c r="D18" i="9"/>
  <c r="D22" i="9"/>
  <c r="D22" i="12" s="1"/>
  <c r="J13" i="9"/>
  <c r="J10" i="12" s="1"/>
  <c r="J24" i="9"/>
  <c r="D36" i="13" s="1"/>
  <c r="I13" i="9"/>
  <c r="I10" i="12" s="1"/>
  <c r="F18" i="9"/>
  <c r="L18" i="9"/>
  <c r="L22" i="9"/>
  <c r="L22" i="12" s="1"/>
  <c r="D13" i="9"/>
  <c r="D10" i="12" s="1"/>
  <c r="M13" i="9"/>
  <c r="G20" i="2"/>
  <c r="B16" i="2"/>
  <c r="J16" i="2"/>
  <c r="E24" i="2"/>
  <c r="C23" i="2"/>
  <c r="J24" i="2"/>
  <c r="F29" i="30" s="1"/>
  <c r="D24" i="2"/>
  <c r="I24" i="2"/>
  <c r="E29" i="30" s="1"/>
  <c r="K23" i="2"/>
  <c r="G28" i="30" s="1"/>
  <c r="C24" i="2"/>
  <c r="H24" i="2"/>
  <c r="D29" i="30" s="1"/>
  <c r="B23" i="2"/>
  <c r="G24" i="2"/>
  <c r="C29" i="30" s="1"/>
  <c r="D13" i="1"/>
  <c r="D35" i="1" s="1"/>
  <c r="L7" i="1"/>
  <c r="E1" i="3"/>
  <c r="I16" i="2"/>
  <c r="K24" i="2"/>
  <c r="G29" i="30" s="1"/>
  <c r="F24" i="2"/>
  <c r="I20" i="2"/>
  <c r="H20" i="2"/>
  <c r="K23" i="1"/>
  <c r="H6" i="1"/>
  <c r="F6" i="1"/>
  <c r="E1" i="4"/>
  <c r="E32" i="13" l="1"/>
  <c r="E37" i="13"/>
  <c r="E34" i="13"/>
  <c r="E36" i="13"/>
  <c r="E35" i="13"/>
  <c r="E33" i="13"/>
  <c r="E21" i="13"/>
  <c r="J14" i="1"/>
  <c r="F24" i="30" s="1"/>
  <c r="F14" i="1"/>
  <c r="G36" i="1"/>
  <c r="J14" i="12"/>
  <c r="K14" i="1"/>
  <c r="G24" i="30" s="1"/>
  <c r="H14" i="1"/>
  <c r="D24" i="30" s="1"/>
  <c r="C14" i="1"/>
  <c r="H70" i="9"/>
  <c r="H72" i="9" s="1"/>
  <c r="G14" i="1"/>
  <c r="C24" i="30" s="1"/>
  <c r="B14" i="1"/>
  <c r="I14" i="1"/>
  <c r="E24" i="30" s="1"/>
  <c r="F32" i="1"/>
  <c r="F43" i="1"/>
  <c r="E32" i="1"/>
  <c r="E43" i="1"/>
  <c r="H32" i="1"/>
  <c r="D17" i="30" s="1"/>
  <c r="H43" i="1"/>
  <c r="D25" i="30" s="1"/>
  <c r="G32" i="1"/>
  <c r="C17" i="30" s="1"/>
  <c r="G43" i="1"/>
  <c r="C25" i="30" s="1"/>
  <c r="D36" i="1"/>
  <c r="C32" i="1"/>
  <c r="C43" i="1"/>
  <c r="B32" i="1"/>
  <c r="D32" i="1"/>
  <c r="D43" i="1"/>
  <c r="K32" i="1"/>
  <c r="G17" i="30" s="1"/>
  <c r="K43" i="1"/>
  <c r="G25" i="30" s="1"/>
  <c r="J32" i="1"/>
  <c r="F17" i="30" s="1"/>
  <c r="J43" i="1"/>
  <c r="F25" i="30" s="1"/>
  <c r="I32" i="1"/>
  <c r="E17" i="30" s="1"/>
  <c r="I43" i="1"/>
  <c r="E25" i="30" s="1"/>
  <c r="I36" i="1"/>
  <c r="K36" i="1"/>
  <c r="H36" i="1"/>
  <c r="I14" i="12"/>
  <c r="F19" i="30"/>
  <c r="J34" i="1"/>
  <c r="F20" i="30" s="1"/>
  <c r="D19" i="30"/>
  <c r="H34" i="1"/>
  <c r="D20" i="30" s="1"/>
  <c r="C36" i="1"/>
  <c r="E13" i="1"/>
  <c r="D34" i="1"/>
  <c r="C34" i="1"/>
  <c r="E19" i="30"/>
  <c r="I34" i="1"/>
  <c r="E20" i="30" s="1"/>
  <c r="G34" i="1"/>
  <c r="C20" i="30" s="1"/>
  <c r="C19" i="30"/>
  <c r="J36" i="1"/>
  <c r="G19" i="30"/>
  <c r="K34" i="1"/>
  <c r="G20" i="30" s="1"/>
  <c r="F19" i="1"/>
  <c r="F31" i="1"/>
  <c r="K19" i="1"/>
  <c r="K31" i="1"/>
  <c r="G16" i="30" s="1"/>
  <c r="J19" i="1"/>
  <c r="J31" i="1"/>
  <c r="F16" i="30" s="1"/>
  <c r="I19" i="1"/>
  <c r="I31" i="1"/>
  <c r="E16" i="30" s="1"/>
  <c r="G19" i="1"/>
  <c r="G31" i="1"/>
  <c r="C16" i="30" s="1"/>
  <c r="C19" i="1"/>
  <c r="C31" i="1"/>
  <c r="B19" i="1"/>
  <c r="B31" i="1"/>
  <c r="D19" i="1"/>
  <c r="D31" i="1"/>
  <c r="L14" i="12"/>
  <c r="H19" i="1"/>
  <c r="H31" i="1"/>
  <c r="D16" i="30" s="1"/>
  <c r="E19" i="1"/>
  <c r="E31" i="1"/>
  <c r="K14" i="12"/>
  <c r="G14" i="12"/>
  <c r="J25" i="1"/>
  <c r="H69" i="29"/>
  <c r="H75" i="29"/>
  <c r="H81" i="29"/>
  <c r="H93" i="29"/>
  <c r="F69" i="29"/>
  <c r="F93" i="29"/>
  <c r="F81" i="29"/>
  <c r="F75" i="29"/>
  <c r="G69" i="29"/>
  <c r="G93" i="29"/>
  <c r="G75" i="29"/>
  <c r="G81" i="29"/>
  <c r="H14" i="12"/>
  <c r="D69" i="29"/>
  <c r="D93" i="29"/>
  <c r="D81" i="29"/>
  <c r="D75" i="29"/>
  <c r="E69" i="29"/>
  <c r="E81" i="29"/>
  <c r="E75" i="29"/>
  <c r="E93" i="29"/>
  <c r="C69" i="29"/>
  <c r="C75" i="29"/>
  <c r="C93" i="29"/>
  <c r="C81" i="29"/>
  <c r="I69" i="29"/>
  <c r="I93" i="29"/>
  <c r="I75" i="29"/>
  <c r="I81" i="29"/>
  <c r="G70" i="9"/>
  <c r="G72" i="9" s="1"/>
  <c r="M9" i="1"/>
  <c r="N11" i="1"/>
  <c r="L70" i="9"/>
  <c r="L72" i="9" s="1"/>
  <c r="C70" i="9"/>
  <c r="C72" i="9" s="1"/>
  <c r="K25" i="1"/>
  <c r="M25" i="1" s="1"/>
  <c r="M14" i="1" s="1"/>
  <c r="E47" i="12"/>
  <c r="M11" i="1"/>
  <c r="N23" i="1"/>
  <c r="N4" i="1" s="1"/>
  <c r="K70" i="9"/>
  <c r="K72" i="9" s="1"/>
  <c r="C47" i="12"/>
  <c r="N10" i="22"/>
  <c r="M10" i="22" s="1"/>
  <c r="O35" i="20"/>
  <c r="F70" i="9"/>
  <c r="F72" i="9" s="1"/>
  <c r="J70" i="9"/>
  <c r="J72" i="9" s="1"/>
  <c r="D70" i="9"/>
  <c r="D72" i="9" s="1"/>
  <c r="G42" i="12"/>
  <c r="J22" i="15"/>
  <c r="J35" i="15" s="1"/>
  <c r="K113" i="9"/>
  <c r="E70" i="9"/>
  <c r="E72" i="9" s="1"/>
  <c r="E38" i="15"/>
  <c r="H113" i="9"/>
  <c r="G113" i="9"/>
  <c r="M8" i="1"/>
  <c r="L19" i="1"/>
  <c r="L24" i="1" s="1"/>
  <c r="G45" i="12"/>
  <c r="E40" i="15"/>
  <c r="J36" i="15" s="1"/>
  <c r="E113" i="9"/>
  <c r="O36" i="12"/>
  <c r="N36" i="12"/>
  <c r="K45" i="12"/>
  <c r="K47" i="12"/>
  <c r="L47" i="12"/>
  <c r="L45" i="12"/>
  <c r="K30" i="12"/>
  <c r="K26" i="12"/>
  <c r="K18" i="12"/>
  <c r="K11" i="12"/>
  <c r="K12" i="12"/>
  <c r="N22" i="12"/>
  <c r="O22" i="12"/>
  <c r="K19" i="9"/>
  <c r="K16" i="12" s="1"/>
  <c r="K13" i="12"/>
  <c r="J47" i="12"/>
  <c r="J45" i="12"/>
  <c r="O10" i="12"/>
  <c r="N10" i="12"/>
  <c r="F45" i="12"/>
  <c r="F47" i="12"/>
  <c r="E42" i="12"/>
  <c r="D19" i="9"/>
  <c r="D16" i="12" s="1"/>
  <c r="D13" i="12"/>
  <c r="J19" i="9"/>
  <c r="J16" i="12" s="1"/>
  <c r="J13" i="12"/>
  <c r="G19" i="9"/>
  <c r="G16" i="12" s="1"/>
  <c r="G13" i="12"/>
  <c r="L19" i="9"/>
  <c r="L16" i="12" s="1"/>
  <c r="L13" i="12"/>
  <c r="F26" i="12"/>
  <c r="F30" i="12"/>
  <c r="F18" i="12"/>
  <c r="F12" i="12"/>
  <c r="F11" i="12"/>
  <c r="F19" i="9"/>
  <c r="F16" i="12" s="1"/>
  <c r="F13" i="12"/>
  <c r="D29" i="13"/>
  <c r="C30" i="12"/>
  <c r="C18" i="12"/>
  <c r="C26" i="12"/>
  <c r="N23" i="12"/>
  <c r="O23" i="12"/>
  <c r="E30" i="12"/>
  <c r="E26" i="12"/>
  <c r="E11" i="12"/>
  <c r="E18" i="12"/>
  <c r="E12" i="12"/>
  <c r="H47" i="12"/>
  <c r="H45" i="12"/>
  <c r="I47" i="12"/>
  <c r="I45" i="12"/>
  <c r="I113" i="9"/>
  <c r="I42" i="12"/>
  <c r="L42" i="12"/>
  <c r="D113" i="9"/>
  <c r="F113" i="9"/>
  <c r="N32" i="12"/>
  <c r="C39" i="12"/>
  <c r="O32" i="12"/>
  <c r="K42" i="12"/>
  <c r="J30" i="12"/>
  <c r="J26" i="12"/>
  <c r="J11" i="12"/>
  <c r="J12" i="12"/>
  <c r="J18" i="12"/>
  <c r="D26" i="12"/>
  <c r="D30" i="13"/>
  <c r="D30" i="12"/>
  <c r="D12" i="12"/>
  <c r="D11" i="12"/>
  <c r="D18" i="12"/>
  <c r="G26" i="12"/>
  <c r="G30" i="12"/>
  <c r="G11" i="12"/>
  <c r="G12" i="12"/>
  <c r="G18" i="12"/>
  <c r="L113" i="9"/>
  <c r="J113" i="9"/>
  <c r="H42" i="12"/>
  <c r="J42" i="12"/>
  <c r="O35" i="12"/>
  <c r="N35" i="12"/>
  <c r="D42" i="12"/>
  <c r="F42" i="12"/>
  <c r="L30" i="12"/>
  <c r="L26" i="12"/>
  <c r="L11" i="12"/>
  <c r="L12" i="12"/>
  <c r="L18" i="12"/>
  <c r="H19" i="9"/>
  <c r="H16" i="12" s="1"/>
  <c r="H13" i="12"/>
  <c r="I70" i="9"/>
  <c r="I72" i="9" s="1"/>
  <c r="C113" i="9"/>
  <c r="C40" i="12"/>
  <c r="N33" i="12"/>
  <c r="O33" i="12"/>
  <c r="M23" i="1"/>
  <c r="M4" i="1" s="1"/>
  <c r="I19" i="9"/>
  <c r="I16" i="12" s="1"/>
  <c r="I13" i="12"/>
  <c r="H30" i="12"/>
  <c r="H26" i="12"/>
  <c r="H11" i="12"/>
  <c r="H12" i="12"/>
  <c r="H18" i="12"/>
  <c r="E19" i="9"/>
  <c r="E16" i="12" s="1"/>
  <c r="E13" i="12"/>
  <c r="I26" i="12"/>
  <c r="I30" i="12"/>
  <c r="I11" i="12"/>
  <c r="I12" i="12"/>
  <c r="I18" i="12"/>
  <c r="D45" i="12"/>
  <c r="D47" i="12"/>
  <c r="N34" i="12"/>
  <c r="C41" i="12"/>
  <c r="O34" i="12"/>
  <c r="B43" i="13"/>
  <c r="C16" i="13"/>
  <c r="C34" i="13"/>
  <c r="B24" i="13"/>
  <c r="D24" i="13" s="1"/>
  <c r="D23" i="13"/>
  <c r="E23" i="13" s="1"/>
  <c r="K25" i="9"/>
  <c r="K17" i="12" s="1"/>
  <c r="K33" i="9"/>
  <c r="M25" i="9"/>
  <c r="M33" i="9"/>
  <c r="F25" i="9"/>
  <c r="F17" i="12" s="1"/>
  <c r="F33" i="9"/>
  <c r="C76" i="29" s="1"/>
  <c r="C78" i="29" s="1"/>
  <c r="E25" i="9"/>
  <c r="E17" i="12" s="1"/>
  <c r="E33" i="9"/>
  <c r="C25" i="9"/>
  <c r="C17" i="12" s="1"/>
  <c r="C33" i="9"/>
  <c r="J25" i="9"/>
  <c r="J17" i="12" s="1"/>
  <c r="J33" i="9"/>
  <c r="G25" i="9"/>
  <c r="G17" i="12" s="1"/>
  <c r="G33" i="9"/>
  <c r="D76" i="29" s="1"/>
  <c r="D78" i="29" s="1"/>
  <c r="D25" i="9"/>
  <c r="D17" i="12" s="1"/>
  <c r="D33" i="9"/>
  <c r="L25" i="9"/>
  <c r="L17" i="12" s="1"/>
  <c r="L33" i="9"/>
  <c r="H25" i="9"/>
  <c r="H17" i="12" s="1"/>
  <c r="H33" i="9"/>
  <c r="I25" i="9"/>
  <c r="I17" i="12" s="1"/>
  <c r="I33" i="9"/>
  <c r="D14" i="1"/>
  <c r="H46" i="12" l="1"/>
  <c r="G46" i="12"/>
  <c r="K24" i="1"/>
  <c r="M24" i="1" s="1"/>
  <c r="M6" i="1" s="1"/>
  <c r="M10" i="1" s="1"/>
  <c r="M12" i="1" s="1"/>
  <c r="M13" i="1" s="1"/>
  <c r="M15" i="1" s="1"/>
  <c r="H24" i="1"/>
  <c r="J24" i="1"/>
  <c r="I24" i="1"/>
  <c r="E14" i="1"/>
  <c r="I25" i="1" s="1"/>
  <c r="E34" i="1"/>
  <c r="E35" i="1"/>
  <c r="F34" i="1"/>
  <c r="O14" i="12"/>
  <c r="N14" i="12"/>
  <c r="H40" i="16"/>
  <c r="H49" i="16" s="1"/>
  <c r="H51" i="16" s="1"/>
  <c r="H55" i="16" s="1"/>
  <c r="F76" i="29"/>
  <c r="F78" i="29" s="1"/>
  <c r="G40" i="16"/>
  <c r="G49" i="16" s="1"/>
  <c r="G51" i="16" s="1"/>
  <c r="E76" i="29"/>
  <c r="E78" i="29" s="1"/>
  <c r="I40" i="16"/>
  <c r="I42" i="16" s="1"/>
  <c r="I63" i="16" s="1"/>
  <c r="G76" i="29"/>
  <c r="G78" i="29" s="1"/>
  <c r="K40" i="16"/>
  <c r="K42" i="16" s="1"/>
  <c r="K63" i="16" s="1"/>
  <c r="I76" i="29"/>
  <c r="I78" i="29" s="1"/>
  <c r="J40" i="16"/>
  <c r="J42" i="16" s="1"/>
  <c r="J63" i="16" s="1"/>
  <c r="H76" i="29"/>
  <c r="H78" i="29" s="1"/>
  <c r="F46" i="12"/>
  <c r="C46" i="12"/>
  <c r="L46" i="12"/>
  <c r="J38" i="15"/>
  <c r="J30" i="15" s="1"/>
  <c r="J31" i="15" s="1"/>
  <c r="J42" i="15" s="1"/>
  <c r="J48" i="15" s="1"/>
  <c r="D21" i="19" s="1"/>
  <c r="G15" i="19" s="1"/>
  <c r="E46" i="12"/>
  <c r="D43" i="13"/>
  <c r="K46" i="12"/>
  <c r="J46" i="12"/>
  <c r="O45" i="12"/>
  <c r="D46" i="12"/>
  <c r="O47" i="12"/>
  <c r="O16" i="12"/>
  <c r="N16" i="12"/>
  <c r="N45" i="12"/>
  <c r="E30" i="13"/>
  <c r="E31" i="13"/>
  <c r="O26" i="12"/>
  <c r="N26" i="12"/>
  <c r="O41" i="12"/>
  <c r="N41" i="12"/>
  <c r="O39" i="12"/>
  <c r="N39" i="12"/>
  <c r="O18" i="12"/>
  <c r="N18" i="12"/>
  <c r="O30" i="12"/>
  <c r="N30" i="12"/>
  <c r="N13" i="12"/>
  <c r="O13" i="12"/>
  <c r="D42" i="13"/>
  <c r="D39" i="13"/>
  <c r="E39" i="13" s="1"/>
  <c r="D40" i="13"/>
  <c r="D41" i="13"/>
  <c r="N40" i="12"/>
  <c r="O40" i="12"/>
  <c r="C42" i="12"/>
  <c r="N47" i="12"/>
  <c r="N11" i="12"/>
  <c r="O11" i="12"/>
  <c r="I46" i="12"/>
  <c r="O17" i="12"/>
  <c r="N17" i="12"/>
  <c r="N12" i="12"/>
  <c r="O12" i="12"/>
  <c r="E24" i="13"/>
  <c r="C17" i="13"/>
  <c r="C35" i="13"/>
  <c r="E37" i="9"/>
  <c r="E34" i="9"/>
  <c r="E19" i="12" s="1"/>
  <c r="E24" i="12" s="1"/>
  <c r="E39" i="9"/>
  <c r="E28" i="12" s="1"/>
  <c r="J34" i="9"/>
  <c r="J19" i="12" s="1"/>
  <c r="J24" i="12" s="1"/>
  <c r="J39" i="9"/>
  <c r="J28" i="12" s="1"/>
  <c r="J37" i="9"/>
  <c r="L37" i="9"/>
  <c r="L34" i="9"/>
  <c r="L19" i="12" s="1"/>
  <c r="L24" i="12" s="1"/>
  <c r="L39" i="9"/>
  <c r="L28" i="12" s="1"/>
  <c r="C37" i="9"/>
  <c r="C34" i="9"/>
  <c r="C19" i="12" s="1"/>
  <c r="C39" i="9"/>
  <c r="K34" i="9"/>
  <c r="K19" i="12" s="1"/>
  <c r="K24" i="12" s="1"/>
  <c r="K39" i="9"/>
  <c r="K28" i="12" s="1"/>
  <c r="K37" i="9"/>
  <c r="D39" i="9"/>
  <c r="D28" i="12" s="1"/>
  <c r="D34" i="9"/>
  <c r="D19" i="12" s="1"/>
  <c r="D24" i="12" s="1"/>
  <c r="D37" i="9"/>
  <c r="I39" i="9"/>
  <c r="I28" i="12" s="1"/>
  <c r="I37" i="9"/>
  <c r="I34" i="9"/>
  <c r="I19" i="12" s="1"/>
  <c r="I24" i="12" s="1"/>
  <c r="G34" i="9"/>
  <c r="G19" i="12" s="1"/>
  <c r="G24" i="12" s="1"/>
  <c r="G37" i="9"/>
  <c r="G39" i="9"/>
  <c r="G28" i="12" s="1"/>
  <c r="F37" i="9"/>
  <c r="F34" i="9"/>
  <c r="F19" i="12" s="1"/>
  <c r="F24" i="12" s="1"/>
  <c r="F39" i="9"/>
  <c r="F28" i="12" s="1"/>
  <c r="H34" i="9"/>
  <c r="H19" i="12" s="1"/>
  <c r="H24" i="12" s="1"/>
  <c r="H37" i="9"/>
  <c r="H39" i="9"/>
  <c r="H28" i="12" s="1"/>
  <c r="M39" i="9"/>
  <c r="M37" i="9"/>
  <c r="M34" i="9"/>
  <c r="C28" i="12" l="1"/>
  <c r="O28" i="12" s="1"/>
  <c r="C44" i="9"/>
  <c r="N24" i="1"/>
  <c r="N6" i="1" s="1"/>
  <c r="N10" i="1" s="1"/>
  <c r="N12" i="1" s="1"/>
  <c r="N13" i="1" s="1"/>
  <c r="G42" i="16"/>
  <c r="H25" i="1"/>
  <c r="N25" i="1" s="1"/>
  <c r="N14" i="1" s="1"/>
  <c r="E36" i="1"/>
  <c r="F36" i="1"/>
  <c r="J49" i="16"/>
  <c r="J51" i="16" s="1"/>
  <c r="J55" i="16" s="1"/>
  <c r="J62" i="16" s="1"/>
  <c r="J65" i="16" s="1"/>
  <c r="I49" i="16"/>
  <c r="I51" i="16" s="1"/>
  <c r="I55" i="16" s="1"/>
  <c r="I62" i="16" s="1"/>
  <c r="I65" i="16" s="1"/>
  <c r="K49" i="16"/>
  <c r="K51" i="16" s="1"/>
  <c r="K55" i="16" s="1"/>
  <c r="K62" i="16" s="1"/>
  <c r="K65" i="16" s="1"/>
  <c r="H42" i="16"/>
  <c r="H63" i="16" s="1"/>
  <c r="K15" i="19"/>
  <c r="E43" i="13"/>
  <c r="M5" i="1"/>
  <c r="J15" i="19"/>
  <c r="I15" i="19"/>
  <c r="D26" i="19"/>
  <c r="H15" i="19"/>
  <c r="E40" i="13"/>
  <c r="E41" i="13"/>
  <c r="O46" i="12"/>
  <c r="H62" i="16"/>
  <c r="N46" i="12"/>
  <c r="N19" i="12"/>
  <c r="O19" i="12"/>
  <c r="C24" i="12"/>
  <c r="N42" i="12"/>
  <c r="O42" i="12"/>
  <c r="E42" i="13"/>
  <c r="C18" i="13"/>
  <c r="C36" i="13"/>
  <c r="G44" i="9"/>
  <c r="G40" i="9"/>
  <c r="G20" i="12" s="1"/>
  <c r="D40" i="9"/>
  <c r="D20" i="12" s="1"/>
  <c r="D44" i="9"/>
  <c r="M40" i="9"/>
  <c r="M44" i="9"/>
  <c r="K40" i="9"/>
  <c r="K20" i="12" s="1"/>
  <c r="K44" i="9"/>
  <c r="C40" i="9"/>
  <c r="C20" i="12" s="1"/>
  <c r="H44" i="9"/>
  <c r="H40" i="9"/>
  <c r="H20" i="12" s="1"/>
  <c r="J44" i="9"/>
  <c r="J40" i="9"/>
  <c r="J20" i="12" s="1"/>
  <c r="F44" i="9"/>
  <c r="F40" i="9"/>
  <c r="F20" i="12" s="1"/>
  <c r="I44" i="9"/>
  <c r="I40" i="9"/>
  <c r="I20" i="12" s="1"/>
  <c r="E44" i="9"/>
  <c r="E40" i="9"/>
  <c r="E20" i="12" s="1"/>
  <c r="L40" i="9"/>
  <c r="L20" i="12" s="1"/>
  <c r="L44" i="9"/>
  <c r="N28" i="12" l="1"/>
  <c r="N15" i="1"/>
  <c r="N5" i="1"/>
  <c r="K57" i="16"/>
  <c r="K58" i="16"/>
  <c r="F12" i="19" s="1"/>
  <c r="G12" i="19" s="1"/>
  <c r="H12" i="19" s="1"/>
  <c r="I12" i="19" s="1"/>
  <c r="J12" i="19" s="1"/>
  <c r="H65" i="16"/>
  <c r="K68" i="16" s="1"/>
  <c r="D19" i="19" s="1"/>
  <c r="G9" i="19" s="1"/>
  <c r="O20" i="12"/>
  <c r="N20" i="12"/>
  <c r="N24" i="12"/>
  <c r="O24" i="12"/>
  <c r="C19" i="13"/>
  <c r="C37" i="13"/>
  <c r="I45" i="9"/>
  <c r="I48" i="9"/>
  <c r="I50" i="9" s="1"/>
  <c r="I27" i="12" s="1"/>
  <c r="I29" i="12" s="1"/>
  <c r="C48" i="9"/>
  <c r="C50" i="9" s="1"/>
  <c r="C27" i="12" s="1"/>
  <c r="G45" i="9"/>
  <c r="G48" i="9"/>
  <c r="G50" i="9" s="1"/>
  <c r="G27" i="12" s="1"/>
  <c r="G29" i="12" s="1"/>
  <c r="K48" i="9"/>
  <c r="K50" i="9" s="1"/>
  <c r="K27" i="12" s="1"/>
  <c r="K29" i="12" s="1"/>
  <c r="K45" i="9"/>
  <c r="F48" i="9"/>
  <c r="F50" i="9" s="1"/>
  <c r="F27" i="12" s="1"/>
  <c r="F29" i="12" s="1"/>
  <c r="F45" i="9"/>
  <c r="L45" i="9"/>
  <c r="L48" i="9"/>
  <c r="L50" i="9" s="1"/>
  <c r="L27" i="12" s="1"/>
  <c r="L29" i="12" s="1"/>
  <c r="M48" i="9"/>
  <c r="M50" i="9" s="1"/>
  <c r="J48" i="9"/>
  <c r="J50" i="9" s="1"/>
  <c r="J27" i="12" s="1"/>
  <c r="J29" i="12" s="1"/>
  <c r="J45" i="9"/>
  <c r="D45" i="9"/>
  <c r="D48" i="9"/>
  <c r="D50" i="9" s="1"/>
  <c r="D27" i="12" s="1"/>
  <c r="D29" i="12" s="1"/>
  <c r="E45" i="9"/>
  <c r="E48" i="9"/>
  <c r="E50" i="9" s="1"/>
  <c r="E27" i="12" s="1"/>
  <c r="E29" i="12" s="1"/>
  <c r="H48" i="9"/>
  <c r="H50" i="9" s="1"/>
  <c r="H27" i="12" s="1"/>
  <c r="H29" i="12" s="1"/>
  <c r="H45" i="9"/>
  <c r="F13" i="19" l="1"/>
  <c r="F70" i="29"/>
  <c r="F72" i="29" s="1"/>
  <c r="F94" i="29" s="1"/>
  <c r="F95" i="29" s="1"/>
  <c r="D70" i="29"/>
  <c r="D72" i="29" s="1"/>
  <c r="D94" i="29" s="1"/>
  <c r="D95" i="29" s="1"/>
  <c r="E70" i="29"/>
  <c r="E72" i="29" s="1"/>
  <c r="E94" i="29" s="1"/>
  <c r="E95" i="29" s="1"/>
  <c r="K67" i="16"/>
  <c r="G70" i="29"/>
  <c r="G72" i="29" s="1"/>
  <c r="G94" i="29" s="1"/>
  <c r="G95" i="29" s="1"/>
  <c r="I70" i="29"/>
  <c r="I72" i="29" s="1"/>
  <c r="I94" i="29" s="1"/>
  <c r="I95" i="29" s="1"/>
  <c r="C70" i="29"/>
  <c r="C72" i="29" s="1"/>
  <c r="C94" i="29" s="1"/>
  <c r="C95" i="29" s="1"/>
  <c r="H70" i="29"/>
  <c r="H72" i="29" s="1"/>
  <c r="H94" i="29" s="1"/>
  <c r="H95" i="29" s="1"/>
  <c r="G11" i="19"/>
  <c r="G13" i="19" s="1"/>
  <c r="G17" i="19" s="1"/>
  <c r="H9" i="19"/>
  <c r="O27" i="12"/>
  <c r="N27" i="12"/>
  <c r="C29" i="12"/>
  <c r="C20" i="13"/>
  <c r="C38" i="13"/>
  <c r="I9" i="19" l="1"/>
  <c r="H11" i="19"/>
  <c r="H13" i="19" s="1"/>
  <c r="H17" i="19" s="1"/>
  <c r="N29" i="12"/>
  <c r="O29" i="12"/>
  <c r="C21" i="13"/>
  <c r="C39" i="13"/>
  <c r="J9" i="19" l="1"/>
  <c r="I11" i="19"/>
  <c r="I13" i="19" s="1"/>
  <c r="I17" i="19" s="1"/>
  <c r="C22" i="13"/>
  <c r="C40" i="13"/>
  <c r="K9" i="19" l="1"/>
  <c r="K11" i="19" s="1"/>
  <c r="K13" i="19" s="1"/>
  <c r="J11" i="19"/>
  <c r="J13" i="19" s="1"/>
  <c r="J17" i="19" s="1"/>
  <c r="C23" i="13"/>
  <c r="C41" i="13"/>
  <c r="D25" i="19" l="1"/>
  <c r="D29" i="19" s="1"/>
  <c r="D34" i="19" s="1"/>
  <c r="K17" i="19"/>
  <c r="D33" i="19" s="1"/>
  <c r="C24" i="13"/>
  <c r="C43" i="13" s="1"/>
  <c r="C42" i="13"/>
  <c r="D35" i="19" l="1"/>
  <c r="D39" i="19" l="1"/>
  <c r="D41" i="19" s="1"/>
  <c r="G24" i="19"/>
  <c r="D44" i="19" l="1"/>
  <c r="G32" i="19"/>
</calcChain>
</file>

<file path=xl/sharedStrings.xml><?xml version="1.0" encoding="utf-8"?>
<sst xmlns="http://schemas.openxmlformats.org/spreadsheetml/2006/main" count="17588" uniqueCount="8904">
  <si>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</si>
  <si>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</si>
  <si>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</si>
  <si>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</si>
  <si>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</si>
  <si>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</si>
  <si>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</si>
  <si>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</si>
  <si>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</si>
  <si>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</si>
  <si>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</si>
  <si>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</si>
  <si>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</si>
  <si>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</si>
  <si>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</si>
  <si>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</si>
  <si>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</si>
  <si>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</si>
  <si>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</si>
  <si>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</si>
  <si>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</si>
  <si>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</si>
  <si>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</si>
  <si>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</si>
  <si>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</si>
  <si>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</si>
  <si>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</si>
  <si>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</si>
  <si>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</si>
  <si>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</si>
  <si>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</si>
  <si>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</si>
  <si>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</si>
  <si>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</si>
  <si>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</si>
  <si>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</si>
  <si>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</si>
  <si>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</si>
  <si>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</si>
  <si>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</si>
  <si>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</si>
  <si>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</si>
  <si>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</si>
  <si>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</si>
  <si>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</si>
  <si>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</si>
  <si>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</si>
  <si>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</si>
  <si>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</si>
  <si>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</si>
  <si>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</si>
  <si>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</si>
  <si>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</si>
  <si>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</si>
  <si>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</si>
  <si>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</si>
  <si>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</si>
  <si>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</si>
  <si>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</si>
  <si>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</si>
  <si>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</si>
  <si>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</si>
  <si>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</si>
  <si>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AVENUE SUPERMARTS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</si>
  <si>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</si>
  <si>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</si>
  <si>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</si>
  <si>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</si>
  <si>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</si>
  <si>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</si>
  <si>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</si>
  <si>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</si>
  <si>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</si>
  <si>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</si>
  <si>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</si>
  <si>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</si>
  <si>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</si>
  <si>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</si>
  <si>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</si>
  <si>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</si>
  <si>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</si>
  <si>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</si>
  <si>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</si>
  <si>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</si>
  <si>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</si>
  <si>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</si>
  <si>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</si>
  <si>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</si>
  <si>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</si>
  <si>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</si>
  <si>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</si>
  <si>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</si>
  <si>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</si>
  <si>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Year</t>
  </si>
  <si>
    <t>Income Statement</t>
  </si>
  <si>
    <t>LTM</t>
  </si>
  <si>
    <t>Sales growth</t>
  </si>
  <si>
    <t>COGS</t>
  </si>
  <si>
    <t>COGS % Sales</t>
  </si>
  <si>
    <t>Gross Margin</t>
  </si>
  <si>
    <t>Selling and General Expenses</t>
  </si>
  <si>
    <t xml:space="preserve">     </t>
  </si>
  <si>
    <t>S&amp;GA expenses%sales</t>
  </si>
  <si>
    <t>EBITDA</t>
  </si>
  <si>
    <t>EBITDA  MARGIN</t>
  </si>
  <si>
    <t xml:space="preserve"> Interest%Sales</t>
  </si>
  <si>
    <t>Depreciation%Sales</t>
  </si>
  <si>
    <t>#</t>
  </si>
  <si>
    <t>Gross Margins</t>
  </si>
  <si>
    <t>Earnings Before Tax</t>
  </si>
  <si>
    <t>EBT % Sales</t>
  </si>
  <si>
    <t>Effective Tax Rate</t>
  </si>
  <si>
    <t>Net Profit</t>
  </si>
  <si>
    <t>Net Margins</t>
  </si>
  <si>
    <t xml:space="preserve">No. of Equity Shares </t>
  </si>
  <si>
    <t>Earning per Share</t>
  </si>
  <si>
    <t xml:space="preserve"> Dividend per Share</t>
  </si>
  <si>
    <t>EPS Growth %</t>
  </si>
  <si>
    <t>Dividend Payout Ratio</t>
  </si>
  <si>
    <t>Retained Earnings</t>
  </si>
  <si>
    <t>Balance Sheet</t>
  </si>
  <si>
    <t>Total Liabilities</t>
  </si>
  <si>
    <t>Fixed Assets Net Block</t>
  </si>
  <si>
    <t>Total Non-Current Assets</t>
  </si>
  <si>
    <t>Total Current Assets</t>
  </si>
  <si>
    <t>Total Assets</t>
  </si>
  <si>
    <t>Check</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</si>
  <si>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</si>
  <si>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</si>
  <si>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</si>
  <si>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</si>
  <si>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</si>
  <si>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</si>
  <si>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</si>
  <si>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</si>
  <si>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</si>
  <si>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</si>
  <si>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</si>
  <si>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</si>
  <si>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</si>
  <si>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</si>
  <si>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Investment in group cos</t>
  </si>
  <si>
    <t>Redemp n Canc of Shares</t>
  </si>
  <si>
    <t>Other investing items</t>
  </si>
  <si>
    <t>Cash from Financing Activity -</t>
  </si>
  <si>
    <t>Proceeds from shares</t>
  </si>
  <si>
    <t>Redemption of debentures</t>
  </si>
  <si>
    <t>Proceeds from borrowings</t>
  </si>
  <si>
    <t>Repayment of borrowings</t>
  </si>
  <si>
    <t>Interest paid fin</t>
  </si>
  <si>
    <t>Financial liabilities</t>
  </si>
  <si>
    <t>Other financing items</t>
  </si>
  <si>
    <t>Cash Flow Statements</t>
  </si>
  <si>
    <t>Cash from Operating Activities</t>
  </si>
  <si>
    <t>Operating Activities</t>
  </si>
  <si>
    <t>Investing Activities</t>
  </si>
  <si>
    <t>Cash from Investing Activities</t>
  </si>
  <si>
    <t>Financing Activities</t>
  </si>
  <si>
    <t>Cash from Financing Activities</t>
  </si>
  <si>
    <t xml:space="preserve"> </t>
  </si>
  <si>
    <t>EBITDA Growth</t>
  </si>
  <si>
    <t>EBIT Growth</t>
  </si>
  <si>
    <t>Net Profit Growth</t>
  </si>
  <si>
    <t>EBITDA Margin</t>
  </si>
  <si>
    <t>EBIT Margin</t>
  </si>
  <si>
    <t>EBT Margin</t>
  </si>
  <si>
    <t>Net Profit Margin</t>
  </si>
  <si>
    <t>SalesExpenses%Sales</t>
  </si>
  <si>
    <t>OperatingIncome%Sales</t>
  </si>
  <si>
    <t>Return on Capital Employed</t>
  </si>
  <si>
    <t>Retained Earnings%</t>
  </si>
  <si>
    <t>Self Sustained Growth Rate</t>
  </si>
  <si>
    <t>Interest Coverage Ratio</t>
  </si>
  <si>
    <t>Dividend Growth</t>
  </si>
  <si>
    <t>Debtor Turnover Ratio</t>
  </si>
  <si>
    <t>Creditor Turnover Ratio</t>
  </si>
  <si>
    <t>Fixed Asset Turnover</t>
  </si>
  <si>
    <t>Capital Turnover Ratio</t>
  </si>
  <si>
    <t>Payable Days</t>
  </si>
  <si>
    <t>Inventory Days</t>
  </si>
  <si>
    <t>Cash Coversion Cycle</t>
  </si>
  <si>
    <t>Gross Profit</t>
  </si>
  <si>
    <t>CFO/Sales</t>
  </si>
  <si>
    <t>CFO/Total Assets</t>
  </si>
  <si>
    <t>CFO/Total Debt</t>
  </si>
  <si>
    <t>(in days)</t>
  </si>
  <si>
    <t>Trend</t>
  </si>
  <si>
    <t>Mean</t>
  </si>
  <si>
    <t>Median</t>
  </si>
  <si>
    <t>Year weight</t>
  </si>
  <si>
    <t xml:space="preserve">Sales </t>
  </si>
  <si>
    <t>Year Weight</t>
  </si>
  <si>
    <t>EBITDAGrowth</t>
  </si>
  <si>
    <t xml:space="preserve">Year Weight </t>
  </si>
  <si>
    <t>Date</t>
  </si>
  <si>
    <t>Closing Price</t>
  </si>
  <si>
    <t>Return</t>
  </si>
  <si>
    <t>NIFTY Returns</t>
  </si>
  <si>
    <t>Beta Drifting</t>
  </si>
  <si>
    <t>Levered Raw Beta</t>
  </si>
  <si>
    <t>Raw Beta Weight</t>
  </si>
  <si>
    <t>Market Beta</t>
  </si>
  <si>
    <t>Market Beta Weight</t>
  </si>
  <si>
    <t>Adjusted Beta</t>
  </si>
  <si>
    <t>Regression Beta - 2 Years Weekly</t>
  </si>
  <si>
    <t>EPS Growth</t>
  </si>
  <si>
    <t>Name</t>
  </si>
  <si>
    <t>Weighted Average Cost of Capital</t>
  </si>
  <si>
    <t>All figures are in INR unless stated otherwise</t>
  </si>
  <si>
    <t>Peer Comps</t>
  </si>
  <si>
    <t>Total Debt</t>
  </si>
  <si>
    <t>Total Equity</t>
  </si>
  <si>
    <r>
      <t>Tax Rate</t>
    </r>
    <r>
      <rPr>
        <vertAlign val="superscript"/>
        <sz val="11"/>
        <color theme="1"/>
        <rFont val="Calibri"/>
        <family val="2"/>
        <scheme val="minor"/>
      </rPr>
      <t>1</t>
    </r>
  </si>
  <si>
    <t>Debt/</t>
  </si>
  <si>
    <t>Equity</t>
  </si>
  <si>
    <t>Capital</t>
  </si>
  <si>
    <t xml:space="preserve">Levered </t>
  </si>
  <si>
    <r>
      <t>Beta</t>
    </r>
    <r>
      <rPr>
        <vertAlign val="superscript"/>
        <sz val="11"/>
        <color theme="1"/>
        <rFont val="Calibri"/>
        <family val="2"/>
        <scheme val="minor"/>
      </rPr>
      <t>2</t>
    </r>
  </si>
  <si>
    <t xml:space="preserve">Unlevered </t>
  </si>
  <si>
    <r>
      <t>Beta</t>
    </r>
    <r>
      <rPr>
        <vertAlign val="superscript"/>
        <sz val="11"/>
        <color theme="1"/>
        <rFont val="Calibri"/>
        <family val="2"/>
        <scheme val="minor"/>
      </rPr>
      <t>3</t>
    </r>
  </si>
  <si>
    <t>Country</t>
  </si>
  <si>
    <t>India</t>
  </si>
  <si>
    <t>Average</t>
  </si>
  <si>
    <t>Cost of Debt</t>
  </si>
  <si>
    <t>Pre-tax cost of debt</t>
  </si>
  <si>
    <t>Tax Rate</t>
  </si>
  <si>
    <t>Post-tax cost of Debt</t>
  </si>
  <si>
    <t>Cost of Equity</t>
  </si>
  <si>
    <t>Risk Free Rate</t>
  </si>
  <si>
    <t>Equity Risk Premium</t>
  </si>
  <si>
    <r>
      <t>Levered Beta</t>
    </r>
    <r>
      <rPr>
        <vertAlign val="superscript"/>
        <sz val="11"/>
        <color theme="1"/>
        <rFont val="Calibri"/>
        <family val="2"/>
        <scheme val="minor"/>
      </rPr>
      <t>1</t>
    </r>
  </si>
  <si>
    <t>Capital Structure</t>
  </si>
  <si>
    <t>Current</t>
  </si>
  <si>
    <t>Target</t>
  </si>
  <si>
    <t>Total Capital</t>
  </si>
  <si>
    <t>Levered Beta</t>
  </si>
  <si>
    <t>Comps Median Unlevered Beta</t>
  </si>
  <si>
    <t>Target Debt/Equity</t>
  </si>
  <si>
    <t>Debt/Equity</t>
  </si>
  <si>
    <t>Notes:</t>
  </si>
  <si>
    <t>1. Tax Rate considered as Marginal Tax Rate for the country</t>
  </si>
  <si>
    <t>2. Levered beta is based on 5 years monthly data</t>
  </si>
  <si>
    <t>3. Unlevered Beta=Levered Beta/(1+(1-tax rate)*Debt/Equity</t>
  </si>
  <si>
    <t>4. Levered Beta=Unlevered Beta*(1+(1-tax rate)*Debt/Equity</t>
  </si>
  <si>
    <t>WACC</t>
  </si>
  <si>
    <t>Equity Weight</t>
  </si>
  <si>
    <t>Debt Weight</t>
  </si>
  <si>
    <t>Particulars</t>
  </si>
  <si>
    <t>Total Asssets</t>
  </si>
  <si>
    <t>Equity Capital</t>
  </si>
  <si>
    <t>Borrowings -</t>
  </si>
  <si>
    <t>Long term Borrowings</t>
  </si>
  <si>
    <t>Short term Borrowings</t>
  </si>
  <si>
    <t>Lease Liabilities</t>
  </si>
  <si>
    <t>Other Borrowings</t>
  </si>
  <si>
    <t>Other Liabilities -</t>
  </si>
  <si>
    <t>Non controlling int</t>
  </si>
  <si>
    <t>Trade Payables</t>
  </si>
  <si>
    <t>Other liability items</t>
  </si>
  <si>
    <t>Fixed Assets -</t>
  </si>
  <si>
    <t>Land</t>
  </si>
  <si>
    <t>Building</t>
  </si>
  <si>
    <t>Plant Machinery</t>
  </si>
  <si>
    <t>Equipments</t>
  </si>
  <si>
    <t>Computers</t>
  </si>
  <si>
    <t>Furniture n fittings</t>
  </si>
  <si>
    <t>Vehicles</t>
  </si>
  <si>
    <t>Intangible Assets</t>
  </si>
  <si>
    <t>Other fixed assets</t>
  </si>
  <si>
    <t>Gross Block</t>
  </si>
  <si>
    <t>Accumulated Depreciation</t>
  </si>
  <si>
    <t>CWIP</t>
  </si>
  <si>
    <t>Other Assets -</t>
  </si>
  <si>
    <t>Inventories</t>
  </si>
  <si>
    <t>Trade receivables +</t>
  </si>
  <si>
    <t>Cash Equivalents</t>
  </si>
  <si>
    <t>Short term loans</t>
  </si>
  <si>
    <t>Other asset items</t>
  </si>
  <si>
    <t>Calculation of ROIC</t>
  </si>
  <si>
    <t>Current Assets</t>
  </si>
  <si>
    <t>Trade receivables</t>
  </si>
  <si>
    <t>Current Liabilities</t>
  </si>
  <si>
    <t>Total Current Liabilities</t>
  </si>
  <si>
    <t>Net Working Capital</t>
  </si>
  <si>
    <t>Non-Current Assets</t>
  </si>
  <si>
    <t>Net Non Current Assets</t>
  </si>
  <si>
    <t>Invested Capital</t>
  </si>
  <si>
    <t>EBIT</t>
  </si>
  <si>
    <t>ROIC</t>
  </si>
  <si>
    <t>Calculation of Reinvestment Rate</t>
  </si>
  <si>
    <t>Net CapEx</t>
  </si>
  <si>
    <t>Change in Working Capital</t>
  </si>
  <si>
    <t>Marginal Tax Rate</t>
  </si>
  <si>
    <t>Reinvestment</t>
  </si>
  <si>
    <t>Reinvestment Rate</t>
  </si>
  <si>
    <t>EBIT(1-T)</t>
  </si>
  <si>
    <t>4 Year Average</t>
  </si>
  <si>
    <t>4 Year Median</t>
  </si>
  <si>
    <t>Calculation of Growth Rate</t>
  </si>
  <si>
    <t>Intrinsic Growth</t>
  </si>
  <si>
    <t>Calculation of PV of FCFF</t>
  </si>
  <si>
    <t>Less: Reinvestment Rate</t>
  </si>
  <si>
    <t>Free Cash Flow to Firm(FCFF)</t>
  </si>
  <si>
    <t>Mid Year Convention</t>
  </si>
  <si>
    <t>Discounting Factor</t>
  </si>
  <si>
    <t>PV of FCFF</t>
  </si>
  <si>
    <t>Expected Growth</t>
  </si>
  <si>
    <t>Terminal Growth</t>
  </si>
  <si>
    <t>Calculation of Terminal Value</t>
  </si>
  <si>
    <t>FCFF(n+1)</t>
  </si>
  <si>
    <t>Terminal Growth Rate</t>
  </si>
  <si>
    <t>Terminal Value</t>
  </si>
  <si>
    <t>PV of Terminal Value</t>
  </si>
  <si>
    <t>Add: Cash</t>
  </si>
  <si>
    <t>Less: Debt</t>
  </si>
  <si>
    <t>Value of Equity</t>
  </si>
  <si>
    <t>No. of Shares</t>
  </si>
  <si>
    <t>Calculation of Equity Value Per Share</t>
  </si>
  <si>
    <t>Equity Value Per Share</t>
  </si>
  <si>
    <t>Share price</t>
  </si>
  <si>
    <t>Discount/Premium</t>
  </si>
  <si>
    <t>Comparable Company Valuation</t>
  </si>
  <si>
    <t>Market Data</t>
  </si>
  <si>
    <t>Valuation</t>
  </si>
  <si>
    <t>Share</t>
  </si>
  <si>
    <t>Shares</t>
  </si>
  <si>
    <t xml:space="preserve">Equity </t>
  </si>
  <si>
    <t>Outstanding</t>
  </si>
  <si>
    <t xml:space="preserve"> Value</t>
  </si>
  <si>
    <t>Net Debt</t>
  </si>
  <si>
    <t>Revenue</t>
  </si>
  <si>
    <t>Net Income</t>
  </si>
  <si>
    <t>S.No.</t>
  </si>
  <si>
    <t>EV / EBITDA</t>
  </si>
  <si>
    <t>Company</t>
  </si>
  <si>
    <t>Ticker</t>
  </si>
  <si>
    <t>Financials</t>
  </si>
  <si>
    <t>Value</t>
  </si>
  <si>
    <t>Enterprise</t>
  </si>
  <si>
    <t>EV/Revenue</t>
  </si>
  <si>
    <t>EV/EBITDA</t>
  </si>
  <si>
    <t>P/E</t>
  </si>
  <si>
    <t>High</t>
  </si>
  <si>
    <t>75th Percentile</t>
  </si>
  <si>
    <t>25th Percentile</t>
  </si>
  <si>
    <t>Low</t>
  </si>
  <si>
    <t>Tata Motors Comparable Valuation</t>
  </si>
  <si>
    <t>Implied Enterprise Value</t>
  </si>
  <si>
    <t>Implied Market Value</t>
  </si>
  <si>
    <t>Shares Outstanding</t>
  </si>
  <si>
    <t>Implied Value Per Share</t>
  </si>
  <si>
    <t>.</t>
  </si>
  <si>
    <t>EV/Value of Operating Assets</t>
  </si>
  <si>
    <t>Sensitivity Analysis - Enterprise Value</t>
  </si>
  <si>
    <t>Football Field Analysis</t>
  </si>
  <si>
    <t>Comps</t>
  </si>
  <si>
    <t>DCF Bear</t>
  </si>
  <si>
    <t>DCF Base</t>
  </si>
  <si>
    <t>DCF Bull</t>
  </si>
  <si>
    <t>52W H/L</t>
  </si>
  <si>
    <t>OpenLow</t>
  </si>
  <si>
    <t>OpenHigh</t>
  </si>
  <si>
    <t>Sensitivity Analysis - Equity Value Per Share</t>
  </si>
  <si>
    <t>Value at Risk (VAR) &amp; Monte Carlo Simulation</t>
  </si>
  <si>
    <t>Adj Close</t>
  </si>
  <si>
    <t>Sorted Returns</t>
  </si>
  <si>
    <t>Returns</t>
  </si>
  <si>
    <t>Historical Approach</t>
  </si>
  <si>
    <t>Standard Deviation</t>
  </si>
  <si>
    <t>Min</t>
  </si>
  <si>
    <t>Max</t>
  </si>
  <si>
    <t>CMP</t>
  </si>
  <si>
    <t>Percentile</t>
  </si>
  <si>
    <t>VAR %</t>
  </si>
  <si>
    <t>Stock Price</t>
  </si>
  <si>
    <t>VAR (INR)</t>
  </si>
  <si>
    <t>Confidence</t>
  </si>
  <si>
    <t>Replication</t>
  </si>
  <si>
    <t>Simulated Returns</t>
  </si>
  <si>
    <t>Monte Carlo Simulations</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</si>
  <si>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</si>
  <si>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</si>
  <si>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</si>
  <si>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</si>
  <si>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</si>
  <si>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</si>
  <si>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</si>
  <si>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</si>
  <si>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</si>
  <si>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</si>
  <si>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</si>
  <si>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</si>
  <si>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</si>
  <si>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</si>
  <si>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</si>
  <si>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</si>
  <si>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</si>
  <si>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</si>
  <si>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</si>
  <si>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</si>
  <si>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</si>
  <si>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</si>
  <si>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</si>
  <si>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</si>
  <si>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</si>
  <si>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</si>
  <si>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</si>
  <si>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</si>
  <si>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</si>
  <si>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</si>
  <si>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</si>
  <si>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</si>
  <si>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</si>
  <si>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</si>
  <si>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</si>
  <si>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</si>
  <si>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</si>
  <si>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</si>
  <si>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</si>
  <si>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</si>
  <si>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</si>
  <si>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</si>
  <si>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</si>
  <si>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</si>
  <si>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</si>
  <si>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</si>
  <si>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</si>
  <si>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</si>
  <si>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</si>
  <si>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</si>
  <si>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</si>
  <si>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</si>
  <si>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</si>
  <si>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</si>
  <si>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</si>
  <si>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</si>
  <si>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</si>
  <si>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</si>
  <si>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</si>
  <si>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</si>
  <si>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</si>
  <si>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</si>
  <si>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</si>
  <si>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</si>
  <si>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</si>
  <si>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</si>
  <si>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</si>
  <si>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</si>
  <si>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</si>
  <si>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</si>
  <si>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</si>
  <si>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</si>
  <si>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</si>
  <si>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</si>
  <si>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</si>
  <si>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</si>
  <si>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</si>
  <si>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</si>
  <si>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</si>
  <si>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</si>
  <si>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</si>
  <si>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</si>
  <si>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</si>
  <si>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</si>
  <si>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</si>
  <si>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</si>
  <si>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</si>
  <si>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</si>
  <si>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</si>
  <si>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</si>
  <si>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</si>
  <si>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</si>
  <si>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</si>
  <si>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</si>
  <si>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</si>
  <si>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</si>
  <si>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</si>
  <si>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</si>
  <si>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</si>
  <si>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</si>
  <si>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</si>
  <si>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</si>
  <si>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</si>
  <si>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</si>
  <si>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</si>
  <si>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</si>
  <si>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</si>
  <si>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</si>
  <si>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</si>
  <si>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</si>
  <si>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</si>
  <si>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</si>
  <si>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</si>
  <si>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</si>
  <si>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</si>
  <si>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</si>
  <si>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</si>
  <si>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</si>
  <si>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</si>
  <si>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</si>
  <si>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</si>
  <si>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</si>
  <si>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</si>
  <si>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</si>
  <si>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</si>
  <si>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</si>
  <si>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</si>
  <si>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</si>
  <si>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</si>
  <si>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</si>
  <si>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</si>
  <si>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</si>
  <si>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</si>
  <si>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</si>
  <si>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</si>
  <si>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</si>
  <si>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</si>
  <si>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</si>
  <si>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</si>
  <si>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</si>
  <si>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</si>
  <si>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</si>
  <si>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</si>
  <si>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</si>
  <si>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</si>
  <si>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</si>
  <si>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</si>
  <si>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</si>
  <si>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</si>
  <si>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</si>
  <si>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</si>
  <si>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</si>
  <si>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</si>
  <si>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</si>
  <si>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</si>
  <si>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</si>
  <si>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</si>
  <si>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</si>
  <si>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</si>
  <si>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</si>
  <si>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</si>
  <si>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</si>
  <si>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</si>
  <si>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</si>
  <si>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</si>
  <si>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</si>
  <si>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</si>
  <si>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</si>
  <si>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</si>
  <si>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</si>
  <si>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</si>
  <si>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</si>
  <si>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</si>
  <si>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</si>
  <si>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</si>
  <si>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</si>
  <si>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</si>
  <si>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</si>
  <si>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</si>
  <si>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</si>
  <si>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</si>
  <si>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</si>
  <si>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</si>
  <si>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</si>
  <si>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</si>
  <si>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</si>
  <si>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</si>
  <si>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</si>
  <si>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</si>
  <si>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</si>
  <si>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</si>
  <si>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</si>
  <si>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</si>
  <si>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</si>
  <si>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</si>
  <si>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</si>
  <si>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</si>
  <si>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</si>
  <si>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</si>
  <si>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</si>
  <si>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</si>
  <si>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</si>
  <si>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</si>
  <si>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</si>
  <si>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</si>
  <si>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</si>
  <si>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</si>
  <si>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</si>
  <si>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</si>
  <si>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</si>
  <si>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</si>
  <si>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</si>
  <si>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</si>
  <si>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</si>
  <si>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</si>
  <si>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</si>
  <si>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</si>
  <si>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</si>
  <si>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</si>
  <si>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</si>
  <si>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</si>
  <si>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</si>
  <si>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</si>
  <si>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</si>
  <si>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</si>
  <si>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</si>
  <si>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</si>
  <si>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</si>
  <si>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</si>
  <si>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</si>
  <si>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</si>
  <si>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</si>
  <si>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</si>
  <si>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</si>
  <si>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</si>
  <si>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</si>
  <si>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</si>
  <si>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</si>
  <si>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</si>
  <si>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</si>
  <si>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</si>
  <si>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</si>
  <si>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</si>
  <si>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</si>
  <si>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</si>
  <si>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</si>
  <si>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</si>
  <si>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</si>
  <si>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</si>
  <si>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</si>
  <si>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</si>
  <si>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</si>
  <si>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</si>
  <si>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</si>
  <si>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</si>
  <si>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</si>
  <si>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</si>
  <si>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</si>
  <si>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</si>
  <si>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</si>
  <si>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</si>
  <si>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</si>
  <si>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</si>
  <si>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</si>
  <si>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</si>
  <si>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</si>
  <si>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</si>
  <si>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</si>
  <si>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</si>
  <si>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</si>
  <si>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</si>
  <si>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</si>
  <si>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</si>
  <si>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</si>
  <si>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</si>
  <si>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</si>
  <si>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</si>
  <si>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</si>
  <si>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</si>
  <si>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</si>
  <si>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</si>
  <si>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</si>
  <si>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</si>
  <si>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</si>
  <si>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</si>
  <si>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</si>
  <si>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</si>
  <si>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</si>
  <si>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</si>
  <si>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</si>
  <si>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</si>
  <si>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</si>
  <si>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</si>
  <si>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</si>
  <si>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</si>
  <si>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</si>
  <si>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</si>
  <si>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</si>
  <si>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</si>
  <si>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</si>
  <si>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</si>
  <si>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</si>
  <si>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</si>
  <si>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</si>
  <si>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</si>
  <si>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</si>
  <si>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</si>
  <si>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</si>
  <si>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</si>
  <si>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</si>
  <si>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</si>
  <si>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</si>
  <si>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</si>
  <si>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</si>
  <si>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</si>
  <si>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</si>
  <si>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</si>
  <si>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</si>
  <si>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</si>
  <si>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</si>
  <si>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</si>
  <si>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</si>
  <si>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</si>
  <si>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</si>
  <si>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</si>
  <si>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</si>
  <si>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</si>
  <si>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</si>
  <si>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</si>
  <si>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</si>
  <si>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</si>
  <si>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</si>
  <si>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</si>
  <si>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</si>
  <si>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</si>
  <si>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</si>
  <si>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</si>
  <si>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</si>
  <si>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</si>
  <si>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</si>
  <si>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</si>
  <si>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</si>
  <si>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</si>
  <si>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</si>
  <si>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</si>
  <si>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</si>
  <si>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</si>
  <si>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</si>
  <si>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</si>
  <si>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</si>
  <si>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</si>
  <si>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</si>
  <si>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</si>
  <si>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</si>
  <si>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</si>
  <si>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</si>
  <si>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</si>
  <si>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</si>
  <si>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</si>
  <si>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</si>
  <si>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</si>
  <si>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</si>
  <si>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</si>
  <si>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</si>
  <si>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</si>
  <si>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</si>
  <si>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</si>
  <si>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</si>
  <si>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</si>
  <si>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</si>
  <si>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</si>
  <si>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</si>
  <si>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</si>
  <si>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</si>
  <si>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</si>
  <si>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</si>
  <si>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</si>
  <si>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</si>
  <si>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</si>
  <si>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</si>
  <si>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</si>
  <si>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</si>
  <si>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</si>
  <si>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</si>
  <si>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</si>
  <si>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</si>
  <si>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</si>
  <si>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</si>
  <si>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</si>
  <si>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</si>
  <si>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</si>
  <si>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</si>
  <si>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</si>
  <si>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</si>
  <si>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</si>
  <si>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</si>
  <si>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</si>
  <si>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</si>
  <si>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</si>
  <si>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</si>
  <si>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</si>
  <si>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</si>
  <si>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</si>
  <si>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</si>
  <si>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</si>
  <si>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</si>
  <si>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</si>
  <si>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</si>
  <si>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</si>
  <si>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</si>
  <si>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</si>
  <si>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</si>
  <si>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</si>
  <si>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</si>
  <si>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</si>
  <si>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</si>
  <si>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</si>
  <si>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</si>
  <si>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</si>
  <si>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</si>
  <si>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</si>
  <si>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</si>
  <si>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</si>
  <si>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</si>
  <si>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</si>
  <si>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</si>
  <si>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</si>
  <si>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</si>
  <si>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</si>
  <si>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</si>
  <si>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</si>
  <si>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</si>
  <si>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</si>
  <si>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</si>
  <si>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</si>
  <si>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</si>
  <si>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</si>
  <si>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</si>
  <si>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</si>
  <si>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</si>
  <si>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</si>
  <si>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</si>
  <si>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</si>
  <si>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</si>
  <si>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</si>
  <si>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</si>
  <si>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</si>
  <si>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</si>
  <si>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</si>
  <si>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</si>
  <si>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</si>
  <si>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</si>
  <si>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</si>
  <si>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</si>
  <si>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</si>
  <si>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</si>
  <si>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</si>
  <si>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</si>
  <si>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</si>
  <si>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</si>
  <si>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</si>
  <si>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</si>
  <si>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</si>
  <si>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</si>
  <si>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</si>
  <si>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</si>
  <si>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</si>
  <si>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</si>
  <si>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</si>
  <si>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</si>
  <si>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</si>
  <si>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</si>
  <si>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</si>
  <si>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</si>
  <si>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</si>
  <si>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</si>
  <si>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</si>
  <si>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</si>
  <si>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</si>
  <si>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</si>
  <si>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</si>
  <si>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</si>
  <si>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</si>
  <si>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</si>
  <si>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</si>
  <si>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</si>
  <si>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</si>
  <si>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</si>
  <si>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</si>
  <si>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</si>
  <si>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</si>
  <si>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</si>
  <si>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</si>
  <si>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</si>
  <si>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</si>
  <si>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</si>
  <si>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</si>
  <si>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</si>
  <si>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</si>
  <si>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</si>
  <si>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</si>
  <si>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</si>
  <si>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</si>
  <si>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</si>
  <si>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</si>
  <si>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</si>
  <si>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</si>
  <si>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</si>
  <si>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</si>
  <si>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</si>
  <si>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</si>
  <si>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</si>
  <si>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</si>
  <si>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</si>
  <si>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</si>
  <si>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</si>
  <si>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</si>
  <si>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</si>
  <si>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</si>
  <si>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</si>
  <si>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</si>
  <si>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</si>
  <si>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</si>
  <si>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</si>
  <si>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</si>
  <si>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</si>
  <si>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</si>
  <si>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</si>
  <si>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</si>
  <si>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</si>
  <si>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</si>
  <si>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</si>
  <si>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</si>
  <si>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</si>
  <si>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</si>
  <si>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</si>
  <si>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</si>
  <si>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</si>
  <si>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</si>
  <si>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</si>
  <si>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</si>
  <si>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</si>
  <si>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</si>
  <si>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</si>
  <si>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</si>
  <si>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</si>
  <si>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</si>
  <si>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</si>
  <si>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</si>
  <si>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</si>
  <si>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</si>
  <si>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</si>
  <si>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</si>
  <si>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</si>
  <si>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</si>
  <si>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</si>
  <si>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</si>
  <si>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</si>
  <si>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</si>
  <si>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</si>
  <si>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</si>
  <si>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</si>
  <si>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</si>
  <si>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</si>
  <si>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</si>
  <si>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</si>
  <si>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</si>
  <si>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</si>
  <si>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</si>
  <si>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</si>
  <si>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</si>
  <si>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</si>
  <si>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</si>
  <si>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</si>
  <si>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</si>
  <si>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</si>
  <si>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</si>
  <si>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</si>
  <si>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</si>
  <si>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</si>
  <si>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</si>
  <si>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</si>
  <si>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</si>
  <si>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</si>
  <si>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</si>
  <si>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</si>
  <si>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</si>
  <si>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</si>
  <si>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</si>
  <si>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</si>
  <si>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</si>
  <si>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</si>
  <si>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</si>
  <si>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</si>
  <si>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</si>
  <si>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</si>
  <si>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</si>
  <si>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</si>
  <si>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</si>
  <si>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</si>
  <si>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</si>
  <si>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</si>
  <si>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</si>
  <si>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</si>
  <si>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</si>
  <si>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</si>
  <si>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</si>
  <si>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</si>
  <si>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</si>
  <si>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</si>
  <si>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</si>
  <si>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</si>
  <si>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</si>
  <si>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</si>
  <si>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</si>
  <si>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</si>
  <si>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</si>
  <si>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</si>
  <si>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</si>
  <si>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</si>
  <si>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</si>
  <si>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</si>
  <si>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</si>
  <si>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</si>
  <si>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</si>
  <si>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</si>
  <si>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</si>
  <si>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</si>
  <si>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</si>
  <si>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</si>
  <si>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</si>
  <si>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</si>
  <si>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</si>
  <si>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</si>
  <si>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</si>
  <si>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</si>
  <si>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</si>
  <si>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</si>
  <si>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</si>
  <si>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</si>
  <si>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</si>
  <si>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</si>
  <si>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</si>
  <si>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</si>
  <si>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</si>
  <si>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</si>
  <si>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</si>
  <si>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</si>
  <si>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</si>
  <si>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</si>
  <si>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</si>
  <si>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</si>
  <si>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</si>
  <si>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</si>
  <si>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</si>
  <si>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</si>
  <si>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</si>
  <si>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</si>
  <si>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</si>
  <si>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</si>
  <si>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</si>
  <si>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</si>
  <si>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</si>
  <si>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</si>
  <si>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</si>
  <si>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</si>
  <si>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</si>
  <si>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</si>
  <si>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</si>
  <si>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</si>
  <si>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</si>
  <si>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</si>
  <si>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</si>
  <si>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</si>
  <si>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</si>
  <si>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</si>
  <si>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</si>
  <si>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</si>
  <si>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</si>
  <si>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</si>
  <si>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</si>
  <si>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</si>
  <si>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</si>
  <si>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</si>
  <si>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</si>
  <si>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</si>
  <si>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</si>
  <si>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</si>
  <si>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</si>
  <si>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</si>
  <si>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</si>
  <si>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</si>
  <si>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</si>
  <si>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</si>
  <si>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</si>
  <si>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</si>
  <si>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</si>
  <si>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</si>
  <si>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</si>
  <si>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</si>
  <si>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</si>
  <si>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</si>
  <si>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</si>
  <si>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</si>
  <si>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</si>
  <si>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</si>
  <si>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</si>
  <si>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</si>
  <si>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</si>
  <si>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</si>
  <si>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</si>
  <si>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</si>
  <si>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</si>
  <si>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</si>
  <si>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</si>
  <si>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</si>
  <si>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</si>
  <si>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</si>
  <si>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</si>
  <si>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</si>
  <si>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</si>
  <si>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</si>
  <si>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</si>
  <si>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</si>
  <si>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</si>
  <si>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</si>
  <si>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</si>
  <si>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</si>
  <si>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</si>
  <si>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</si>
  <si>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</si>
  <si>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</si>
  <si>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</si>
  <si>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</si>
  <si>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</si>
  <si>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</si>
  <si>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</si>
  <si>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</si>
  <si>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</si>
  <si>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</si>
  <si>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</si>
  <si>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</si>
  <si>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</si>
  <si>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</si>
  <si>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</si>
  <si>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</si>
  <si>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</si>
  <si>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</si>
  <si>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</si>
  <si>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</si>
  <si>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</si>
  <si>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</si>
  <si>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</si>
  <si>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</si>
  <si>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</si>
  <si>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</si>
  <si>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</si>
  <si>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</si>
  <si>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</si>
  <si>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</si>
  <si>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</si>
  <si>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</si>
  <si>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</si>
  <si>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</si>
  <si>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</si>
  <si>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</si>
  <si>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</si>
  <si>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</si>
  <si>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</si>
  <si>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</si>
  <si>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</si>
  <si>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</si>
  <si>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</si>
  <si>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</si>
  <si>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</si>
  <si>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</si>
  <si>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</si>
  <si>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</si>
  <si>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</si>
  <si>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</si>
  <si>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</si>
  <si>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</si>
  <si>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</si>
  <si>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</si>
  <si>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</si>
  <si>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</si>
  <si>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</si>
  <si>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</si>
  <si>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</si>
  <si>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</si>
  <si>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</si>
  <si>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</si>
  <si>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</si>
  <si>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</si>
  <si>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</si>
  <si>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</si>
  <si>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</si>
  <si>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</si>
  <si>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</si>
  <si>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</si>
  <si>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</si>
  <si>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</si>
  <si>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</si>
  <si>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</si>
  <si>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</si>
  <si>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</si>
  <si>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</si>
  <si>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</si>
  <si>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</si>
  <si>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</si>
  <si>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</si>
  <si>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</si>
  <si>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</si>
  <si>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</si>
  <si>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</si>
  <si>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</si>
  <si>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</si>
  <si>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</si>
  <si>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</si>
  <si>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</si>
  <si>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</si>
  <si>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</si>
  <si>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</si>
  <si>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</si>
  <si>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</si>
  <si>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</si>
  <si>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</si>
  <si>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</si>
  <si>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</si>
  <si>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</si>
  <si>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</si>
  <si>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</si>
  <si>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</si>
  <si>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</si>
  <si>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</si>
  <si>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</si>
  <si>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</si>
  <si>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</si>
  <si>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</si>
  <si>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</si>
  <si>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</si>
  <si>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</si>
  <si>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</si>
  <si>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</si>
  <si>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</si>
  <si>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</si>
  <si>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</si>
  <si>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</si>
  <si>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</si>
  <si>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</si>
  <si>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</si>
  <si>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</si>
  <si>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</si>
  <si>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</si>
  <si>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</si>
  <si>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</si>
  <si>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</si>
  <si>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</si>
  <si>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</si>
  <si>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</si>
  <si>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</si>
  <si>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</si>
  <si>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</si>
  <si>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</si>
  <si>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</si>
  <si>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</si>
  <si>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</si>
  <si>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</si>
  <si>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</si>
  <si>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</si>
  <si>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</si>
  <si>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</si>
  <si>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</si>
  <si>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</si>
  <si>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</si>
  <si>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</si>
  <si>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</si>
  <si>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</si>
  <si>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</si>
  <si>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</si>
  <si>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</si>
  <si>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</si>
  <si>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</si>
  <si>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</si>
  <si>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</si>
  <si>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</si>
  <si>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</si>
  <si>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</si>
  <si>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</si>
  <si>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</si>
  <si>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</si>
  <si>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</si>
  <si>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</si>
  <si>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</si>
  <si>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</si>
  <si>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</si>
  <si>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</si>
  <si>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</si>
  <si>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</si>
  <si>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</si>
  <si>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</si>
  <si>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</si>
  <si>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</si>
  <si>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</si>
  <si>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</si>
  <si>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</si>
  <si>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</si>
  <si>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</si>
  <si>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</si>
  <si>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</si>
  <si>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</si>
  <si>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</si>
  <si>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</si>
  <si>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</si>
  <si>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</si>
  <si>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</si>
  <si>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</si>
  <si>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</si>
  <si>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</si>
  <si>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</si>
  <si>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</si>
  <si>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</si>
  <si>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</si>
  <si>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</si>
  <si>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</si>
  <si>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</si>
  <si>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</si>
  <si>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</si>
  <si>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</si>
  <si>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</si>
  <si>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</si>
  <si>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</si>
  <si>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</si>
  <si>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</si>
  <si>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</si>
  <si>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</si>
  <si>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</si>
  <si>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</si>
  <si>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</si>
  <si>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</si>
  <si>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</si>
  <si>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</si>
  <si>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</si>
  <si>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</si>
  <si>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</si>
  <si>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</si>
  <si>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</si>
  <si>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</si>
  <si>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</si>
  <si>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</si>
  <si>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</si>
  <si>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</si>
  <si>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</si>
  <si>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</si>
  <si>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</si>
  <si>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</si>
  <si>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</si>
  <si>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</si>
  <si>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</si>
  <si>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</si>
  <si>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</si>
  <si>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</si>
  <si>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</si>
  <si>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</si>
  <si>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</si>
  <si>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</si>
  <si>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</si>
  <si>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</si>
  <si>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</si>
  <si>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</si>
  <si>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</si>
  <si>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</si>
  <si>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</si>
  <si>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</si>
  <si>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</si>
  <si>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</si>
  <si>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</si>
  <si>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</si>
  <si>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</si>
  <si>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</si>
  <si>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</si>
  <si>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</si>
  <si>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</si>
  <si>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</si>
  <si>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</si>
  <si>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</si>
  <si>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</si>
  <si>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</si>
  <si>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</si>
  <si>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</si>
  <si>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</si>
  <si>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</si>
  <si>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</si>
  <si>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</si>
  <si>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</si>
  <si>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</si>
  <si>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</si>
  <si>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</si>
  <si>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</si>
  <si>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</si>
  <si>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</si>
  <si>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</si>
  <si>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</si>
  <si>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</si>
  <si>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</si>
  <si>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</si>
  <si>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</si>
  <si>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</si>
  <si>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</si>
  <si>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</si>
  <si>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</si>
  <si>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</si>
  <si>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</si>
  <si>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</si>
  <si>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</si>
  <si>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</si>
  <si>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</si>
  <si>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</si>
  <si>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</si>
  <si>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</si>
  <si>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</si>
  <si>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</si>
  <si>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</si>
  <si>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</si>
  <si>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</si>
  <si>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</si>
  <si>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</si>
  <si>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</si>
  <si>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</si>
  <si>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</si>
  <si>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</si>
  <si>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</si>
  <si>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</si>
  <si>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</si>
  <si>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</si>
  <si>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</si>
  <si>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</si>
  <si>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</si>
  <si>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</si>
  <si>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</si>
  <si>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</si>
  <si>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</si>
  <si>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</si>
  <si>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</si>
  <si>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</si>
  <si>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</si>
  <si>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</si>
  <si>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</si>
  <si>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</si>
  <si>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</si>
  <si>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</si>
  <si>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</si>
  <si>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</si>
  <si>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</si>
  <si>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</si>
  <si>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</si>
  <si>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</si>
  <si>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</si>
  <si>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</si>
  <si>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</si>
  <si>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</si>
  <si>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</si>
  <si>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</si>
  <si>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</si>
  <si>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</si>
  <si>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</si>
  <si>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</si>
  <si>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</si>
  <si>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</si>
  <si>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</si>
  <si>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</si>
  <si>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</si>
  <si>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</si>
  <si>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</si>
  <si>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</si>
  <si>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</si>
  <si>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</si>
  <si>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</si>
  <si>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</si>
  <si>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</si>
  <si>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</si>
  <si>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</si>
  <si>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</si>
  <si>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</si>
  <si>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</si>
  <si>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</si>
  <si>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</si>
  <si>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</si>
  <si>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</si>
  <si>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</si>
  <si>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</si>
  <si>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</si>
  <si>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</si>
  <si>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</si>
  <si>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</si>
  <si>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</si>
  <si>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</si>
  <si>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</si>
  <si>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</si>
  <si>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</si>
  <si>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</si>
  <si>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</si>
  <si>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</si>
  <si>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</si>
  <si>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</si>
  <si>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</si>
  <si>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</si>
  <si>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</si>
  <si>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</si>
  <si>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</si>
  <si>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</si>
  <si>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</si>
  <si>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</si>
  <si>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</si>
  <si>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</si>
  <si>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</si>
  <si>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</si>
  <si>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</si>
  <si>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</si>
  <si>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</si>
  <si>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</si>
  <si>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</si>
  <si>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</si>
  <si>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</si>
  <si>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</si>
  <si>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</si>
  <si>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</si>
  <si>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</si>
  <si>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</si>
  <si>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</si>
  <si>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</si>
  <si>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</si>
  <si>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</si>
  <si>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</si>
  <si>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</si>
  <si>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</si>
  <si>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</si>
  <si>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</si>
  <si>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</si>
  <si>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</si>
  <si>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</si>
  <si>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</si>
  <si>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</si>
  <si>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</si>
  <si>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</si>
  <si>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</si>
  <si>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</si>
  <si>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</si>
  <si>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</si>
  <si>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</si>
  <si>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</si>
  <si>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</si>
  <si>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</si>
  <si>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</si>
  <si>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</si>
  <si>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</si>
  <si>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</si>
  <si>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</si>
  <si>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</si>
  <si>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</si>
  <si>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</si>
  <si>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</si>
  <si>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</si>
  <si>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</si>
  <si>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</si>
  <si>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</si>
  <si>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</si>
  <si>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</si>
  <si>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</si>
  <si>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</si>
  <si>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</si>
  <si>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</si>
  <si>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</si>
  <si>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</si>
  <si>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</si>
  <si>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</si>
  <si>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</si>
  <si>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</si>
  <si>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</si>
  <si>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</si>
  <si>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</si>
  <si>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</si>
  <si>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</si>
  <si>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</si>
  <si>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</si>
  <si>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</si>
  <si>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</si>
  <si>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</si>
  <si>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</si>
  <si>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</si>
  <si>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</si>
  <si>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</si>
  <si>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</si>
  <si>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</si>
  <si>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</si>
  <si>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</si>
  <si>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</si>
  <si>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</si>
  <si>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</si>
  <si>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</si>
  <si>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</si>
  <si>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</si>
  <si>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</si>
  <si>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</si>
  <si>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</si>
  <si>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</si>
  <si>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</si>
  <si>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</si>
  <si>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</si>
  <si>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</si>
  <si>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</si>
  <si>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</si>
  <si>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</si>
  <si>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</si>
  <si>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</si>
  <si>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</si>
  <si>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</si>
  <si>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</si>
  <si>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</si>
  <si>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</si>
  <si>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</si>
  <si>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</si>
  <si>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</si>
  <si>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</si>
  <si>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</si>
  <si>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</si>
  <si>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</si>
  <si>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</si>
  <si>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</si>
  <si>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</si>
  <si>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</si>
  <si>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</si>
  <si>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</si>
  <si>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</si>
  <si>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</si>
  <si>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</si>
  <si>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</si>
  <si>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</si>
  <si>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</si>
  <si>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</si>
  <si>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</si>
  <si>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</si>
  <si>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</si>
  <si>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</si>
  <si>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</si>
  <si>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</si>
  <si>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</si>
  <si>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</si>
  <si>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</si>
  <si>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</si>
  <si>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</si>
  <si>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</si>
  <si>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</si>
  <si>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</si>
  <si>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</si>
  <si>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</si>
  <si>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</si>
  <si>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</si>
  <si>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</si>
  <si>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</si>
  <si>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</si>
  <si>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</si>
  <si>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</si>
  <si>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</si>
  <si>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</si>
  <si>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</si>
  <si>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</si>
  <si>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</si>
  <si>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</si>
  <si>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</si>
  <si>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</si>
  <si>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</si>
  <si>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</si>
  <si>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</si>
  <si>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</si>
  <si>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</si>
  <si>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</si>
  <si>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</si>
  <si>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</si>
  <si>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</si>
  <si>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</si>
  <si>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</si>
  <si>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</si>
  <si>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</si>
  <si>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</si>
  <si>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</si>
  <si>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</si>
  <si>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</si>
  <si>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</si>
  <si>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</si>
  <si>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</si>
  <si>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</si>
  <si>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</si>
  <si>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</si>
  <si>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</si>
  <si>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</si>
  <si>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</si>
  <si>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</si>
  <si>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</si>
  <si>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</si>
  <si>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</si>
  <si>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</si>
  <si>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</si>
  <si>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</si>
  <si>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</si>
  <si>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</si>
  <si>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</si>
  <si>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</si>
  <si>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</si>
  <si>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</si>
  <si>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</si>
  <si>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</si>
  <si>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</si>
  <si>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</si>
  <si>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</si>
  <si>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</si>
  <si>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</si>
  <si>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</si>
  <si>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</si>
  <si>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</si>
  <si>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</si>
  <si>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</si>
  <si>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</si>
  <si>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</si>
  <si>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</si>
  <si>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</si>
  <si>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</si>
  <si>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</si>
  <si>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</si>
  <si>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</si>
  <si>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</si>
  <si>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</si>
  <si>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</si>
  <si>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</si>
  <si>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</si>
  <si>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</si>
  <si>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</si>
  <si>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</si>
  <si>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</si>
  <si>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</si>
  <si>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</si>
  <si>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</si>
  <si>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</si>
  <si>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</si>
  <si>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</si>
  <si>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</si>
  <si>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</si>
  <si>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</si>
  <si>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</si>
  <si>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</si>
  <si>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</si>
  <si>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</si>
  <si>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</si>
  <si>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</si>
  <si>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</si>
  <si>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</si>
  <si>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</si>
  <si>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</si>
  <si>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</si>
  <si>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</si>
  <si>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</si>
  <si>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</si>
  <si>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</si>
  <si>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</si>
  <si>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</si>
  <si>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</si>
  <si>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</si>
  <si>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</si>
  <si>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</si>
  <si>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</si>
  <si>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</si>
  <si>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</si>
  <si>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</si>
  <si>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</si>
  <si>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</si>
  <si>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</si>
  <si>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</si>
  <si>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</si>
  <si>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</si>
  <si>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</si>
  <si>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</si>
  <si>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</si>
  <si>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</si>
  <si>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</si>
  <si>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</si>
  <si>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</si>
  <si>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</si>
  <si>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</si>
  <si>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</si>
  <si>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</si>
  <si>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</si>
  <si>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</si>
  <si>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</si>
  <si>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</si>
  <si>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</si>
  <si>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</si>
  <si>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</si>
  <si>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</si>
  <si>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</si>
  <si>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</si>
  <si>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</si>
  <si>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</si>
  <si>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</si>
  <si>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</si>
  <si>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</si>
  <si>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</si>
  <si>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</si>
  <si>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</si>
  <si>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</si>
  <si>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</si>
  <si>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</si>
  <si>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</si>
  <si>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</si>
  <si>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</si>
  <si>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</si>
  <si>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</si>
  <si>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</si>
  <si>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</si>
  <si>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</si>
  <si>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</si>
  <si>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</si>
  <si>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</si>
  <si>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</si>
  <si>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</si>
  <si>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</si>
  <si>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</si>
  <si>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</si>
  <si>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</si>
  <si>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</si>
  <si>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</si>
  <si>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</si>
  <si>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</si>
  <si>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</si>
  <si>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</si>
  <si>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</si>
  <si>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</si>
  <si>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</si>
  <si>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</si>
  <si>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</si>
  <si>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</si>
  <si>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</si>
  <si>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</si>
  <si>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</si>
  <si>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</si>
  <si>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</si>
  <si>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</si>
  <si>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</si>
  <si>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</si>
  <si>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</si>
  <si>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</si>
  <si>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</si>
  <si>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</si>
  <si>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</si>
  <si>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</si>
  <si>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</si>
  <si>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</si>
  <si>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</si>
  <si>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</si>
  <si>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</si>
  <si>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</si>
  <si>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</si>
  <si>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</si>
  <si>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</si>
  <si>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</si>
  <si>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</si>
  <si>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</si>
  <si>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</si>
  <si>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</si>
  <si>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</si>
  <si>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</si>
  <si>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</si>
  <si>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</si>
  <si>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</si>
  <si>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</si>
  <si>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</si>
  <si>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</si>
  <si>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</si>
  <si>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</si>
  <si>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</si>
  <si>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</si>
  <si>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</si>
  <si>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</si>
  <si>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</si>
  <si>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</si>
  <si>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</si>
  <si>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</si>
  <si>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</si>
  <si>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</si>
  <si>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</si>
  <si>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</si>
  <si>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</si>
  <si>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</si>
  <si>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</si>
  <si>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</si>
  <si>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</si>
  <si>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</si>
  <si>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</si>
  <si>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</si>
  <si>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</si>
  <si>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</si>
  <si>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</si>
  <si>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</si>
  <si>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</si>
  <si>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</si>
  <si>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</si>
  <si>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</si>
  <si>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</si>
  <si>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</si>
  <si>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</si>
  <si>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</si>
  <si>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</si>
  <si>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</si>
  <si>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</si>
  <si>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</si>
  <si>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</si>
  <si>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</si>
  <si>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</si>
  <si>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</si>
  <si>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</si>
  <si>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</si>
  <si>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</si>
  <si>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</si>
  <si>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</si>
  <si>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</si>
  <si>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</si>
  <si>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</si>
  <si>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</si>
  <si>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</si>
  <si>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</si>
  <si>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</si>
  <si>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</si>
  <si>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</si>
  <si>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</si>
  <si>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</si>
  <si>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</si>
  <si>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</si>
  <si>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</si>
  <si>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</si>
  <si>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</si>
  <si>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</si>
  <si>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</si>
  <si>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</si>
  <si>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</si>
  <si>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</si>
  <si>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</si>
  <si>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</si>
  <si>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</si>
  <si>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</si>
  <si>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</si>
  <si>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</si>
  <si>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</si>
  <si>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</si>
  <si>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</si>
  <si>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</si>
  <si>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</si>
  <si>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</si>
  <si>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</si>
  <si>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</si>
  <si>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</si>
  <si>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</si>
  <si>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</si>
  <si>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</si>
  <si>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</si>
  <si>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</si>
  <si>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</si>
  <si>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</si>
  <si>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</si>
  <si>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</si>
  <si>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</si>
  <si>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</si>
  <si>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</si>
  <si>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</si>
  <si>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</si>
  <si>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</si>
  <si>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</si>
  <si>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</si>
  <si>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</si>
  <si>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</si>
  <si>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</si>
  <si>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</si>
  <si>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</si>
  <si>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</si>
  <si>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</si>
  <si>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</si>
  <si>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</si>
  <si>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</si>
  <si>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</si>
  <si>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</si>
  <si>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</si>
  <si>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</si>
  <si>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</si>
  <si>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</si>
  <si>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</si>
  <si>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</si>
  <si>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</si>
  <si>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</si>
  <si>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</si>
  <si>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</si>
  <si>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</si>
  <si>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</si>
  <si>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</si>
  <si>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</si>
  <si>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</si>
  <si>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</si>
  <si>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</si>
  <si>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</si>
  <si>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</si>
  <si>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</si>
  <si>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</si>
  <si>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</si>
  <si>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</si>
  <si>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</si>
  <si>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</si>
  <si>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</si>
  <si>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</si>
  <si>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</si>
  <si>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</si>
  <si>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</si>
  <si>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</si>
  <si>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</si>
  <si>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</si>
  <si>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</si>
  <si>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</si>
  <si>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</si>
  <si>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</si>
  <si>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</si>
  <si>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</si>
  <si>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</si>
  <si>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</si>
  <si>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</si>
  <si>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</si>
  <si>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</si>
  <si>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</si>
  <si>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</si>
  <si>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</si>
  <si>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</si>
  <si>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</si>
  <si>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</si>
  <si>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</si>
  <si>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</si>
  <si>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</si>
  <si>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</si>
  <si>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</si>
  <si>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</si>
  <si>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</si>
  <si>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</si>
  <si>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</si>
  <si>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</si>
  <si>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</si>
  <si>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</si>
  <si>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</si>
  <si>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</si>
  <si>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</si>
  <si>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</si>
  <si>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</si>
  <si>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</si>
  <si>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</si>
  <si>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</si>
  <si>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</si>
  <si>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</si>
  <si>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</si>
  <si>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</si>
  <si>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</si>
  <si>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</si>
  <si>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</si>
  <si>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</si>
  <si>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</si>
  <si>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</si>
  <si>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</si>
  <si>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</si>
  <si>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</si>
  <si>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</si>
  <si>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</si>
  <si>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</si>
  <si>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</si>
  <si>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</si>
  <si>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</si>
  <si>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</si>
  <si>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</si>
  <si>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</si>
  <si>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</si>
  <si>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</si>
  <si>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</si>
  <si>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</si>
  <si>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</si>
  <si>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</si>
  <si>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</si>
  <si>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</si>
  <si>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</si>
  <si>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</si>
  <si>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</si>
  <si>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</si>
  <si>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</si>
  <si>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</si>
  <si>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</si>
  <si>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</si>
  <si>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</si>
  <si>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</si>
  <si>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</si>
  <si>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</si>
  <si>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</si>
  <si>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</si>
  <si>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</si>
  <si>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</si>
  <si>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</si>
  <si>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</si>
  <si>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</si>
  <si>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</si>
  <si>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</si>
  <si>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</si>
  <si>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</si>
  <si>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</si>
  <si>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</si>
  <si>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</si>
  <si>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</si>
  <si>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</si>
  <si>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</si>
  <si>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</si>
  <si>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</si>
  <si>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</si>
  <si>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</si>
  <si>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</si>
  <si>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</si>
  <si>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</si>
  <si>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</si>
  <si>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</si>
  <si>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</si>
  <si>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</si>
  <si>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</si>
  <si>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</si>
  <si>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</si>
  <si>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</si>
  <si>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</si>
  <si>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</si>
  <si>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</si>
  <si>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</si>
  <si>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</si>
  <si>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</si>
  <si>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</si>
  <si>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</si>
  <si>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</si>
  <si>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</si>
  <si>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</si>
  <si>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</si>
  <si>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</si>
  <si>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</si>
  <si>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</si>
  <si>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</si>
  <si>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</si>
  <si>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</si>
  <si>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</si>
  <si>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</si>
  <si>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</si>
  <si>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</si>
  <si>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</si>
  <si>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</si>
  <si>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</si>
  <si>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</si>
  <si>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</si>
  <si>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</si>
  <si>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</si>
  <si>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</si>
  <si>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</si>
  <si>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</si>
  <si>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</si>
  <si>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</si>
  <si>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</si>
  <si>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</si>
  <si>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</si>
  <si>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</si>
  <si>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</si>
  <si>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</si>
  <si>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</si>
  <si>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</si>
  <si>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</si>
  <si>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</si>
  <si>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</si>
  <si>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</si>
  <si>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</si>
  <si>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</si>
  <si>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</si>
  <si>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</si>
  <si>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</si>
  <si>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</si>
  <si>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</si>
  <si>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</si>
  <si>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</si>
  <si>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</si>
  <si>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</si>
  <si>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</si>
  <si>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</si>
  <si>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</si>
  <si>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</si>
  <si>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</si>
  <si>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</si>
  <si>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</si>
  <si>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</si>
  <si>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</si>
  <si>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</si>
  <si>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</si>
  <si>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</si>
  <si>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</si>
  <si>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</si>
  <si>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</si>
  <si>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</si>
  <si>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</si>
  <si>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</si>
  <si>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</si>
  <si>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</si>
  <si>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</si>
  <si>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</si>
  <si>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</si>
  <si>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</si>
  <si>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</si>
  <si>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</si>
  <si>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</si>
  <si>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</si>
  <si>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</si>
  <si>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</si>
  <si>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</si>
  <si>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</si>
  <si>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</si>
  <si>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</si>
  <si>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</si>
  <si>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</si>
  <si>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</si>
  <si>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</si>
  <si>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</si>
  <si>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</si>
  <si>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</si>
  <si>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</si>
  <si>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</si>
  <si>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</si>
  <si>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</si>
  <si>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</si>
  <si>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</si>
  <si>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</si>
  <si>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</si>
  <si>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</si>
  <si>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</si>
  <si>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</si>
  <si>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</si>
  <si>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</si>
  <si>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</si>
  <si>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</si>
  <si>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</si>
  <si>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</si>
  <si>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</si>
  <si>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</si>
  <si>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</si>
  <si>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</si>
  <si>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</si>
  <si>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</si>
  <si>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</si>
  <si>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</si>
  <si>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</si>
  <si>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</si>
  <si>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</si>
  <si>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</si>
  <si>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</si>
  <si>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</si>
  <si>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</si>
  <si>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</si>
  <si>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</si>
  <si>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</si>
  <si>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</si>
  <si>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</si>
  <si>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</si>
  <si>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</si>
  <si>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</si>
  <si>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</si>
  <si>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</si>
  <si>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</si>
  <si>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</si>
  <si>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</si>
  <si>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</si>
  <si>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</si>
  <si>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</si>
  <si>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</si>
  <si>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</si>
  <si>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</si>
  <si>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</si>
  <si>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</si>
  <si>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</si>
  <si>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</si>
  <si>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</si>
  <si>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</si>
  <si>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</si>
  <si>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</si>
  <si>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</si>
  <si>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</si>
  <si>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</si>
  <si>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</si>
  <si>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</si>
  <si>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</si>
  <si>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</si>
  <si>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</si>
  <si>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</si>
  <si>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</si>
  <si>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FDC</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</si>
  <si>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</si>
  <si>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</si>
  <si>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</si>
  <si>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</si>
  <si>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</si>
  <si>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</si>
  <si>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</si>
  <si>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</si>
  <si>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</si>
  <si>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</si>
  <si>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</si>
  <si>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</si>
  <si>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</si>
  <si>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</si>
  <si>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</si>
  <si>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</si>
  <si>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</si>
  <si>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</si>
  <si>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</si>
  <si>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</si>
  <si>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</si>
  <si>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</si>
  <si>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</si>
  <si>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</si>
  <si>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</si>
  <si>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</si>
  <si>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</si>
  <si>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</si>
  <si>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</si>
  <si>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</si>
  <si>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</si>
  <si>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</si>
  <si>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</si>
  <si>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</si>
  <si>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</si>
  <si>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</si>
  <si>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</si>
  <si>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</si>
  <si>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</si>
  <si>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</si>
  <si>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</si>
  <si>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</si>
  <si>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</si>
  <si>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</si>
  <si>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</si>
  <si>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</si>
  <si>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</si>
  <si>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</si>
  <si>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</si>
  <si>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</si>
  <si>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</si>
  <si>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</si>
  <si>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</si>
  <si>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</si>
  <si>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</si>
  <si>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</si>
  <si>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</si>
  <si>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</si>
  <si>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</si>
  <si>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</si>
  <si>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</si>
  <si>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</si>
  <si>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</si>
  <si>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</si>
  <si>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</si>
  <si>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</si>
  <si>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</si>
  <si>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</si>
  <si>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</si>
  <si>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</si>
  <si>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</si>
  <si>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</si>
  <si>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</si>
  <si>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</si>
  <si>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</si>
  <si>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</si>
  <si>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</si>
  <si>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</si>
  <si>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</si>
  <si>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</si>
  <si>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</si>
  <si>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</si>
  <si>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</si>
  <si>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</si>
  <si>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</si>
  <si>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</si>
  <si>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</si>
  <si>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</si>
  <si>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</si>
  <si>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</si>
  <si>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</si>
  <si>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</si>
  <si>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</si>
  <si>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</si>
  <si>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</si>
  <si>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</si>
  <si>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</si>
  <si>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</si>
  <si>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</si>
  <si>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</si>
  <si>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</si>
  <si>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</si>
  <si>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</si>
  <si>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</si>
  <si>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</si>
  <si>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</si>
  <si>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</si>
  <si>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</si>
  <si>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</si>
  <si>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</si>
  <si>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</si>
  <si>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</si>
  <si>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</si>
  <si>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</si>
  <si>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</si>
  <si>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</si>
  <si>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</si>
  <si>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</si>
  <si>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</si>
  <si>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</si>
  <si>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</si>
  <si>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</si>
  <si>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</si>
  <si>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</si>
  <si>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</si>
  <si>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</si>
  <si>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</si>
  <si>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</si>
  <si>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</si>
  <si>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</si>
  <si>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</si>
  <si>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</si>
  <si>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</si>
  <si>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</si>
  <si>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</si>
  <si>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</si>
  <si>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</si>
  <si>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</si>
  <si>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</si>
  <si>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</si>
  <si>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</si>
  <si>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</si>
  <si>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</si>
  <si>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</si>
  <si>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</si>
  <si>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</si>
  <si>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</si>
  <si>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</si>
  <si>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</si>
  <si>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</si>
  <si>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</si>
  <si>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</si>
  <si>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</si>
  <si>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</si>
  <si>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</si>
  <si>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</si>
  <si>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</si>
  <si>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</si>
  <si>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</si>
  <si>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</si>
  <si>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</si>
  <si>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</si>
  <si>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</si>
  <si>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</si>
  <si>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</si>
  <si>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</si>
  <si>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</si>
  <si>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</si>
  <si>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</si>
  <si>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</si>
  <si>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</si>
  <si>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</si>
  <si>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</si>
  <si>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</si>
  <si>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</si>
  <si>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</si>
  <si>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</si>
  <si>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</si>
  <si>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</si>
  <si>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</si>
  <si>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</si>
  <si>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</si>
  <si>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</si>
  <si>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</si>
  <si>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</si>
  <si>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</si>
  <si>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</si>
  <si>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</si>
  <si>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</si>
  <si>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</si>
  <si>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</si>
  <si>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</si>
  <si>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</si>
  <si>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</si>
  <si>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</si>
  <si>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</si>
  <si>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</si>
  <si>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</si>
  <si>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</si>
  <si>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</si>
  <si>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</si>
  <si>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</si>
  <si>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</si>
  <si>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</si>
  <si>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</si>
  <si>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</si>
  <si>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</si>
  <si>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</si>
  <si>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</si>
  <si>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</si>
  <si>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</si>
  <si>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</si>
  <si>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</si>
  <si>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</si>
  <si>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</si>
  <si>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</si>
  <si>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</si>
  <si>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</si>
  <si>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</si>
  <si>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</si>
  <si>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</si>
  <si>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</si>
  <si>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</si>
  <si>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</si>
  <si>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</si>
  <si>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</si>
  <si>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</si>
  <si>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</si>
  <si>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</si>
  <si>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</si>
  <si>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</si>
  <si>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</si>
  <si>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</si>
  <si>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</si>
  <si>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</si>
  <si>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</si>
  <si>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</si>
  <si>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</si>
  <si>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</si>
  <si>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</si>
  <si>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</si>
  <si>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</si>
  <si>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</si>
  <si>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</si>
  <si>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</si>
  <si>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</si>
  <si>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</si>
  <si>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</si>
  <si>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</si>
  <si>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</si>
  <si>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</si>
  <si>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</si>
  <si>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</si>
  <si>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</si>
  <si>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</si>
  <si>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</si>
  <si>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</si>
  <si>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</si>
  <si>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</si>
  <si>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</si>
  <si>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</si>
  <si>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</si>
  <si>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</si>
  <si>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</si>
  <si>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</si>
  <si>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</si>
  <si>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</si>
  <si>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</si>
  <si>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</si>
  <si>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</si>
  <si>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</si>
  <si>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</si>
  <si>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</si>
  <si>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</si>
  <si>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</si>
  <si>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</si>
  <si>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</si>
  <si>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</si>
  <si>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</si>
  <si>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</si>
  <si>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</si>
  <si>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</si>
  <si>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</si>
  <si>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</si>
  <si>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</si>
  <si>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</si>
  <si>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</si>
  <si>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</si>
  <si>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</si>
  <si>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</si>
  <si>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</si>
  <si>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</si>
  <si>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</si>
  <si>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</si>
  <si>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</si>
  <si>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</si>
  <si>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</si>
  <si>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</si>
  <si>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</si>
  <si>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</si>
  <si>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</si>
  <si>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</si>
  <si>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</si>
  <si>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</si>
  <si>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</si>
  <si>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</si>
  <si>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</si>
  <si>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</si>
  <si>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</si>
  <si>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</si>
  <si>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</si>
  <si>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</si>
  <si>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</si>
  <si>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</si>
  <si>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</si>
  <si>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</si>
  <si>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</si>
  <si>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</si>
  <si>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</si>
  <si>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</si>
  <si>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</si>
  <si>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</si>
  <si>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</si>
  <si>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</si>
  <si>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</si>
  <si>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</si>
  <si>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</si>
  <si>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</si>
  <si>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</si>
  <si>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</si>
  <si>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</si>
  <si>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</si>
  <si>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</si>
  <si>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</si>
  <si>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</si>
  <si>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</si>
  <si>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</si>
  <si>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</si>
  <si>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</si>
  <si>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</si>
  <si>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</si>
  <si>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</si>
  <si>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</si>
  <si>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</si>
  <si>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</si>
  <si>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</si>
  <si>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</si>
  <si>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</si>
  <si>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</si>
  <si>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</si>
  <si>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</si>
  <si>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</si>
  <si>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</si>
  <si>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</si>
  <si>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</si>
  <si>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</si>
  <si>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</si>
  <si>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</si>
  <si>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</si>
  <si>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</si>
  <si>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</si>
  <si>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</si>
  <si>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</si>
  <si>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</si>
  <si>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</si>
  <si>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</si>
  <si>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</si>
  <si>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</si>
  <si>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</si>
  <si>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</si>
  <si>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</si>
  <si>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</si>
  <si>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</si>
  <si>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</si>
  <si>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</si>
  <si>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</si>
  <si>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</si>
  <si>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</si>
  <si>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</si>
  <si>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</si>
  <si>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</si>
  <si>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</si>
  <si>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</si>
  <si>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</si>
  <si>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</si>
  <si>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</si>
  <si>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</si>
  <si>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</si>
  <si>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</si>
  <si>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</si>
  <si>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</si>
  <si>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</si>
  <si>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</si>
  <si>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</si>
  <si>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</si>
  <si>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</si>
  <si>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</si>
  <si>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</si>
  <si>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</si>
  <si>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</si>
  <si>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</si>
  <si>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</si>
  <si>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</si>
  <si>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</si>
  <si>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</si>
  <si>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</si>
  <si>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</si>
  <si>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</si>
  <si>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</si>
  <si>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</si>
  <si>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</si>
  <si>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</si>
  <si>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</si>
  <si>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</si>
  <si>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</si>
  <si>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</si>
  <si>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</si>
  <si>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</si>
  <si>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</si>
  <si>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</si>
  <si>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</si>
  <si>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</si>
  <si>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</si>
  <si>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</si>
  <si>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</si>
  <si>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</si>
  <si>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</si>
  <si>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</si>
  <si>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</si>
  <si>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</si>
  <si>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</si>
  <si>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</si>
  <si>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</si>
  <si>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</si>
  <si>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</si>
  <si>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</si>
  <si>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</si>
  <si>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</si>
  <si>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</si>
  <si>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</si>
  <si>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</si>
  <si>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</si>
  <si>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</si>
  <si>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</si>
  <si>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</si>
  <si>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</si>
  <si>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</si>
  <si>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</si>
  <si>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</si>
  <si>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</si>
  <si>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</si>
  <si>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</si>
  <si>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</si>
  <si>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</si>
  <si>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</si>
  <si>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</si>
  <si>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</si>
  <si>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</si>
  <si>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</si>
  <si>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</si>
  <si>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</si>
  <si>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</si>
  <si>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</si>
  <si>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</si>
  <si>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</si>
  <si>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</si>
  <si>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</si>
  <si>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</si>
  <si>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</si>
  <si>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</si>
  <si>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</si>
  <si>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</si>
  <si>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</si>
  <si>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</si>
  <si>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</si>
  <si>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</si>
  <si>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</si>
  <si>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</si>
  <si>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</si>
  <si>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</si>
  <si>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</si>
  <si>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</si>
  <si>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</si>
  <si>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</si>
  <si>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</si>
  <si>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</si>
  <si>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</si>
  <si>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</si>
  <si>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</si>
  <si>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</si>
  <si>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</si>
  <si>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</si>
  <si>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</si>
  <si>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</si>
  <si>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</si>
  <si>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</si>
  <si>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</si>
  <si>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</si>
  <si>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</si>
  <si>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</si>
  <si>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</si>
  <si>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</si>
  <si>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</si>
  <si>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</si>
  <si>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</si>
  <si>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</si>
  <si>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</si>
  <si>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</si>
  <si>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</si>
  <si>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</si>
  <si>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</si>
  <si>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</si>
  <si>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</si>
  <si>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</si>
  <si>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</si>
  <si>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</si>
  <si>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</si>
  <si>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</si>
  <si>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</si>
  <si>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</si>
  <si>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</si>
  <si>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</si>
  <si>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</si>
  <si>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</si>
  <si>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</si>
  <si>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</si>
  <si>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</si>
  <si>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</si>
  <si>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</si>
  <si>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</si>
  <si>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</si>
  <si>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</si>
  <si>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</si>
  <si>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</si>
  <si>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</si>
  <si>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</si>
  <si>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</si>
  <si>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</si>
  <si>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</si>
  <si>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</si>
  <si>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</si>
  <si>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</si>
  <si>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</si>
  <si>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</si>
  <si>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</si>
  <si>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</si>
  <si>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</si>
  <si>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</si>
  <si>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</si>
  <si>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</si>
  <si>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</si>
  <si>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</si>
  <si>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</si>
  <si>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</si>
  <si>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</si>
  <si>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</si>
  <si>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</si>
  <si>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</si>
  <si>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</si>
  <si>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</si>
  <si>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</si>
  <si>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</si>
  <si>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</si>
  <si>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</si>
  <si>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</si>
  <si>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</si>
  <si>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</si>
  <si>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</si>
  <si>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</si>
  <si>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</si>
  <si>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</si>
  <si>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</si>
  <si>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</si>
  <si>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</si>
  <si>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</si>
  <si>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</si>
  <si>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</si>
  <si>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</si>
  <si>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</si>
  <si>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</si>
  <si>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</si>
  <si>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</si>
  <si>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</si>
  <si>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</si>
  <si>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</si>
  <si>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</si>
  <si>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</si>
  <si>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</si>
  <si>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</si>
  <si>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</si>
  <si>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</si>
  <si>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</si>
  <si>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</si>
  <si>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</si>
  <si>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</si>
  <si>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</si>
  <si>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</si>
  <si>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</si>
  <si>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</si>
  <si>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</si>
  <si>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</si>
  <si>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</si>
  <si>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</si>
  <si>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</si>
  <si>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</si>
  <si>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</si>
  <si>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</si>
  <si>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</si>
  <si>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</si>
  <si>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</si>
  <si>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</si>
  <si>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</si>
  <si>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</si>
  <si>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</si>
  <si>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</si>
  <si>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</si>
  <si>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</si>
  <si>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</si>
  <si>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</si>
  <si>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</si>
  <si>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</si>
  <si>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</si>
  <si>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</si>
  <si>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</si>
  <si>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</si>
  <si>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</si>
  <si>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</si>
  <si>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</si>
  <si>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</si>
  <si>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</si>
  <si>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</si>
  <si>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</si>
  <si>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</si>
  <si>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</si>
  <si>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</si>
  <si>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</si>
  <si>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</si>
  <si>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</si>
  <si>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</si>
  <si>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</si>
  <si>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</si>
  <si>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</si>
  <si>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</si>
  <si>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</si>
  <si>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</si>
  <si>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</si>
  <si>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</si>
  <si>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</si>
  <si>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</si>
  <si>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</si>
  <si>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</si>
  <si>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</si>
  <si>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</si>
  <si>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</si>
  <si>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</si>
  <si>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</si>
  <si>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</si>
  <si>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</si>
  <si>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</si>
  <si>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</si>
  <si>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</si>
  <si>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</si>
  <si>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</si>
  <si>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</si>
  <si>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</si>
  <si>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</si>
  <si>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</si>
  <si>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</si>
  <si>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</si>
  <si>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</si>
  <si>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</si>
  <si>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</si>
  <si>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</si>
  <si>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</si>
  <si>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</si>
  <si>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</si>
  <si>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</si>
  <si>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</si>
  <si>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</si>
  <si>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</si>
  <si>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</si>
  <si>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</si>
  <si>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</si>
  <si>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</si>
  <si>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</si>
  <si>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</si>
  <si>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</si>
  <si>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</si>
  <si>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</si>
  <si>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</si>
  <si>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</si>
  <si>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</si>
  <si>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</si>
  <si>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</si>
  <si>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</si>
  <si>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</si>
  <si>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</si>
  <si>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</si>
  <si>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</si>
  <si>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</si>
  <si>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</si>
  <si>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</si>
  <si>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</si>
  <si>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</si>
  <si>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</si>
  <si>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</si>
  <si>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</si>
  <si>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</si>
  <si>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</si>
  <si>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</si>
  <si>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</si>
  <si>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</si>
  <si>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</si>
  <si>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</si>
  <si>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</si>
  <si>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</si>
  <si>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</si>
  <si>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</si>
  <si>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</si>
  <si>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</si>
  <si>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</si>
  <si>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</si>
  <si>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</si>
  <si>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</si>
  <si>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</si>
  <si>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</si>
  <si>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</si>
  <si>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</si>
  <si>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</si>
  <si>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</si>
  <si>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</si>
  <si>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</si>
  <si>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</si>
  <si>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</si>
  <si>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</si>
  <si>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</si>
  <si>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</si>
  <si>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</si>
  <si>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</si>
  <si>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</si>
  <si>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</si>
  <si>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</si>
  <si>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</si>
  <si>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</si>
  <si>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</si>
  <si>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</si>
  <si>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</si>
  <si>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</si>
  <si>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</si>
  <si>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</si>
  <si>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</si>
  <si>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</si>
  <si>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</si>
  <si>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</si>
  <si>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</si>
  <si>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</si>
  <si>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</si>
  <si>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</si>
  <si>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</si>
  <si>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</si>
  <si>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</si>
  <si>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</si>
  <si>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</si>
  <si>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</si>
  <si>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</si>
  <si>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</si>
  <si>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</si>
  <si>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</si>
  <si>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</si>
  <si>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</si>
  <si>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</si>
  <si>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</si>
  <si>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</si>
  <si>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</si>
  <si>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</si>
  <si>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</si>
  <si>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</si>
  <si>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</si>
  <si>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</si>
  <si>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</si>
  <si>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</si>
  <si>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</si>
  <si>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</si>
  <si>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</si>
  <si>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</si>
  <si>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</si>
  <si>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</si>
  <si>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</si>
  <si>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</si>
  <si>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</si>
  <si>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</si>
  <si>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</si>
  <si>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</si>
  <si>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</si>
  <si>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</si>
  <si>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</si>
  <si>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</si>
  <si>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</si>
  <si>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</si>
  <si>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</si>
  <si>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</si>
  <si>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</si>
  <si>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</si>
  <si>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</si>
  <si>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</si>
  <si>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</si>
  <si>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</si>
  <si>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</si>
  <si>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</si>
  <si>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</si>
  <si>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</si>
  <si>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</si>
  <si>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</si>
  <si>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</si>
  <si>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</si>
  <si>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</si>
  <si>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</si>
  <si>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</si>
  <si>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</si>
  <si>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</si>
  <si>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</si>
  <si>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</si>
  <si>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</si>
  <si>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</si>
  <si>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</si>
  <si>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</si>
  <si>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</si>
  <si>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</si>
  <si>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</si>
  <si>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</si>
  <si>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</si>
  <si>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</si>
  <si>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</si>
  <si>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</si>
  <si>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</si>
  <si>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</si>
  <si>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</si>
  <si>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</si>
  <si>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</si>
  <si>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</si>
  <si>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</si>
  <si>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</si>
  <si>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</si>
  <si>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</si>
  <si>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</si>
  <si>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</si>
  <si>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</si>
  <si>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</si>
  <si>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</si>
  <si>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</si>
  <si>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</si>
  <si>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</si>
  <si>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</si>
  <si>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</si>
  <si>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</si>
  <si>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</si>
  <si>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</si>
  <si>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</si>
  <si>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</si>
  <si>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</si>
  <si>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</si>
  <si>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</si>
  <si>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</si>
  <si>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</si>
  <si>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</si>
  <si>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</si>
  <si>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</si>
  <si>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</si>
  <si>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</si>
  <si>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</si>
  <si>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</si>
  <si>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</si>
  <si>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</si>
  <si>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</si>
  <si>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</si>
  <si>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</si>
  <si>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</si>
  <si>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</si>
  <si>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</si>
  <si>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</si>
  <si>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</si>
  <si>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</si>
  <si>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</si>
  <si>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</si>
  <si>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</si>
  <si>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</si>
  <si>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</si>
  <si>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</si>
  <si>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</si>
  <si>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</si>
  <si>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</si>
  <si>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</si>
  <si>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</si>
  <si>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</si>
  <si>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</si>
  <si>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</si>
  <si>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</si>
  <si>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</si>
  <si>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</si>
  <si>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</si>
  <si>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</si>
  <si>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</si>
  <si>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</si>
  <si>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</si>
  <si>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</si>
  <si>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</si>
  <si>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</si>
  <si>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</si>
  <si>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</si>
  <si>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</si>
  <si>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</si>
  <si>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</si>
  <si>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</si>
  <si>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</si>
  <si>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</si>
  <si>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</si>
  <si>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</si>
  <si>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</si>
  <si>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</si>
  <si>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</si>
  <si>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</si>
  <si>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</si>
  <si>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</si>
  <si>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</si>
  <si>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</si>
  <si>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</si>
  <si>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</si>
  <si>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</si>
  <si>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</si>
  <si>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</si>
  <si>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</si>
  <si>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</si>
  <si>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</si>
  <si>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</si>
  <si>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</si>
  <si>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</si>
  <si>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</si>
  <si>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</si>
  <si>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</si>
  <si>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</si>
  <si>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</si>
  <si>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</si>
  <si>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</si>
  <si>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</si>
  <si>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</si>
  <si>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</si>
  <si>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</si>
  <si>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</si>
  <si>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</si>
  <si>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</si>
  <si>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</si>
  <si>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</si>
  <si>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</si>
  <si>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</si>
  <si>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</si>
  <si>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</si>
  <si>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</si>
  <si>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</si>
  <si>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</si>
  <si>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</si>
  <si>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</si>
  <si>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</si>
  <si>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</si>
  <si>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</si>
  <si>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</si>
  <si>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</si>
  <si>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</si>
  <si>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</si>
  <si>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</si>
  <si>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</si>
  <si>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</si>
  <si>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</si>
  <si>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</si>
  <si>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</si>
  <si>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</si>
  <si>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</si>
  <si>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</si>
  <si>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</si>
  <si>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</si>
  <si>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</si>
  <si>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</si>
  <si>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</si>
  <si>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</si>
  <si>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</si>
  <si>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</si>
  <si>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</si>
  <si>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</si>
  <si>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</si>
  <si>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</si>
  <si>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</si>
  <si>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</si>
  <si>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</si>
  <si>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</si>
  <si>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</si>
  <si>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</si>
  <si>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</si>
  <si>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</si>
  <si>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</si>
  <si>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</si>
  <si>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</si>
  <si>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</si>
  <si>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</si>
  <si>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</si>
  <si>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</si>
  <si>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</si>
  <si>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</si>
  <si>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</si>
  <si>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</si>
  <si>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</si>
  <si>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</si>
  <si>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</si>
  <si>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</si>
  <si>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</si>
  <si>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</si>
  <si>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</si>
  <si>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</si>
  <si>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</si>
  <si>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</si>
  <si>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</si>
  <si>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</si>
  <si>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</si>
  <si>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</si>
  <si>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</si>
  <si>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</si>
  <si>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</si>
  <si>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</si>
  <si>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</si>
  <si>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</si>
  <si>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</si>
  <si>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</si>
  <si>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</si>
  <si>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</si>
  <si>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</si>
  <si>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</si>
  <si>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</si>
  <si>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</si>
  <si>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</si>
  <si>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</si>
  <si>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</si>
  <si>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</si>
  <si>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</si>
  <si>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</si>
  <si>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</si>
  <si>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</si>
  <si>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</si>
  <si>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</si>
  <si>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</si>
  <si>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</si>
  <si>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</si>
  <si>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</si>
  <si>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</si>
  <si>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</si>
  <si>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</si>
  <si>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</si>
  <si>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</si>
  <si>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</si>
  <si>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</si>
  <si>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</si>
  <si>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</si>
  <si>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</si>
  <si>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</si>
  <si>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</si>
  <si>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</si>
  <si>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</si>
  <si>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</si>
  <si>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</si>
  <si>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</si>
  <si>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</si>
  <si>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</si>
  <si>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</si>
  <si>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</si>
  <si>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</si>
  <si>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</si>
  <si>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</si>
  <si>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</si>
  <si>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</si>
  <si>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</si>
  <si>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</si>
  <si>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</si>
  <si>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</si>
  <si>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</si>
  <si>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</si>
  <si>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</si>
  <si>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</si>
  <si>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</si>
  <si>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</si>
  <si>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</si>
  <si>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</si>
  <si>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</si>
  <si>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</si>
  <si>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</si>
  <si>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</si>
  <si>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</si>
  <si>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</si>
  <si>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</si>
  <si>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</si>
  <si>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</si>
  <si>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</si>
  <si>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</si>
  <si>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</si>
  <si>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</si>
  <si>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</si>
  <si>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</si>
  <si>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</si>
  <si>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</si>
  <si>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</si>
  <si>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</si>
  <si>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</si>
  <si>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</si>
  <si>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</si>
  <si>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</si>
  <si>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</si>
  <si>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</si>
  <si>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</si>
  <si>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</si>
  <si>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</si>
  <si>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</si>
  <si>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</si>
  <si>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</si>
  <si>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</si>
  <si>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</si>
  <si>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</si>
  <si>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</si>
  <si>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</si>
  <si>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</si>
  <si>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</si>
  <si>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</si>
  <si>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</si>
  <si>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</si>
  <si>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</si>
  <si>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</si>
  <si>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</si>
  <si>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</si>
  <si>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</si>
  <si>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</si>
  <si>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</si>
  <si>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</si>
  <si>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</si>
  <si>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</si>
  <si>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</si>
  <si>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</si>
  <si>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</si>
  <si>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</si>
  <si>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</si>
  <si>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</si>
  <si>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</si>
  <si>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</si>
  <si>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</si>
  <si>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</si>
  <si>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</si>
  <si>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</si>
  <si>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</si>
  <si>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</si>
  <si>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</si>
  <si>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</si>
  <si>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</si>
  <si>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</si>
  <si>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</si>
  <si>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</si>
  <si>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</si>
  <si>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</si>
  <si>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</si>
  <si>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</si>
  <si>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</si>
  <si>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</si>
  <si>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</si>
  <si>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</si>
  <si>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</si>
  <si>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</si>
  <si>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</si>
  <si>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</si>
  <si>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</si>
  <si>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</si>
  <si>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</si>
  <si>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</si>
  <si>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</si>
  <si>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</si>
  <si>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</si>
  <si>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</si>
  <si>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</si>
  <si>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</si>
  <si>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</si>
  <si>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</si>
  <si>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</si>
  <si>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</si>
  <si>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</si>
  <si>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</si>
  <si>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</si>
  <si>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</si>
  <si>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</si>
  <si>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</si>
  <si>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</si>
  <si>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</si>
  <si>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</si>
  <si>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</si>
  <si>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</si>
  <si>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</si>
  <si>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</si>
  <si>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</si>
  <si>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</si>
  <si>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</si>
  <si>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</si>
  <si>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</si>
  <si>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</si>
  <si>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</si>
  <si>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</si>
  <si>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</si>
  <si>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</si>
  <si>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</si>
  <si>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</si>
  <si>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</si>
  <si>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</si>
  <si>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</si>
  <si>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</si>
  <si>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</si>
  <si>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</si>
  <si>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</si>
  <si>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</si>
  <si>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</si>
  <si>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</si>
  <si>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</si>
  <si>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</si>
  <si>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</si>
  <si>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</si>
  <si>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</si>
  <si>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</si>
  <si>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</si>
  <si>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</si>
  <si>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</si>
  <si>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</si>
  <si>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</si>
  <si>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</si>
  <si>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</si>
  <si>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</si>
  <si>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</si>
  <si>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</si>
  <si>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</si>
  <si>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</si>
  <si>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</si>
  <si>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</si>
  <si>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</si>
  <si>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</si>
  <si>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</si>
  <si>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</si>
  <si>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</si>
  <si>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</si>
  <si>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</si>
  <si>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</si>
  <si>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</si>
  <si>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</si>
  <si>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</si>
  <si>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</si>
  <si>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</si>
  <si>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</si>
  <si>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</si>
  <si>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</si>
  <si>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</si>
  <si>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</si>
  <si>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</si>
  <si>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</si>
  <si>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</si>
  <si>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</si>
  <si>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</si>
  <si>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</si>
  <si>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</si>
  <si>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</si>
  <si>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</si>
  <si>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</si>
  <si>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</si>
  <si>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</si>
  <si>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</si>
  <si>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</si>
  <si>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</si>
  <si>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</si>
  <si>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</si>
  <si>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</si>
  <si>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</si>
  <si>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</si>
  <si>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</si>
  <si>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</si>
  <si>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</si>
  <si>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</si>
  <si>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</si>
  <si>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</si>
  <si>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</si>
  <si>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</si>
  <si>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</si>
  <si>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</si>
  <si>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</si>
  <si>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</si>
  <si>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</si>
  <si>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</si>
  <si>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</si>
  <si>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</si>
  <si>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</si>
  <si>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</si>
  <si>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</si>
  <si>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</si>
  <si>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</si>
  <si>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</si>
  <si>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</si>
  <si>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</si>
  <si>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</si>
  <si>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</si>
  <si>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</si>
  <si>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</si>
  <si>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</si>
  <si>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</si>
  <si>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</si>
  <si>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</si>
  <si>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</si>
  <si>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</si>
  <si>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</si>
  <si>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</si>
  <si>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</si>
  <si>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</si>
  <si>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</si>
  <si>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</si>
  <si>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</si>
  <si>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</si>
  <si>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</si>
  <si>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</si>
  <si>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</si>
  <si>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</si>
  <si>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</si>
  <si>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</si>
  <si>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</si>
  <si>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</si>
  <si>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</si>
  <si>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</si>
  <si>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</si>
  <si>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</si>
  <si>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</si>
  <si>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</si>
  <si>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</si>
  <si>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</si>
  <si>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</si>
  <si>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</si>
  <si>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</si>
  <si>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</si>
  <si>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</si>
  <si>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</si>
  <si>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</si>
  <si>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</si>
  <si>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</si>
  <si>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</si>
  <si>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</si>
  <si>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</si>
  <si>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</si>
  <si>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</si>
  <si>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</si>
  <si>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</si>
  <si>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</si>
  <si>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</si>
  <si>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</si>
  <si>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</si>
  <si>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</si>
  <si>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</si>
  <si>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</si>
  <si>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</si>
  <si>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</si>
  <si>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</si>
  <si>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</si>
  <si>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</si>
  <si>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</si>
  <si>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</si>
  <si>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</si>
  <si>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</si>
  <si>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</si>
  <si>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</si>
  <si>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</si>
  <si>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</si>
  <si>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</si>
  <si>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</si>
  <si>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</si>
  <si>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</si>
  <si>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</si>
  <si>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</si>
  <si>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</si>
  <si>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</si>
  <si>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</si>
  <si>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</si>
  <si>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</si>
  <si>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</si>
  <si>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</si>
  <si>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</si>
  <si>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</si>
  <si>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</si>
  <si>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</si>
  <si>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</si>
  <si>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</si>
  <si>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</si>
  <si>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</si>
  <si>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</si>
  <si>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</si>
  <si>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</si>
  <si>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</si>
  <si>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</si>
  <si>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</si>
  <si>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</si>
  <si>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</si>
  <si>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</si>
  <si>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</si>
  <si>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</si>
  <si>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</si>
  <si>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</si>
  <si>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</si>
  <si>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</si>
  <si>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</si>
  <si>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</si>
  <si>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</si>
  <si>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</si>
  <si>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</si>
  <si>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</si>
  <si>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</si>
  <si>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</si>
  <si>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</si>
  <si>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</si>
  <si>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</si>
  <si>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</si>
  <si>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</si>
  <si>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</si>
  <si>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</si>
  <si>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</si>
  <si>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</si>
  <si>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</si>
  <si>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</si>
  <si>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</si>
  <si>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</si>
  <si>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</si>
  <si>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</si>
  <si>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</si>
  <si>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</si>
  <si>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</si>
  <si>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</si>
  <si>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</si>
  <si>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</si>
  <si>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</si>
  <si>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</si>
  <si>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</si>
  <si>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</si>
  <si>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</si>
  <si>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</si>
  <si>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</si>
  <si>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</si>
  <si>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</si>
  <si>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</si>
  <si>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</si>
  <si>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</si>
  <si>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</si>
  <si>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</si>
  <si>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</si>
  <si>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</si>
  <si>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</si>
  <si>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</si>
  <si>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</si>
  <si>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</si>
  <si>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</si>
  <si>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</si>
  <si>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</si>
  <si>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</si>
  <si>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</si>
  <si>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</si>
  <si>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</si>
  <si>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</si>
  <si>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</si>
  <si>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</si>
  <si>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</si>
  <si>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</si>
  <si>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</si>
  <si>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</si>
  <si>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</si>
  <si>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</si>
  <si>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</si>
  <si>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</si>
  <si>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</si>
  <si>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</si>
  <si>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</si>
  <si>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</si>
  <si>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</si>
  <si>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</si>
  <si>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</si>
  <si>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</si>
  <si>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</si>
  <si>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</si>
  <si>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</si>
  <si>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</si>
  <si>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</si>
  <si>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</si>
  <si>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</si>
  <si>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</si>
  <si>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</si>
  <si>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</si>
  <si>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</si>
  <si>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</si>
  <si>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</si>
  <si>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</si>
  <si>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</si>
  <si>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</si>
  <si>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</si>
  <si>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</si>
  <si>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</si>
  <si>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</si>
  <si>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</si>
  <si>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</si>
  <si>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</si>
  <si>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</si>
  <si>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</si>
  <si>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</si>
  <si>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</si>
  <si>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</si>
  <si>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</si>
  <si>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</si>
  <si>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</si>
  <si>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</si>
  <si>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</si>
  <si>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</si>
  <si>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</si>
  <si>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</si>
  <si>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</si>
  <si>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</si>
  <si>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</si>
  <si>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</si>
  <si>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</si>
  <si>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</si>
  <si>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</si>
  <si>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</si>
  <si>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</si>
  <si>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</si>
  <si>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</si>
  <si>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</si>
  <si>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</si>
  <si>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</si>
  <si>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</si>
  <si>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</si>
  <si>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</si>
  <si>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</si>
  <si>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</si>
  <si>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</si>
  <si>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</si>
  <si>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</si>
  <si>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</si>
  <si>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</si>
  <si>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</si>
  <si>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</si>
  <si>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</si>
  <si>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</si>
  <si>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</si>
  <si>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</si>
  <si>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</si>
  <si>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</si>
  <si>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</si>
  <si>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</si>
  <si>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</si>
  <si>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</si>
  <si>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</si>
  <si>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</si>
  <si>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</si>
  <si>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</si>
  <si>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</si>
  <si>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</si>
  <si>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</si>
  <si>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</si>
  <si>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</si>
  <si>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</si>
  <si>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</si>
  <si>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</si>
  <si>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</si>
  <si>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</si>
  <si>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</si>
  <si>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</si>
  <si>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</si>
  <si>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</si>
  <si>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</si>
  <si>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</si>
  <si>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</si>
  <si>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</si>
  <si>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</si>
  <si>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</si>
  <si>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</si>
  <si>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</si>
  <si>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</si>
  <si>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</si>
  <si>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</si>
  <si>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</si>
  <si>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</si>
  <si>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</si>
  <si>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</si>
  <si>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</si>
  <si>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</si>
  <si>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</si>
  <si>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</si>
  <si>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</si>
  <si>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</si>
  <si>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</si>
  <si>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</si>
  <si>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</si>
  <si>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</si>
  <si>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</si>
  <si>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</si>
  <si>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</si>
  <si>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</si>
  <si>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</si>
  <si>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</si>
  <si>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</si>
  <si>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</si>
  <si>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</si>
  <si>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</si>
  <si>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</si>
  <si>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</si>
  <si>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</si>
  <si>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</si>
  <si>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</si>
  <si>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</si>
  <si>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</si>
  <si>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</si>
  <si>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</si>
  <si>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</si>
  <si>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</si>
  <si>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</si>
  <si>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</si>
  <si>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</si>
  <si>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</si>
  <si>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</si>
  <si>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</si>
  <si>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</si>
  <si>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</si>
  <si>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</si>
  <si>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</si>
  <si>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</si>
  <si>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</si>
  <si>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</si>
  <si>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</si>
  <si>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</si>
  <si>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</si>
  <si>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</si>
  <si>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</si>
  <si>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</si>
  <si>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</si>
  <si>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</si>
  <si>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</si>
  <si>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</si>
  <si>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</si>
  <si>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</si>
  <si>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</si>
  <si>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</si>
  <si>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</si>
  <si>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</si>
  <si>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</si>
  <si>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</si>
  <si>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</si>
  <si>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</si>
  <si>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</si>
  <si>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</si>
  <si>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</si>
  <si>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</si>
  <si>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</si>
  <si>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</si>
  <si>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</si>
  <si>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</si>
  <si>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</si>
  <si>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</si>
  <si>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</si>
  <si>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</si>
  <si>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</si>
  <si>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</si>
  <si>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</si>
  <si>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</si>
  <si>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</si>
  <si>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</si>
  <si>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</si>
  <si>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</si>
  <si>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</si>
  <si>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</si>
  <si>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</si>
  <si>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</si>
  <si>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</si>
  <si>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</si>
  <si>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</si>
  <si>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</si>
  <si>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</si>
  <si>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</si>
  <si>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</si>
  <si>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</si>
  <si>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</si>
  <si>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</si>
  <si>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</si>
  <si>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</si>
  <si>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</si>
  <si>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</si>
  <si>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</si>
  <si>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</si>
  <si>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</si>
  <si>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</si>
  <si>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</si>
  <si>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</si>
  <si>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</si>
  <si>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</si>
  <si>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</si>
  <si>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</si>
  <si>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</si>
  <si>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</si>
  <si>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</si>
  <si>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</si>
  <si>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</si>
  <si>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</si>
  <si>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</si>
  <si>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</si>
  <si>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</si>
  <si>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</si>
  <si>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</si>
  <si>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</si>
  <si>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</si>
  <si>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</si>
  <si>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</si>
  <si>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</si>
  <si>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</si>
  <si>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</si>
  <si>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</si>
  <si>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</si>
  <si>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</si>
  <si>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</si>
  <si>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</si>
  <si>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</si>
  <si>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</si>
  <si>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</si>
  <si>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</si>
  <si>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</si>
  <si>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</si>
  <si>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</si>
  <si>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</si>
  <si>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</si>
  <si>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</si>
  <si>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</si>
  <si>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</si>
  <si>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</si>
  <si>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</si>
  <si>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</si>
  <si>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</si>
  <si>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</si>
  <si>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</si>
  <si>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</si>
  <si>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</si>
  <si>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</si>
  <si>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</si>
  <si>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</si>
  <si>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</si>
  <si>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</si>
  <si>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</si>
  <si>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</si>
  <si>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</si>
  <si>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</si>
  <si>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</si>
  <si>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</si>
  <si>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</si>
  <si>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</si>
  <si>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</si>
  <si>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</si>
  <si>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</si>
  <si>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</si>
  <si>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</si>
  <si>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</si>
  <si>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</si>
  <si>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</si>
  <si>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</si>
  <si>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</si>
  <si>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</si>
  <si>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</si>
  <si>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</si>
  <si>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</si>
  <si>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</si>
  <si>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</si>
  <si>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</si>
  <si>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</si>
  <si>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</si>
  <si>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</si>
  <si>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</si>
  <si>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</si>
  <si>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</si>
  <si>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</si>
  <si>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</si>
  <si>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</si>
  <si>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</si>
  <si>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</si>
  <si>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</si>
  <si>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</si>
  <si>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</si>
  <si>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</si>
  <si>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</si>
  <si>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</si>
  <si>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</si>
  <si>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</si>
  <si>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</si>
  <si>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</si>
  <si>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</si>
  <si>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</si>
  <si>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</si>
  <si>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</si>
  <si>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</si>
  <si>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</si>
  <si>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</si>
  <si>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</si>
  <si>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</si>
  <si>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</si>
  <si>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</si>
  <si>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</si>
  <si>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</si>
  <si>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</si>
  <si>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</si>
  <si>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</si>
  <si>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</si>
  <si>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</si>
  <si>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</si>
  <si>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</si>
  <si>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</si>
  <si>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</si>
  <si>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</si>
  <si>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</si>
  <si>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</si>
  <si>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</si>
  <si>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</si>
  <si>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</si>
  <si>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</si>
  <si>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</si>
  <si>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</si>
  <si>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</si>
  <si>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</si>
  <si>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</si>
  <si>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</si>
  <si>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</si>
  <si>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</si>
  <si>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</si>
  <si>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</si>
  <si>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</si>
  <si>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</si>
  <si>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</si>
  <si>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</si>
  <si>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</si>
  <si>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</si>
  <si>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</si>
  <si>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</si>
  <si>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</si>
  <si>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</si>
  <si>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</si>
  <si>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</si>
  <si>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</si>
  <si>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</si>
  <si>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</si>
  <si>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</si>
  <si>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</si>
  <si>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</si>
  <si>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</si>
  <si>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</si>
  <si>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</si>
  <si>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</si>
  <si>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</si>
  <si>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</si>
  <si>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</si>
  <si>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</si>
  <si>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</si>
  <si>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</si>
  <si>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</si>
  <si>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</si>
  <si>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</si>
  <si>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</si>
  <si>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</si>
  <si>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</si>
  <si>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</si>
  <si>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</si>
  <si>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</si>
  <si>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</si>
  <si>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</si>
  <si>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</si>
  <si>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</si>
  <si>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</si>
  <si>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</si>
  <si>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</si>
  <si>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</si>
  <si>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</si>
  <si>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</si>
  <si>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</si>
  <si>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</si>
  <si>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</si>
  <si>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</si>
  <si>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</si>
  <si>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</si>
  <si>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</si>
  <si>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</si>
  <si>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</si>
  <si>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</si>
  <si>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</si>
  <si>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</si>
  <si>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</si>
  <si>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</si>
  <si>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</si>
  <si>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</si>
  <si>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</si>
  <si>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</si>
  <si>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</si>
  <si>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</si>
  <si>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</si>
  <si>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</si>
  <si>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</si>
  <si>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</si>
  <si>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</si>
  <si>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</si>
  <si>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</si>
  <si>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</si>
  <si>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</si>
  <si>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</si>
  <si>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</si>
  <si>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</si>
  <si>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</si>
  <si>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</si>
  <si>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</si>
  <si>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</si>
  <si>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</si>
  <si>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</si>
  <si>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</si>
  <si>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</si>
  <si>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</si>
  <si>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</si>
  <si>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</si>
  <si>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</si>
  <si>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</si>
  <si>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</si>
  <si>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</si>
  <si>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</si>
  <si>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</si>
  <si>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</si>
  <si>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</si>
  <si>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</si>
  <si>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</si>
  <si>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</si>
  <si>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</si>
  <si>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</si>
  <si>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</si>
  <si>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</si>
  <si>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</si>
  <si>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</si>
  <si>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</si>
  <si>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</si>
  <si>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</si>
  <si>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</si>
  <si>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</si>
  <si>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</si>
  <si>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</si>
  <si>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</si>
  <si>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</si>
  <si>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</si>
  <si>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</si>
  <si>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</si>
  <si>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</si>
  <si>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</si>
  <si>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</si>
  <si>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</si>
  <si>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</si>
  <si>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</si>
  <si>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</si>
  <si>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</si>
  <si>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</si>
  <si>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</si>
  <si>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</si>
  <si>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</si>
  <si>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</si>
  <si>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</si>
  <si>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</si>
  <si>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</si>
  <si>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</si>
  <si>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</si>
  <si>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</si>
  <si>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</si>
  <si>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</si>
  <si>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</si>
  <si>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</si>
  <si>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</si>
  <si>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</si>
  <si>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</si>
  <si>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</si>
  <si>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</si>
  <si>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</si>
  <si>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</si>
  <si>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</si>
  <si>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</si>
  <si>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</si>
  <si>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</si>
  <si>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</si>
  <si>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</si>
  <si>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</si>
  <si>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</si>
  <si>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</si>
  <si>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</si>
  <si>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</si>
  <si>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</si>
  <si>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</si>
  <si>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</si>
  <si>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</si>
  <si>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</si>
  <si>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</si>
  <si>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</si>
  <si>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</si>
  <si>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</si>
  <si>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</si>
  <si>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</si>
  <si>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</si>
  <si>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</si>
  <si>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</si>
  <si>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</si>
  <si>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</si>
  <si>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</si>
  <si>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</si>
  <si>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</si>
  <si>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</si>
  <si>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</si>
  <si>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</si>
  <si>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</si>
  <si>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</si>
  <si>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</si>
  <si>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</si>
  <si>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</si>
  <si>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</si>
  <si>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</si>
  <si>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</si>
  <si>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</si>
  <si>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</si>
  <si>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</si>
  <si>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</si>
  <si>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</si>
  <si>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</si>
  <si>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</si>
  <si>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</si>
  <si>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</si>
  <si>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</si>
  <si>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</si>
  <si>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</si>
  <si>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</si>
  <si>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</si>
  <si>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</si>
  <si>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</si>
  <si>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</si>
  <si>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</si>
  <si>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</si>
  <si>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</si>
  <si>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</si>
  <si>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</si>
  <si>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</si>
  <si>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</si>
  <si>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</si>
  <si>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</si>
  <si>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</si>
  <si>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</si>
  <si>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</si>
  <si>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</si>
  <si>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</si>
  <si>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</si>
  <si>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</si>
  <si>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</si>
  <si>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</si>
  <si>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</si>
  <si>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</si>
  <si>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</si>
  <si>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</si>
  <si>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</si>
  <si>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</si>
  <si>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</si>
  <si>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</si>
  <si>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</si>
  <si>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</si>
  <si>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</si>
  <si>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</si>
  <si>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</si>
  <si>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</si>
  <si>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</si>
  <si>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</si>
  <si>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</si>
  <si>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</si>
  <si>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</si>
  <si>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</si>
  <si>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</si>
  <si>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</si>
  <si>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</si>
  <si>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</si>
  <si>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</si>
  <si>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</si>
  <si>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</si>
  <si>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</si>
  <si>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</si>
  <si>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</si>
  <si>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</si>
  <si>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</si>
  <si>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</si>
  <si>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</si>
  <si>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</si>
  <si>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</si>
  <si>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</si>
  <si>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</si>
  <si>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</si>
  <si>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</si>
  <si>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</si>
  <si>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</si>
  <si>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</si>
  <si>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</si>
  <si>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</si>
  <si>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</si>
  <si>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</si>
  <si>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</si>
  <si>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</si>
  <si>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</si>
  <si>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</si>
  <si>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</si>
  <si>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</si>
  <si>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</si>
  <si>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</si>
  <si>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</si>
  <si>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</si>
  <si>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</si>
  <si>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</si>
  <si>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</si>
  <si>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</si>
  <si>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</si>
  <si>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</si>
  <si>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</si>
  <si>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</si>
  <si>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</si>
  <si>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</si>
  <si>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</si>
  <si>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</si>
  <si>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</si>
  <si>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</si>
  <si>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</si>
  <si>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</si>
  <si>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</si>
  <si>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</si>
  <si>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</si>
  <si>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</si>
  <si>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</si>
  <si>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</si>
  <si>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</si>
  <si>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</si>
  <si>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</si>
  <si>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</si>
  <si>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</si>
  <si>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</si>
  <si>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</si>
  <si>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</si>
  <si>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</si>
  <si>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</si>
  <si>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</si>
  <si>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</si>
  <si>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</si>
  <si>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</si>
  <si>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</si>
  <si>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</si>
  <si>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</si>
  <si>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</si>
  <si>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</si>
  <si>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</si>
  <si>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</si>
  <si>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</si>
  <si>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</si>
  <si>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</si>
  <si>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</si>
  <si>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</si>
  <si>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</si>
  <si>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</si>
  <si>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</si>
  <si>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</si>
  <si>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</si>
  <si>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</si>
  <si>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</si>
  <si>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</si>
  <si>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</si>
  <si>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</si>
  <si>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</si>
  <si>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</si>
  <si>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</si>
  <si>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</si>
  <si>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</si>
  <si>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</si>
  <si>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</si>
  <si>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</si>
  <si>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</si>
  <si>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</si>
  <si>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</si>
  <si>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</si>
  <si>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</si>
  <si>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</si>
  <si>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</si>
  <si>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</si>
  <si>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</si>
  <si>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</si>
  <si>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</si>
  <si>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</si>
  <si>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</si>
  <si>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</si>
  <si>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</si>
  <si>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</si>
  <si>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</si>
  <si>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</si>
  <si>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</si>
  <si>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</si>
  <si>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</si>
  <si>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</si>
  <si>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</si>
  <si>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</si>
  <si>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</si>
  <si>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</si>
  <si>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</si>
  <si>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</si>
  <si>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</si>
  <si>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</si>
  <si>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</si>
  <si>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</si>
  <si>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</si>
  <si>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</si>
  <si>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</si>
  <si>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</si>
  <si>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</si>
  <si>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</si>
  <si>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</si>
  <si>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</si>
  <si>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</si>
  <si>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</si>
  <si>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</si>
  <si>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</si>
  <si>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</si>
  <si>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</si>
  <si>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</si>
  <si>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</si>
  <si>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</si>
  <si>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</si>
  <si>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</si>
  <si>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</si>
  <si>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</si>
  <si>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</si>
  <si>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</si>
  <si>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</si>
  <si>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</si>
  <si>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</si>
  <si>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</si>
  <si>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</si>
  <si>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</si>
  <si>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</si>
  <si>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</si>
  <si>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</si>
  <si>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</si>
  <si>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</si>
  <si>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</si>
  <si>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</si>
  <si>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</si>
  <si>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</si>
  <si>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</si>
  <si>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</si>
  <si>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</si>
  <si>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</si>
  <si>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</si>
  <si>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</si>
  <si>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</si>
  <si>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</si>
  <si>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</si>
  <si>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</si>
  <si>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</si>
  <si>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</si>
  <si>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</si>
  <si>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</si>
  <si>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</si>
  <si>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</si>
  <si>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</si>
  <si>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</si>
  <si>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</si>
  <si>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</si>
  <si>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</si>
  <si>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</si>
  <si>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</si>
  <si>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</si>
  <si>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</si>
  <si>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</si>
  <si>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</si>
  <si>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</si>
  <si>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</si>
  <si>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</si>
  <si>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</si>
  <si>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</si>
  <si>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</si>
  <si>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</si>
  <si>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</si>
  <si>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</si>
  <si>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</si>
  <si>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</si>
  <si>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</si>
  <si>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</si>
  <si>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</si>
  <si>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</si>
  <si>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</si>
  <si>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</si>
  <si>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</si>
  <si>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</si>
  <si>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</si>
  <si>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</si>
  <si>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</si>
  <si>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</si>
  <si>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</si>
  <si>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</si>
  <si>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</si>
  <si>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</si>
  <si>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</si>
  <si>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</si>
  <si>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</si>
  <si>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</si>
  <si>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</si>
  <si>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</si>
  <si>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</si>
  <si>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</si>
  <si>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</si>
  <si>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</si>
  <si>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</si>
  <si>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</si>
  <si>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</si>
  <si>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</si>
  <si>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</si>
  <si>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</si>
  <si>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</si>
  <si>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</si>
  <si>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</si>
  <si>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</si>
  <si>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</si>
  <si>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</si>
  <si>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</si>
  <si>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</si>
  <si>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</si>
  <si>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</si>
  <si>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</si>
  <si>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</si>
  <si>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</si>
  <si>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</si>
  <si>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</si>
  <si>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</si>
  <si>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</si>
  <si>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</si>
  <si>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</si>
  <si>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</si>
  <si>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</si>
  <si>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</si>
  <si>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</si>
  <si>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</si>
  <si>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</si>
  <si>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</si>
  <si>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</si>
  <si>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</si>
  <si>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</si>
  <si>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</si>
  <si>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</si>
  <si>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</si>
  <si>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</si>
  <si>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</si>
  <si>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</si>
  <si>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</si>
  <si>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</si>
  <si>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</si>
  <si>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</si>
  <si>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</si>
  <si>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</si>
  <si>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</si>
  <si>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</si>
  <si>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</si>
  <si>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</si>
  <si>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</si>
  <si>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</si>
  <si>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</si>
  <si>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</si>
  <si>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</si>
  <si>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</si>
  <si>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</si>
  <si>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</si>
  <si>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</si>
  <si>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</si>
  <si>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</si>
  <si>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</si>
  <si>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</si>
  <si>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</si>
  <si>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</si>
  <si>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</si>
  <si>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</si>
  <si>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</si>
  <si>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</si>
  <si>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</si>
  <si>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</si>
  <si>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</si>
  <si>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</si>
  <si>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</si>
  <si>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</si>
  <si>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</si>
  <si>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</si>
  <si>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</si>
  <si>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</si>
  <si>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</si>
  <si>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</si>
  <si>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</si>
  <si>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</si>
  <si>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</si>
  <si>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</si>
  <si>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</si>
  <si>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</si>
  <si>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</si>
  <si>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</si>
  <si>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</si>
  <si>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</si>
  <si>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</si>
  <si>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</si>
  <si>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</si>
  <si>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</si>
  <si>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</si>
  <si>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</si>
  <si>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</si>
  <si>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</si>
  <si>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</si>
  <si>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</si>
  <si>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</si>
  <si>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</si>
  <si>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</si>
  <si>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</si>
  <si>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</si>
  <si>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</si>
  <si>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</si>
  <si>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</si>
  <si>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</si>
  <si>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</si>
  <si>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</si>
  <si>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</si>
  <si>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</si>
  <si>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</si>
  <si>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</si>
  <si>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</si>
  <si>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</si>
  <si>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</si>
  <si>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</si>
  <si>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</si>
  <si>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</si>
  <si>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</si>
  <si>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</si>
  <si>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</si>
  <si>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</si>
  <si>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</si>
  <si>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</si>
  <si>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</si>
  <si>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</si>
  <si>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</si>
  <si>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</si>
  <si>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</si>
  <si>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</si>
  <si>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</si>
  <si>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</si>
  <si>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</si>
  <si>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</si>
  <si>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</si>
  <si>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</si>
  <si>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</si>
  <si>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</si>
  <si>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</si>
  <si>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</si>
  <si>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</si>
  <si>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</si>
  <si>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</si>
  <si>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</si>
  <si>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</si>
  <si>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</si>
  <si>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</si>
  <si>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</si>
  <si>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</si>
  <si>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</si>
  <si>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</si>
  <si>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</si>
  <si>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</si>
  <si>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</si>
  <si>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</si>
  <si>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</si>
  <si>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</si>
  <si>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</si>
  <si>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</si>
  <si>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</si>
  <si>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</si>
  <si>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</si>
  <si>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</si>
  <si>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</si>
  <si>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</si>
  <si>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</si>
  <si>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</si>
  <si>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</si>
  <si>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</si>
  <si>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</si>
  <si>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</si>
  <si>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</si>
  <si>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</si>
  <si>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</si>
  <si>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</si>
  <si>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</si>
  <si>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</si>
  <si>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</si>
  <si>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</si>
  <si>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</si>
  <si>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</si>
  <si>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</si>
  <si>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</si>
  <si>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</si>
  <si>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</si>
  <si>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</si>
  <si>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</si>
  <si>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</si>
  <si>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</si>
  <si>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</si>
  <si>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</si>
  <si>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</si>
  <si>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</si>
  <si>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</si>
  <si>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</si>
  <si>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</si>
  <si>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</si>
  <si>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</si>
  <si>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</si>
  <si>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</si>
  <si>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</si>
  <si>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</si>
  <si>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</si>
  <si>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</si>
  <si>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</si>
  <si>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</si>
  <si>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</si>
  <si>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</si>
  <si>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</si>
  <si>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</si>
  <si>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</si>
  <si>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</si>
  <si>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</si>
  <si>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</si>
  <si>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</si>
  <si>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</si>
  <si>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</si>
  <si>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</si>
  <si>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</si>
  <si>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</si>
  <si>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</si>
  <si>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</si>
  <si>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</si>
  <si>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</si>
  <si>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</si>
  <si>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</si>
  <si>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</si>
  <si>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</si>
  <si>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</si>
  <si>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</si>
  <si>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</si>
  <si>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</si>
  <si>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</si>
  <si>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</si>
  <si>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</si>
  <si>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</si>
  <si>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</si>
  <si>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</si>
  <si>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</si>
  <si>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</si>
  <si>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</si>
  <si>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</si>
  <si>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</si>
  <si>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</si>
  <si>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</si>
  <si>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</si>
  <si>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</si>
  <si>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</si>
  <si>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</si>
  <si>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</si>
  <si>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</si>
  <si>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</si>
  <si>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</si>
  <si>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</si>
  <si>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</si>
  <si>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</si>
  <si>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</si>
  <si>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</si>
  <si>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</si>
  <si>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</si>
  <si>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</si>
  <si>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</si>
  <si>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</si>
  <si>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</si>
  <si>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</si>
  <si>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</si>
  <si>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</si>
  <si>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</si>
  <si>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</si>
  <si>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</si>
  <si>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</si>
  <si>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</si>
  <si>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</si>
  <si>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</si>
  <si>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</si>
  <si>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</si>
  <si>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</si>
  <si>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</si>
  <si>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</si>
  <si>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</si>
  <si>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</si>
  <si>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</si>
  <si>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</si>
  <si>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</si>
  <si>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</si>
  <si>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</si>
  <si>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</si>
  <si>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</si>
  <si>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</si>
  <si>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</si>
  <si>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</si>
  <si>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</si>
  <si>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</si>
  <si>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</si>
  <si>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</si>
  <si>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</si>
  <si>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</si>
  <si>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</si>
  <si>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</si>
  <si>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</si>
  <si>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</si>
  <si>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</si>
  <si>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</si>
  <si>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</si>
  <si>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</si>
  <si>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</si>
  <si>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</si>
  <si>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</si>
  <si>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</si>
  <si>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</si>
  <si>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</si>
  <si>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</si>
  <si>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</si>
  <si>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</si>
  <si>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</si>
  <si>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</si>
  <si>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</si>
  <si>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</si>
  <si>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</si>
  <si>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</si>
  <si>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</si>
  <si>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</si>
  <si>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</si>
  <si>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</si>
  <si>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</si>
  <si>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</si>
  <si>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</si>
  <si>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</si>
  <si>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</si>
  <si>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</si>
  <si>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</si>
  <si>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</si>
  <si>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</si>
  <si>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</si>
  <si>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</si>
  <si>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</si>
  <si>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</si>
  <si>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</si>
  <si>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</si>
  <si>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</si>
  <si>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</si>
  <si>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</si>
  <si>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</si>
  <si>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</si>
  <si>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</si>
  <si>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</si>
  <si>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</si>
  <si>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</si>
  <si>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</si>
  <si>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</si>
  <si>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</si>
  <si>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</si>
  <si>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</si>
  <si>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</si>
  <si>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</si>
  <si>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</si>
  <si>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</si>
  <si>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</si>
  <si>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</si>
  <si>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</si>
  <si>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</si>
  <si>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</si>
  <si>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</si>
  <si>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</si>
  <si>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</si>
  <si>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</si>
  <si>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</si>
  <si>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</si>
  <si>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</si>
  <si>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</si>
  <si>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</si>
  <si>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</si>
  <si>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</si>
  <si>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</si>
  <si>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</si>
  <si>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</si>
  <si>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</si>
  <si>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</si>
  <si>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</si>
  <si>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</si>
  <si>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</si>
  <si>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</si>
  <si>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</si>
  <si>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</si>
  <si>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</si>
  <si>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</si>
  <si>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</si>
  <si>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</si>
  <si>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</si>
  <si>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</si>
  <si>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</si>
  <si>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</si>
  <si>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</si>
  <si>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</si>
  <si>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</si>
  <si>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</si>
  <si>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</si>
  <si>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</si>
  <si>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</si>
  <si>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</si>
  <si>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</si>
  <si>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</si>
  <si>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</si>
  <si>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</si>
  <si>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</si>
  <si>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</si>
  <si>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</si>
  <si>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</si>
  <si>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</si>
  <si>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</si>
  <si>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</si>
  <si>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</si>
  <si>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</si>
  <si>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</si>
  <si>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</si>
  <si>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</si>
  <si>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</si>
  <si>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</si>
  <si>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</si>
  <si>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</si>
  <si>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</si>
  <si>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</si>
  <si>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</si>
  <si>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</si>
  <si>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</si>
  <si>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</si>
  <si>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</si>
  <si>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</si>
  <si>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</si>
  <si>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</si>
  <si>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</si>
  <si>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</si>
  <si>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</si>
  <si>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</si>
  <si>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</si>
  <si>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</si>
  <si>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</si>
  <si>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</si>
  <si>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</si>
  <si>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</si>
  <si>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</si>
  <si>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</si>
  <si>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</si>
  <si>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</si>
  <si>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</si>
  <si>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</si>
  <si>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</si>
  <si>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</si>
  <si>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</si>
  <si>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</si>
  <si>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</si>
  <si>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</si>
  <si>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</si>
  <si>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</si>
  <si>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</si>
  <si>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</si>
  <si>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</si>
  <si>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</si>
  <si>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</si>
  <si>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</si>
  <si>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</si>
  <si>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</si>
  <si>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</si>
  <si>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</si>
  <si>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</si>
  <si>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</si>
  <si>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</si>
  <si>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</si>
  <si>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</si>
  <si>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</si>
  <si>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</si>
  <si>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</si>
  <si>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</si>
  <si>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</si>
  <si>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</si>
  <si>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</si>
  <si>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</si>
  <si>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</si>
  <si>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</si>
  <si>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</si>
  <si>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</si>
  <si>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</si>
  <si>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</si>
  <si>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</si>
  <si>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</si>
  <si>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</si>
  <si>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</si>
  <si>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</si>
  <si>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</si>
  <si>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</si>
  <si>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</si>
  <si>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</si>
  <si>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</si>
  <si>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</si>
  <si>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</si>
  <si>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</si>
  <si>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</si>
  <si>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</si>
  <si>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</si>
  <si>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</si>
  <si>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</si>
  <si>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</si>
  <si>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</si>
  <si>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</si>
  <si>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</si>
  <si>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</si>
  <si>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</si>
  <si>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</si>
  <si>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</si>
  <si>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</si>
  <si>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</si>
  <si>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</si>
  <si>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</si>
  <si>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</si>
  <si>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</si>
  <si>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</si>
  <si>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</si>
  <si>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</si>
  <si>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</si>
  <si>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</si>
  <si>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</si>
  <si>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</si>
  <si>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</si>
  <si>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</si>
  <si>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</si>
  <si>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</si>
  <si>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</si>
  <si>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</si>
  <si>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</si>
  <si>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</si>
  <si>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</si>
  <si>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</si>
  <si>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</si>
  <si>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</si>
  <si>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</si>
  <si>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</si>
  <si>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</si>
  <si>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</si>
  <si>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</si>
  <si>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</si>
  <si>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</si>
  <si>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</si>
  <si>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</si>
  <si>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</si>
  <si>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</si>
  <si>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</si>
  <si>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</si>
  <si>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</si>
  <si>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</si>
  <si>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</si>
  <si>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</si>
  <si>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</si>
  <si>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</si>
  <si>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</si>
  <si>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</si>
  <si>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</si>
  <si>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</si>
  <si>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</si>
  <si>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</si>
  <si>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</si>
  <si>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</si>
  <si>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</si>
  <si>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</si>
  <si>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</si>
  <si>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</si>
  <si>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</si>
  <si>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</si>
  <si>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</si>
  <si>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</si>
  <si>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</si>
  <si>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</si>
  <si>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</si>
  <si>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</si>
  <si>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</si>
  <si>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</si>
  <si>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</si>
  <si>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</si>
  <si>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</si>
  <si>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</si>
  <si>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</si>
  <si>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</si>
  <si>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</si>
  <si>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</si>
  <si>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</si>
  <si>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</si>
  <si>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</si>
  <si>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</si>
  <si>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</si>
  <si>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</si>
  <si>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</si>
  <si>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</si>
  <si>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</si>
  <si>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</si>
  <si>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</si>
  <si>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</si>
  <si>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</si>
  <si>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</si>
  <si>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</si>
  <si>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</si>
  <si>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</si>
  <si>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</si>
  <si>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</si>
  <si>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</si>
  <si>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</si>
  <si>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</si>
  <si>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</si>
  <si>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</si>
  <si>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</si>
  <si>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</si>
  <si>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</si>
  <si>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</si>
  <si>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</si>
  <si>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</si>
  <si>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</si>
  <si>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</si>
  <si>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</si>
  <si>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</si>
  <si>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</si>
  <si>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</si>
  <si>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</si>
  <si>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</si>
  <si>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</si>
  <si>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</si>
  <si>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</si>
  <si>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</si>
  <si>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</si>
  <si>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</si>
  <si>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</si>
  <si>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</si>
  <si>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</si>
  <si>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</si>
  <si>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</si>
  <si>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</si>
  <si>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</si>
  <si>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</si>
  <si>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</si>
  <si>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</si>
  <si>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</si>
  <si>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</si>
  <si>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</si>
  <si>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</si>
  <si>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</si>
  <si>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</si>
  <si>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</si>
  <si>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</si>
  <si>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</si>
  <si>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</si>
  <si>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</si>
  <si>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</si>
  <si>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</si>
  <si>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</si>
  <si>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</si>
  <si>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</si>
  <si>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</si>
  <si>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</si>
  <si>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</si>
  <si>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</si>
  <si>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</si>
  <si>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</si>
  <si>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</si>
  <si>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</si>
  <si>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</si>
  <si>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</si>
  <si>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</si>
  <si>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</si>
  <si>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</si>
  <si>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</si>
  <si>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</si>
  <si>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</si>
  <si>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</si>
  <si>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</si>
  <si>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</si>
  <si>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</si>
  <si>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</si>
  <si>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</si>
  <si>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</si>
  <si>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</si>
  <si>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</si>
  <si>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</si>
  <si>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</si>
  <si>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</si>
  <si>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</si>
  <si>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</si>
  <si>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</si>
  <si>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</si>
  <si>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</si>
  <si>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</si>
  <si>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</si>
  <si>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</si>
  <si>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</si>
  <si>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</si>
  <si>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</si>
  <si>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</si>
  <si>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</si>
  <si>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</si>
  <si>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</si>
  <si>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</si>
  <si>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</si>
  <si>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</si>
  <si>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</si>
  <si>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</si>
  <si>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</si>
  <si>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</si>
  <si>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</si>
  <si>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</si>
  <si>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</si>
  <si>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</si>
  <si>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</si>
  <si>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</si>
  <si>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</si>
  <si>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</si>
  <si>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</si>
  <si>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</si>
  <si>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</si>
  <si>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</si>
  <si>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</si>
  <si>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</si>
  <si>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</si>
  <si>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</si>
  <si>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</si>
  <si>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</si>
  <si>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</si>
  <si>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</si>
  <si>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</si>
  <si>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</si>
  <si>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</si>
  <si>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</si>
  <si>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</si>
  <si>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</si>
  <si>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</si>
  <si>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</si>
  <si>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</si>
  <si>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</si>
  <si>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</si>
  <si>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</si>
  <si>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</si>
  <si>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</si>
  <si>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</si>
  <si>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</si>
  <si>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</si>
  <si>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</si>
  <si>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</si>
  <si>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</si>
  <si>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</si>
  <si>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</si>
  <si>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</si>
  <si>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</si>
  <si>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</si>
  <si>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</si>
  <si>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</si>
  <si>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</si>
  <si>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</si>
  <si>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</si>
  <si>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</si>
  <si>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</si>
  <si>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</si>
  <si>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</si>
  <si>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</si>
  <si>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</si>
  <si>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</si>
  <si>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</si>
  <si>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</si>
  <si>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</si>
  <si>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</si>
  <si>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</si>
  <si>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</si>
  <si>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</si>
  <si>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</si>
  <si>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</si>
  <si>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</si>
  <si>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</si>
  <si>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</si>
  <si>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</si>
  <si>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</si>
  <si>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</si>
  <si>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</si>
  <si>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</si>
  <si>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</si>
  <si>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</si>
  <si>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</si>
  <si>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</si>
  <si>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</si>
  <si>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</si>
  <si>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</si>
  <si>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</si>
  <si>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</si>
  <si>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</si>
  <si>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</si>
  <si>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</si>
  <si>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</si>
  <si>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</si>
  <si>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</si>
  <si>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</si>
  <si>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</si>
  <si>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</si>
  <si>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</si>
  <si>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</si>
  <si>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</si>
  <si>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</si>
  <si>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</si>
  <si>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</si>
  <si>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</si>
  <si>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</si>
  <si>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</si>
  <si>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</si>
  <si>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</si>
  <si>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</si>
  <si>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</si>
  <si>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</si>
  <si>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</si>
  <si>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</si>
  <si>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</si>
  <si>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</si>
  <si>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</si>
  <si>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</si>
  <si>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</si>
  <si>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</si>
  <si>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</si>
  <si>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</si>
  <si>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</si>
  <si>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</si>
  <si>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</si>
  <si>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</si>
  <si>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</si>
  <si>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</si>
  <si>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</si>
  <si>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</si>
  <si>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</si>
  <si>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</si>
  <si>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</si>
  <si>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</si>
  <si>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</si>
  <si>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</si>
  <si>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</si>
  <si>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</si>
  <si>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</si>
  <si>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</si>
  <si>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</si>
  <si>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</si>
  <si>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</si>
  <si>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</si>
  <si>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</si>
  <si>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</si>
  <si>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</si>
  <si>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</si>
  <si>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</si>
  <si>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</si>
  <si>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</si>
  <si>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</si>
  <si>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</si>
  <si>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</si>
  <si>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</si>
  <si>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</si>
  <si>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</si>
  <si>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</si>
  <si>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</si>
  <si>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</si>
  <si>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</si>
  <si>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</si>
  <si>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</si>
  <si>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</si>
  <si>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</si>
  <si>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</si>
  <si>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</si>
  <si>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</si>
  <si>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</si>
  <si>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</si>
  <si>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</si>
  <si>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</si>
  <si>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</si>
  <si>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</si>
  <si>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</si>
  <si>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</si>
  <si>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</si>
  <si>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</si>
  <si>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</si>
  <si>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</si>
  <si>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</si>
  <si>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</si>
  <si>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</si>
  <si>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</si>
  <si>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</si>
  <si>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</si>
  <si>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</si>
  <si>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</si>
  <si>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</si>
  <si>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</si>
  <si>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</si>
  <si>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</si>
  <si>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</si>
  <si>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</si>
  <si>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</si>
  <si>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</si>
  <si>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</si>
  <si>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</si>
  <si>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</si>
  <si>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</si>
  <si>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</si>
  <si>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</si>
  <si>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</si>
  <si>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</si>
  <si>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</si>
  <si>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</si>
  <si>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</si>
  <si>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</si>
  <si>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</si>
  <si>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</si>
  <si>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</si>
  <si>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</si>
  <si>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</si>
  <si>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</si>
  <si>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</si>
  <si>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</si>
  <si>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</si>
  <si>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</si>
  <si>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</si>
  <si>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</si>
  <si>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</si>
  <si>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</si>
  <si>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</si>
  <si>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</si>
  <si>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</si>
  <si>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</si>
  <si>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</si>
  <si>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</si>
  <si>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</si>
  <si>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</si>
  <si>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</si>
  <si>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</si>
  <si>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</si>
  <si>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</si>
  <si>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</si>
  <si>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</si>
  <si>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</si>
  <si>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</si>
  <si>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</si>
  <si>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</si>
  <si>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</si>
  <si>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</si>
  <si>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</si>
  <si>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</si>
  <si>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</si>
  <si>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</si>
  <si>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</si>
  <si>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</si>
  <si>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</si>
  <si>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</si>
  <si>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</si>
  <si>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</si>
  <si>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</si>
  <si>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</si>
  <si>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</si>
  <si>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</si>
  <si>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</si>
  <si>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</si>
  <si>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</si>
  <si>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</si>
  <si>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</si>
  <si>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</si>
  <si>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</si>
  <si>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</si>
  <si>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</si>
  <si>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</si>
  <si>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</si>
  <si>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</si>
  <si>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</si>
  <si>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</si>
  <si>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</si>
  <si>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</si>
  <si>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</si>
  <si>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</si>
  <si>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</si>
  <si>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</si>
  <si>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</si>
  <si>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</si>
  <si>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</si>
  <si>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</si>
  <si>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</si>
  <si>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</si>
  <si>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</si>
  <si>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</si>
  <si>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</si>
  <si>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</si>
  <si>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</si>
  <si>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</si>
  <si>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</si>
  <si>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</si>
  <si>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</si>
  <si>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</si>
  <si>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</si>
  <si>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</si>
  <si>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</si>
  <si>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</si>
  <si>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</si>
  <si>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</si>
  <si>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</si>
  <si>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</si>
  <si>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</si>
  <si>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</si>
  <si>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</si>
  <si>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</si>
  <si>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</si>
  <si>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</si>
  <si>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</si>
  <si>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</si>
  <si>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</si>
  <si>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</si>
  <si>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</si>
  <si>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</si>
  <si>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</si>
  <si>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</si>
  <si>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</si>
  <si>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</si>
  <si>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</si>
  <si>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</si>
  <si>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</si>
  <si>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</si>
  <si>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</si>
  <si>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</si>
  <si>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</si>
  <si>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</si>
  <si>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</si>
  <si>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</si>
  <si>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</si>
  <si>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</si>
  <si>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</si>
  <si>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</si>
  <si>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</si>
  <si>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</si>
  <si>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</si>
  <si>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</si>
  <si>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</si>
  <si>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</si>
  <si>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</si>
  <si>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</si>
  <si>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</si>
  <si>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</si>
  <si>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</si>
  <si>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</si>
  <si>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</si>
  <si>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</si>
  <si>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</si>
  <si>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</si>
  <si>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</si>
  <si>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</si>
  <si>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</si>
  <si>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</si>
  <si>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</si>
  <si>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</si>
  <si>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</si>
  <si>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</si>
  <si>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</si>
  <si>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</si>
  <si>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</si>
  <si>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</si>
  <si>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</si>
  <si>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</si>
  <si>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</si>
  <si>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</si>
  <si>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</si>
  <si>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</si>
  <si>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</si>
  <si>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</si>
  <si>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</si>
  <si>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</si>
  <si>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</si>
  <si>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</si>
  <si>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</si>
  <si>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</si>
  <si>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</si>
  <si>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</si>
  <si>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</si>
  <si>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</si>
  <si>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</si>
  <si>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</si>
  <si>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</si>
  <si>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</si>
  <si>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</si>
  <si>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</si>
  <si>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</si>
  <si>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</si>
  <si>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</si>
  <si>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</si>
  <si>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</si>
  <si>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</si>
  <si>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</si>
  <si>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</si>
  <si>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</si>
  <si>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</si>
  <si>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</si>
  <si>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</si>
  <si>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</si>
  <si>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</si>
  <si>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</si>
  <si>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</si>
  <si>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</si>
  <si>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</si>
  <si>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</si>
  <si>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</si>
  <si>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</si>
  <si>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</si>
  <si>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</si>
  <si>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</si>
  <si>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</si>
  <si>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</si>
  <si>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</si>
  <si>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</si>
  <si>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</si>
  <si>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</si>
  <si>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</si>
  <si>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</si>
  <si>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</si>
  <si>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</si>
  <si>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</si>
  <si>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</si>
  <si>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</si>
  <si>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</si>
  <si>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</si>
  <si>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</si>
  <si>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</si>
  <si>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</si>
  <si>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</si>
  <si>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</si>
  <si>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</si>
  <si>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</si>
  <si>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</si>
  <si>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</si>
  <si>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</si>
  <si>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</si>
  <si>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</si>
  <si>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</si>
  <si>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</si>
  <si>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</si>
  <si>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</si>
  <si>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</si>
  <si>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</si>
  <si>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</si>
  <si>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</si>
  <si>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</si>
  <si>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</si>
  <si>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</si>
  <si>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</si>
  <si>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</si>
  <si>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</si>
  <si>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</si>
  <si>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</si>
  <si>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</si>
  <si>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</si>
  <si>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</si>
  <si>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</si>
  <si>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</si>
  <si>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</si>
  <si>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</si>
  <si>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</si>
  <si>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</si>
  <si>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</si>
  <si>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</si>
  <si>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</si>
  <si>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</si>
  <si>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</si>
  <si>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</si>
  <si>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</si>
  <si>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</si>
  <si>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</si>
  <si>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</si>
  <si>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</si>
  <si>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</si>
  <si>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</si>
  <si>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</si>
  <si>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</si>
  <si>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</si>
  <si>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</si>
  <si>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</si>
  <si>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</si>
  <si>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</si>
  <si>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</si>
  <si>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</si>
  <si>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</si>
  <si>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</si>
  <si>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</si>
  <si>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</si>
  <si>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</si>
  <si>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</si>
  <si>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</si>
  <si>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</si>
  <si>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</si>
  <si>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</si>
  <si>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</si>
  <si>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</si>
  <si>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</si>
  <si>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</si>
  <si>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</si>
  <si>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</si>
  <si>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</si>
  <si>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</si>
  <si>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</si>
  <si>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</si>
  <si>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</si>
  <si>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</si>
  <si>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</si>
  <si>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</si>
  <si>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</si>
  <si>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</si>
  <si>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</si>
  <si>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</si>
  <si>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</si>
  <si>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</si>
  <si>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</si>
  <si>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</si>
  <si>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</si>
  <si>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</si>
  <si>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</si>
  <si>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</si>
  <si>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</si>
  <si>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</si>
  <si>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</si>
  <si>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</si>
  <si>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</si>
  <si>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</si>
  <si>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</si>
  <si>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</si>
  <si>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</si>
  <si>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</si>
  <si>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</si>
  <si>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</si>
  <si>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</si>
  <si>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</si>
  <si>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</si>
  <si>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</si>
  <si>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</si>
  <si>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</si>
  <si>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</si>
  <si>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</si>
  <si>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</si>
  <si>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</si>
  <si>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</si>
  <si>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</si>
  <si>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</si>
  <si>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</si>
  <si>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</si>
  <si>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</si>
  <si>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</si>
  <si>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</si>
  <si>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</si>
  <si>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</si>
  <si>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</si>
  <si>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</si>
  <si>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</si>
  <si>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</si>
  <si>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</si>
  <si>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</si>
  <si>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</si>
  <si>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</si>
  <si>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</si>
  <si>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</si>
  <si>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</si>
  <si>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</si>
  <si>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</si>
  <si>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</si>
  <si>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</si>
  <si>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</si>
  <si>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</si>
  <si>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</si>
  <si>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</si>
  <si>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</si>
  <si>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</si>
  <si>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</si>
  <si>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</si>
  <si>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</si>
  <si>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</si>
  <si>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</si>
  <si>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</si>
  <si>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</si>
  <si>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</si>
  <si>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</si>
  <si>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</si>
  <si>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</si>
  <si>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</si>
  <si>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</si>
  <si>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</si>
  <si>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</si>
  <si>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</si>
  <si>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</si>
  <si>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</si>
  <si>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</si>
  <si>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</si>
  <si>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</si>
  <si>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</si>
  <si>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</si>
  <si>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</si>
  <si>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</si>
  <si>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</si>
  <si>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</si>
  <si>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</si>
  <si>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</si>
  <si>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</si>
  <si>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</si>
  <si>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</si>
  <si>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</si>
  <si>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</si>
  <si>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</si>
  <si>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</si>
  <si>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</si>
  <si>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</si>
  <si>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</si>
  <si>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</si>
  <si>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</si>
  <si>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</si>
  <si>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</si>
  <si>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</si>
  <si>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</si>
  <si>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</si>
  <si>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</si>
  <si>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</si>
  <si>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</si>
  <si>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</si>
  <si>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</si>
  <si>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</si>
  <si>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</si>
  <si>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</si>
  <si>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</si>
  <si>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</si>
  <si>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</si>
  <si>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</si>
  <si>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</si>
  <si>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</si>
  <si>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</si>
  <si>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</si>
  <si>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</si>
  <si>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</si>
  <si>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</si>
  <si>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</si>
  <si>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</si>
  <si>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</si>
  <si>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</si>
  <si>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</si>
  <si>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</si>
  <si>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</si>
  <si>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</si>
  <si>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</si>
  <si>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</si>
  <si>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</si>
  <si>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</si>
  <si>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</si>
  <si>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</si>
  <si>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</si>
  <si>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</si>
  <si>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</si>
  <si>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</si>
  <si>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</si>
  <si>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</si>
  <si>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</si>
  <si>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</si>
  <si>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</si>
  <si>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</si>
  <si>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</si>
  <si>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</si>
  <si>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</si>
  <si>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</si>
  <si>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</si>
  <si>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</si>
  <si>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</si>
  <si>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</si>
  <si>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</si>
  <si>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</si>
  <si>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</si>
  <si>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</si>
  <si>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</si>
  <si>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</si>
  <si>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</si>
  <si>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</si>
  <si>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</si>
  <si>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</si>
  <si>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</si>
  <si>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</si>
  <si>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</si>
  <si>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</si>
  <si>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</si>
  <si>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</si>
  <si>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</si>
  <si>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</si>
  <si>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</si>
  <si>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</si>
  <si>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</si>
  <si>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</si>
  <si>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</si>
  <si>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</si>
  <si>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</si>
  <si>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</si>
  <si>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</si>
  <si>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</si>
  <si>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</si>
  <si>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</si>
  <si>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</si>
  <si>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</si>
  <si>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</si>
  <si>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</si>
  <si>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</si>
  <si>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</si>
  <si>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</si>
  <si>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</si>
  <si>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</si>
  <si>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</si>
  <si>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</si>
  <si>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</si>
  <si>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</si>
  <si>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</si>
  <si>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</si>
  <si>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</si>
  <si>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</si>
  <si>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</si>
  <si>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</si>
  <si>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</si>
  <si>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</si>
  <si>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</si>
  <si>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</si>
  <si>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</si>
  <si>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</si>
  <si>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</si>
  <si>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</si>
  <si>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</si>
  <si>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</si>
  <si>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</si>
  <si>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</si>
  <si>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</si>
  <si>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</si>
  <si>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</si>
  <si>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</si>
  <si>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</si>
  <si>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</si>
  <si>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</si>
  <si>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</si>
  <si>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</si>
  <si>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</si>
  <si>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</si>
  <si>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</si>
  <si>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</si>
  <si>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</si>
  <si>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</si>
  <si>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</si>
  <si>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</si>
  <si>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</si>
  <si>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</si>
  <si>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</si>
  <si>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</si>
  <si>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</si>
  <si>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</si>
  <si>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</si>
  <si>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</si>
  <si>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</si>
  <si>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</si>
  <si>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</si>
  <si>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</si>
  <si>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</si>
  <si>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</si>
  <si>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</si>
  <si>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</si>
  <si>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</si>
  <si>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</si>
  <si>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</si>
  <si>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</si>
  <si>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</si>
  <si>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</si>
  <si>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</si>
  <si>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</si>
  <si>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</si>
  <si>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</si>
  <si>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</si>
  <si>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</si>
  <si>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</si>
  <si>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</si>
  <si>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</si>
  <si>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</si>
  <si>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</si>
  <si>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</si>
  <si>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</si>
  <si>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</si>
  <si>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</si>
  <si>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</si>
  <si>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</si>
  <si>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</si>
  <si>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</si>
  <si>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</si>
  <si>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</si>
  <si>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</si>
  <si>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</si>
  <si>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</si>
  <si>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</si>
  <si>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</si>
  <si>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</si>
  <si>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</si>
  <si>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</si>
  <si>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</si>
  <si>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</si>
  <si>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</si>
  <si>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</si>
  <si>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</si>
  <si>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</si>
  <si>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</si>
  <si>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</si>
  <si>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</si>
  <si>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</si>
  <si>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</si>
  <si>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</si>
  <si>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</si>
  <si>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</si>
  <si>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</si>
  <si>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</si>
  <si>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</si>
  <si>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</si>
  <si>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</si>
  <si>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</si>
  <si>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</si>
  <si>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</si>
  <si>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</si>
  <si>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</si>
  <si>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</si>
  <si>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</si>
  <si>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</si>
  <si>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</si>
  <si>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</si>
  <si>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</si>
  <si>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</si>
  <si>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</si>
  <si>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</si>
  <si>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</si>
  <si>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</si>
  <si>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</si>
  <si>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</si>
  <si>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</si>
  <si>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</si>
  <si>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</si>
  <si>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</si>
  <si>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</si>
  <si>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</si>
  <si>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</si>
  <si>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</si>
  <si>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</si>
  <si>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</si>
  <si>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</si>
  <si>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</si>
  <si>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</si>
  <si>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</si>
  <si>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</si>
  <si>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</si>
  <si>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</si>
  <si>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</si>
  <si>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</si>
  <si>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</si>
  <si>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</si>
  <si>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</si>
  <si>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</si>
  <si>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</si>
  <si>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</si>
  <si>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</si>
  <si>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</si>
  <si>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</si>
  <si>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</si>
  <si>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</si>
  <si>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</si>
  <si>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</si>
  <si>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</si>
  <si>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</si>
  <si>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</si>
  <si>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</si>
  <si>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</si>
  <si>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</si>
  <si>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</si>
  <si>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</si>
  <si>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</si>
  <si>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</si>
  <si>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</si>
  <si>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</si>
  <si>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</si>
  <si>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</si>
  <si>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</si>
  <si>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</si>
  <si>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</si>
  <si>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</si>
  <si>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</si>
  <si>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</si>
  <si>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</si>
  <si>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</si>
  <si>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</si>
  <si>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</si>
  <si>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</si>
  <si>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</si>
  <si>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</si>
  <si>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</si>
  <si>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</si>
  <si>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</si>
  <si>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</si>
  <si>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</si>
  <si>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</si>
  <si>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</si>
  <si>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</si>
  <si>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</si>
  <si>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</si>
  <si>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</si>
  <si>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</si>
  <si>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</si>
  <si>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</si>
  <si>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</si>
  <si>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</si>
  <si>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</si>
  <si>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</si>
  <si>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</si>
  <si>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</si>
  <si>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</si>
  <si>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</si>
  <si>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</si>
  <si>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</si>
  <si>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</si>
  <si>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</si>
  <si>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</si>
  <si>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</si>
  <si>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</si>
  <si>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</si>
  <si>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</si>
  <si>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</si>
  <si>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</si>
  <si>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</si>
  <si>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</si>
  <si>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</si>
  <si>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</si>
  <si>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</si>
  <si>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</si>
  <si>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</si>
  <si>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</si>
  <si>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</si>
  <si>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</si>
  <si>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</si>
  <si>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</si>
  <si>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</si>
  <si>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</si>
  <si>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</si>
  <si>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</si>
  <si>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</si>
  <si>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</si>
  <si>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</si>
  <si>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</si>
  <si>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</si>
  <si>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</si>
  <si>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</si>
  <si>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</si>
  <si>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</si>
  <si>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</si>
  <si>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</si>
  <si>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</si>
  <si>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</si>
  <si>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</si>
  <si>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</si>
  <si>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</si>
  <si>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</si>
  <si>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</si>
  <si>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</si>
  <si>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</si>
  <si>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</si>
  <si>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</si>
  <si>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</si>
  <si>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</si>
  <si>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</si>
  <si>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</si>
  <si>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</si>
  <si>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</si>
  <si>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</si>
  <si>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</si>
  <si>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</si>
  <si>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</si>
  <si>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</si>
  <si>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</si>
  <si>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</si>
  <si>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</si>
  <si>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</si>
  <si>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</si>
  <si>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</si>
  <si>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</si>
  <si>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</si>
  <si>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</si>
  <si>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</si>
  <si>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</si>
  <si>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</si>
  <si>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</si>
  <si>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</si>
  <si>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</si>
  <si>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</si>
  <si>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</si>
  <si>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</si>
  <si>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</si>
  <si>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</si>
  <si>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</si>
  <si>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</si>
  <si>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</si>
  <si>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</si>
  <si>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</si>
  <si>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</si>
  <si>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</si>
  <si>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</si>
  <si>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</si>
  <si>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</si>
  <si>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</si>
  <si>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</si>
  <si>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</si>
  <si>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</si>
  <si>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</si>
  <si>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</si>
  <si>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</si>
  <si>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</si>
  <si>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</si>
  <si>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</si>
  <si>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</si>
  <si>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</si>
  <si>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</si>
  <si>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</si>
  <si>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</si>
  <si>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</si>
  <si>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</si>
  <si>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</si>
  <si>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</si>
  <si>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</si>
  <si>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</si>
  <si>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</si>
  <si>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</si>
  <si>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</si>
  <si>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</si>
  <si>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</si>
  <si>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</si>
  <si>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</si>
  <si>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</si>
  <si>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</si>
  <si>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</si>
  <si>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</si>
  <si>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</si>
  <si>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</si>
  <si>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</si>
  <si>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</si>
  <si>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</si>
  <si>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</si>
  <si>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</si>
  <si>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</si>
  <si>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</si>
  <si>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</si>
  <si>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</si>
  <si>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</si>
  <si>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</si>
  <si>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</si>
  <si>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</si>
  <si>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</si>
  <si>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</si>
  <si>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</si>
  <si>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</si>
  <si>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</si>
  <si>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</si>
  <si>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</si>
  <si>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</si>
  <si>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</si>
  <si>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</si>
  <si>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</si>
  <si>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</si>
  <si>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</si>
  <si>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</si>
  <si>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</si>
  <si>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</si>
  <si>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</si>
  <si>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</si>
  <si>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</si>
  <si>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</si>
  <si>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</si>
  <si>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</si>
  <si>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</si>
  <si>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</si>
  <si>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</si>
  <si>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</si>
  <si>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</si>
  <si>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</si>
  <si>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</si>
  <si>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</si>
  <si>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</si>
  <si>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</si>
  <si>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</si>
  <si>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</si>
  <si>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</si>
  <si>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</si>
  <si>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</si>
  <si>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</si>
  <si>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</si>
  <si>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</si>
  <si>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</si>
  <si>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</si>
  <si>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</si>
  <si>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</si>
  <si>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</si>
  <si>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</si>
  <si>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</si>
  <si>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</si>
  <si>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</si>
  <si>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</si>
  <si>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</si>
  <si>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</si>
  <si>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</si>
  <si>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</si>
  <si>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</si>
  <si>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</si>
  <si>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</si>
  <si>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</si>
  <si>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</si>
  <si>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</si>
  <si>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</si>
  <si>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</si>
  <si>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</si>
  <si>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</si>
  <si>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</si>
  <si>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</si>
  <si>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</si>
  <si>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</si>
  <si>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</si>
  <si>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</si>
  <si>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</si>
  <si>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</si>
  <si>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</si>
  <si>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</si>
  <si>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</si>
  <si>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</si>
  <si>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</si>
  <si>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</si>
  <si>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</si>
  <si>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</si>
  <si>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</si>
  <si>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</si>
  <si>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</si>
  <si>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</si>
  <si>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</si>
  <si>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</si>
  <si>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</si>
  <si>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</si>
  <si>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</si>
  <si>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</si>
  <si>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</si>
  <si>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</si>
  <si>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</si>
  <si>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</si>
  <si>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</si>
  <si>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</si>
  <si>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</si>
  <si>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</si>
  <si>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</si>
  <si>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</si>
  <si>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</si>
  <si>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</si>
  <si>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</si>
  <si>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</si>
  <si>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</si>
  <si>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</si>
  <si>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</si>
  <si>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</si>
  <si>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</si>
  <si>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</si>
  <si>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</si>
  <si>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</si>
  <si>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</si>
  <si>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</si>
  <si>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</si>
  <si>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</si>
  <si>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</si>
  <si>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</si>
  <si>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</si>
  <si>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</si>
  <si>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</si>
  <si>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</si>
  <si>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</si>
  <si>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</si>
  <si>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</si>
  <si>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</si>
  <si>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</si>
  <si>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</si>
  <si>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</si>
  <si>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</si>
  <si>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</si>
  <si>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</si>
  <si>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</si>
  <si>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</si>
  <si>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</si>
  <si>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</si>
  <si>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</si>
  <si>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</si>
  <si>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</si>
  <si>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</si>
  <si>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</si>
  <si>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</si>
  <si>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</si>
  <si>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</si>
  <si>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</si>
  <si>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</si>
  <si>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</si>
  <si>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</si>
  <si>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</si>
  <si>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</si>
  <si>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</si>
  <si>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</si>
  <si>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</si>
  <si>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</si>
  <si>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</si>
  <si>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</si>
  <si>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</si>
  <si>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</si>
  <si>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</si>
  <si>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</si>
  <si>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</si>
  <si>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</si>
  <si>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</si>
  <si>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</si>
  <si>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</si>
  <si>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</si>
  <si>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</si>
  <si>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</si>
  <si>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</si>
  <si>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</si>
  <si>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</si>
  <si>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</si>
  <si>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</si>
  <si>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</si>
  <si>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</si>
  <si>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</si>
  <si>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</si>
  <si>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</si>
  <si>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</si>
  <si>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</si>
  <si>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</si>
  <si>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</si>
  <si>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</si>
  <si>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</si>
  <si>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</si>
  <si>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</si>
  <si>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</si>
  <si>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</si>
  <si>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</si>
  <si>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</si>
  <si>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</si>
  <si>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</si>
  <si>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</si>
  <si>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</si>
  <si>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</si>
  <si>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</si>
  <si>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</si>
  <si>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</si>
  <si>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</si>
  <si>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</si>
  <si>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</si>
  <si>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</si>
  <si>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</si>
  <si>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</si>
  <si>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</si>
  <si>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</si>
  <si>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</si>
  <si>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</si>
  <si>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</si>
  <si>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</si>
  <si>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</si>
  <si>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</si>
  <si>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</si>
  <si>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</si>
  <si>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</si>
  <si>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</si>
  <si>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</si>
  <si>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</si>
  <si>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</si>
  <si>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</si>
  <si>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</si>
  <si>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</si>
  <si>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</si>
  <si>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</si>
  <si>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</si>
  <si>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</si>
  <si>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</si>
  <si>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</si>
  <si>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</si>
  <si>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</si>
  <si>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</si>
  <si>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</si>
  <si>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</si>
  <si>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</si>
  <si>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</si>
  <si>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</si>
  <si>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</si>
  <si>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</si>
  <si>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</si>
  <si>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</si>
  <si>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</si>
  <si>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</si>
  <si>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</si>
  <si>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</si>
  <si>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</si>
  <si>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</si>
  <si>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</si>
  <si>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</si>
  <si>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</si>
  <si>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</si>
  <si>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</si>
  <si>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</si>
  <si>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</si>
  <si>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</si>
  <si>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</si>
  <si>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</si>
  <si>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</si>
  <si>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</si>
  <si>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</si>
  <si>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</si>
  <si>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</si>
  <si>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</si>
  <si>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</si>
  <si>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</si>
  <si>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</si>
  <si>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</si>
  <si>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</si>
  <si>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</si>
  <si>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</si>
  <si>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</si>
  <si>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</si>
  <si>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</si>
  <si>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</si>
  <si>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</si>
  <si>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</si>
  <si>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</si>
  <si>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</si>
  <si>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</si>
  <si>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</si>
  <si>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</si>
  <si>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</si>
  <si>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</si>
  <si>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</si>
  <si>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</si>
  <si>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</si>
  <si>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</si>
  <si>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</si>
  <si>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</si>
  <si>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</si>
  <si>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</si>
  <si>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</si>
  <si>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</si>
  <si>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</si>
  <si>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</si>
  <si>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</si>
  <si>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</si>
  <si>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</si>
  <si>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</si>
  <si>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</si>
  <si>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</si>
  <si>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</si>
  <si>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</si>
  <si>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</si>
  <si>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</si>
  <si>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</si>
  <si>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</si>
  <si>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</si>
  <si>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</si>
  <si>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</si>
  <si>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</si>
  <si>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</si>
  <si>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</si>
  <si>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</si>
  <si>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</si>
  <si>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</si>
  <si>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</si>
  <si>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</si>
  <si>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</si>
  <si>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</si>
  <si>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</si>
  <si>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</si>
  <si>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</si>
  <si>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</si>
  <si>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</si>
  <si>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</si>
  <si>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</si>
  <si>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</si>
  <si>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</si>
  <si>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</si>
  <si>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</si>
  <si>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</si>
  <si>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</si>
  <si>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</si>
  <si>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</si>
  <si>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</si>
  <si>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</si>
  <si>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</si>
  <si>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</si>
  <si>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</si>
  <si>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</si>
  <si>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</si>
  <si>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</si>
  <si>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</si>
  <si>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</si>
  <si>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</si>
  <si>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</si>
  <si>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</si>
  <si>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</si>
  <si>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</si>
  <si>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</si>
  <si>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</si>
  <si>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</si>
  <si>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</si>
  <si>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</si>
  <si>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</si>
  <si>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</si>
  <si>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</si>
  <si>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</si>
  <si>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</si>
  <si>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</si>
  <si>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</si>
  <si>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</si>
  <si>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</si>
  <si>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</si>
  <si>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</si>
  <si>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</si>
  <si>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</si>
  <si>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</si>
  <si>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</si>
  <si>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</si>
  <si>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</si>
  <si>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</si>
  <si>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</si>
  <si>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</si>
  <si>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</si>
  <si>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</si>
  <si>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</si>
  <si>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</si>
  <si>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</si>
  <si>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</si>
  <si>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</si>
  <si>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</si>
  <si>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</si>
  <si>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</si>
  <si>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</si>
  <si>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</si>
  <si>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</si>
  <si>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</si>
  <si>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</si>
  <si>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</si>
  <si>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</si>
  <si>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</si>
  <si>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</si>
  <si>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</si>
  <si>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</si>
  <si>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</si>
  <si>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</si>
  <si>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</si>
  <si>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</si>
  <si>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</si>
  <si>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</si>
  <si>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</si>
  <si>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</si>
  <si>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</si>
  <si>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</si>
  <si>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</si>
  <si>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</si>
  <si>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</si>
  <si>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</si>
  <si>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</si>
  <si>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</si>
  <si>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</si>
  <si>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</si>
  <si>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</si>
  <si>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</si>
  <si>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</si>
  <si>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</si>
  <si>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</si>
  <si>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</si>
  <si>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</si>
  <si>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</si>
  <si>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</si>
  <si>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</si>
  <si>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</si>
  <si>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</si>
  <si>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</si>
  <si>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</si>
  <si>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</si>
  <si>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</si>
  <si>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</si>
  <si>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</si>
  <si>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</si>
  <si>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</si>
  <si>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</si>
  <si>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</si>
  <si>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</si>
  <si>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</si>
  <si>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</si>
  <si>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</si>
  <si>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</si>
  <si>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</si>
  <si>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</si>
  <si>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</si>
  <si>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</si>
  <si>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</si>
  <si>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</si>
  <si>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</si>
  <si>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</si>
  <si>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</si>
  <si>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</si>
  <si>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</si>
  <si>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</si>
  <si>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</si>
  <si>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</si>
  <si>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</si>
  <si>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</si>
  <si>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</si>
  <si>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</si>
  <si>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</si>
  <si>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</si>
  <si>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</si>
  <si>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</si>
  <si>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</si>
  <si>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</si>
  <si>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</si>
  <si>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</si>
  <si>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</si>
  <si>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</si>
  <si>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</si>
  <si>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</si>
  <si>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</si>
  <si>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</si>
  <si>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</si>
  <si>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</si>
  <si>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</si>
  <si>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</si>
  <si>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</si>
  <si>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</si>
  <si>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</si>
  <si>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</si>
  <si>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</si>
  <si>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</si>
  <si>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</si>
  <si>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</si>
  <si>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</si>
  <si>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</si>
  <si>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</si>
  <si>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</si>
  <si>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</si>
  <si>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</si>
  <si>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</si>
  <si>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</si>
  <si>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</si>
  <si>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</si>
  <si>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</si>
  <si>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</si>
  <si>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</si>
  <si>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</si>
  <si>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</si>
  <si>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</si>
  <si>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</si>
  <si>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</si>
  <si>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</si>
  <si>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</si>
  <si>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</si>
  <si>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</si>
  <si>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</si>
  <si>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</si>
  <si>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</si>
  <si>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</si>
  <si>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</si>
  <si>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</si>
  <si>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</si>
  <si>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</si>
  <si>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</si>
  <si>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</si>
  <si>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</si>
  <si>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</si>
  <si>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</si>
  <si>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</si>
  <si>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</si>
  <si>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</si>
  <si>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</si>
  <si>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</si>
  <si>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</si>
  <si>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</si>
  <si>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</si>
  <si>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</si>
  <si>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</si>
  <si>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</si>
  <si>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</si>
  <si>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</si>
  <si>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</si>
  <si>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</si>
  <si>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</si>
  <si>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</si>
  <si>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</si>
  <si>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</si>
  <si>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</si>
  <si>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</si>
  <si>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</si>
  <si>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</si>
  <si>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</si>
  <si>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</si>
  <si>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</si>
  <si>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</si>
  <si>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</si>
  <si>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</si>
  <si>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</si>
  <si>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</si>
  <si>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</si>
  <si>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</si>
  <si>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</si>
  <si>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</si>
  <si>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</si>
  <si>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</si>
  <si>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</si>
  <si>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</si>
  <si>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</si>
  <si>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</si>
  <si>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</si>
  <si>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</si>
  <si>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</si>
  <si>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</si>
  <si>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</si>
  <si>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</si>
  <si>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</si>
  <si>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</si>
  <si>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</si>
  <si>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</si>
  <si>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</si>
  <si>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</si>
  <si>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</si>
  <si>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</si>
  <si>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</si>
  <si>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</si>
  <si>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</si>
  <si>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</si>
  <si>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</si>
  <si>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</si>
  <si>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</si>
  <si>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</si>
  <si>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</si>
  <si>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</si>
  <si>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</si>
  <si>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</si>
  <si>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</si>
  <si>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</si>
  <si>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</si>
  <si>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</si>
  <si>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</si>
  <si>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</si>
  <si>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</si>
  <si>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</si>
  <si>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</si>
  <si>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</si>
  <si>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</si>
  <si>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</si>
  <si>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</si>
  <si>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</si>
  <si>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</si>
  <si>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</si>
  <si>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</si>
  <si>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</si>
  <si>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</si>
  <si>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</si>
  <si>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</si>
  <si>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</si>
  <si>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</si>
  <si>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</si>
  <si>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</si>
  <si>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</si>
  <si>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</si>
  <si>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</si>
  <si>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</si>
  <si>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</si>
  <si>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</si>
  <si>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</si>
  <si>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</si>
  <si>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</si>
  <si>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</si>
  <si>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</si>
  <si>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</si>
  <si>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</si>
  <si>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</si>
  <si>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</si>
  <si>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</si>
  <si>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</si>
  <si>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</si>
  <si>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</si>
  <si>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</si>
  <si>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</si>
  <si>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</si>
  <si>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</si>
  <si>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</si>
  <si>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</si>
  <si>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</si>
  <si>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</si>
  <si>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</si>
  <si>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</si>
  <si>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</si>
  <si>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</si>
  <si>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</si>
  <si>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</si>
  <si>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</si>
  <si>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</si>
  <si>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</si>
  <si>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</si>
  <si>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</si>
  <si>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</si>
  <si>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</si>
  <si>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</si>
  <si>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</si>
  <si>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</si>
  <si>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</si>
  <si>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</si>
  <si>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</si>
  <si>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</si>
  <si>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</si>
  <si>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</si>
  <si>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</si>
  <si>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</si>
  <si>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</si>
  <si>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</si>
  <si>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</si>
  <si>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</si>
  <si>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</si>
  <si>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</si>
  <si>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</si>
  <si>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</si>
  <si>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</si>
  <si>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</si>
  <si>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</si>
  <si>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</si>
  <si>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</si>
  <si>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</si>
  <si>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</si>
  <si>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</si>
  <si>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</si>
  <si>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</si>
  <si>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</si>
  <si>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</si>
  <si>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</si>
  <si>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</si>
  <si>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</si>
  <si>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</si>
  <si>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</si>
  <si>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</si>
  <si>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</si>
  <si>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</si>
  <si>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</si>
  <si>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</si>
  <si>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</si>
  <si>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</si>
  <si>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</si>
  <si>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</si>
  <si>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</si>
  <si>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</si>
  <si>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</si>
  <si>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</si>
  <si>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</si>
  <si>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</si>
  <si>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</si>
  <si>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</si>
  <si>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</si>
  <si>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</si>
  <si>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</si>
  <si>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</si>
  <si>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</si>
  <si>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</si>
  <si>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</si>
  <si>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</si>
  <si>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</si>
  <si>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</si>
  <si>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</si>
  <si>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</si>
  <si>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</si>
  <si>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</si>
  <si>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</si>
  <si>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</si>
  <si>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</si>
  <si>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</si>
  <si>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</si>
  <si>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</si>
  <si>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</si>
  <si>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</si>
  <si>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</si>
  <si>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</si>
  <si>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</si>
  <si>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</si>
  <si>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</si>
  <si>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</si>
  <si>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</si>
  <si>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</si>
  <si>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</si>
  <si>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</si>
  <si>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</si>
  <si>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</si>
  <si>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</si>
  <si>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</si>
  <si>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</si>
  <si>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</si>
  <si>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</si>
  <si>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</si>
  <si>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</si>
  <si>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</si>
  <si>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</si>
  <si>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</si>
  <si>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</si>
  <si>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</si>
  <si>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</si>
  <si>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</si>
  <si>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</si>
  <si>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</si>
  <si>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</si>
  <si>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</si>
  <si>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</si>
  <si>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</si>
  <si>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</si>
  <si>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</si>
  <si>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</si>
  <si>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</si>
  <si>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</si>
  <si>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</si>
  <si>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</si>
  <si>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</si>
  <si>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</si>
  <si>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</si>
  <si>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</si>
  <si>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</si>
  <si>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</si>
  <si>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</si>
  <si>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</si>
  <si>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</si>
  <si>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</si>
  <si>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</si>
  <si>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</si>
  <si>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</si>
  <si>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</si>
  <si>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</si>
  <si>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</si>
  <si>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</si>
  <si>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</si>
  <si>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</si>
  <si>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</si>
  <si>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</si>
  <si>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</si>
  <si>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</si>
  <si>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</si>
  <si>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</si>
  <si>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</si>
  <si>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</si>
  <si>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</si>
  <si>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</si>
  <si>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</si>
  <si>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</si>
  <si>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</si>
  <si>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</si>
  <si>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</si>
  <si>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</si>
  <si>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</si>
  <si>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</si>
  <si>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</si>
  <si>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</si>
  <si>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</si>
  <si>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</si>
  <si>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</si>
  <si>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</si>
  <si>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</si>
  <si>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</si>
  <si>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</si>
  <si>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</si>
  <si>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</si>
  <si>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</si>
  <si>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</si>
  <si>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</si>
  <si>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</si>
  <si>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</si>
  <si>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</si>
  <si>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</si>
  <si>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</si>
  <si>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</si>
  <si>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</si>
  <si>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</si>
  <si>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</si>
  <si>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</si>
  <si>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</si>
  <si>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</si>
  <si>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</si>
  <si>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</si>
  <si>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</si>
  <si>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</si>
  <si>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</si>
  <si>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</si>
  <si>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</si>
  <si>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</si>
  <si>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</si>
  <si>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</si>
  <si>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</si>
  <si>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</si>
  <si>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</si>
  <si>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</si>
  <si>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</si>
  <si>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</si>
  <si>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</si>
  <si>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</si>
  <si>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</si>
  <si>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</si>
  <si>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</si>
  <si>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</si>
  <si>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</si>
  <si>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</si>
  <si>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</si>
  <si>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</si>
  <si>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</si>
  <si>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</si>
  <si>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</si>
  <si>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</si>
  <si>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</si>
  <si>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</si>
  <si>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</si>
  <si>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</si>
  <si>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</si>
  <si>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</si>
  <si>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</si>
  <si>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</si>
  <si>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</si>
  <si>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</si>
  <si>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</si>
  <si>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</si>
  <si>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</si>
  <si>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</si>
  <si>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</si>
  <si>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</si>
  <si>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</si>
  <si>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</si>
  <si>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</si>
  <si>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</si>
  <si>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</si>
  <si>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</si>
  <si>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</si>
  <si>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</si>
  <si>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</si>
  <si>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</si>
  <si>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</si>
  <si>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</si>
  <si>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</si>
  <si>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</si>
  <si>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</si>
  <si>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</si>
  <si>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</si>
  <si>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</si>
  <si>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</si>
  <si>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</si>
  <si>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</si>
  <si>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</si>
  <si>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</si>
  <si>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</si>
  <si>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</si>
  <si>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</si>
  <si>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</si>
  <si>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</si>
  <si>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</si>
  <si>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</si>
  <si>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</si>
  <si>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</si>
  <si>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</si>
  <si>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</si>
  <si>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</si>
  <si>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</si>
  <si>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</si>
  <si>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</si>
  <si>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</si>
  <si>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</si>
  <si>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</si>
  <si>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</si>
  <si>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</si>
  <si>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</si>
  <si>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</si>
  <si>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</si>
  <si>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</si>
  <si>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</si>
  <si>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</si>
  <si>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</si>
  <si>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</si>
  <si>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</si>
  <si>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</si>
  <si>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</si>
  <si>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</si>
  <si>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</si>
  <si>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</si>
  <si>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</si>
  <si>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</si>
  <si>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</si>
  <si>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</si>
  <si>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</si>
  <si>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</si>
  <si>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</si>
  <si>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</si>
  <si>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</si>
  <si>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</si>
  <si>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</si>
  <si>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</si>
  <si>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</si>
  <si>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</si>
  <si>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</si>
  <si>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</si>
  <si>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</si>
  <si>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</si>
  <si>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</si>
  <si>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</si>
  <si>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</si>
  <si>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</si>
  <si>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</si>
  <si>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</si>
  <si>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</si>
  <si>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</si>
  <si>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</si>
  <si>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</si>
  <si>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</si>
  <si>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</si>
  <si>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</si>
  <si>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</si>
  <si>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</si>
  <si>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</si>
  <si>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</si>
  <si>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</si>
  <si>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</si>
  <si>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</si>
  <si>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</si>
  <si>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</si>
  <si>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</si>
  <si>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</si>
  <si>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</si>
  <si>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</si>
  <si>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</si>
  <si>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</si>
  <si>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</si>
  <si>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</si>
  <si>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</si>
  <si>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</si>
  <si>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</si>
  <si>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</si>
  <si>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</si>
  <si>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</si>
  <si>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</si>
  <si>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</si>
  <si>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</si>
  <si>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</si>
  <si>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</si>
  <si>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</si>
  <si>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</si>
  <si>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</si>
  <si>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</si>
  <si>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</si>
  <si>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</si>
  <si>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</si>
  <si>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</si>
  <si>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</si>
  <si>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</si>
  <si>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</si>
  <si>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</si>
  <si>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</si>
  <si>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</si>
  <si>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</si>
  <si>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</si>
  <si>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</si>
  <si>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</si>
  <si>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</si>
  <si>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</si>
  <si>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</si>
  <si>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</si>
  <si>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</si>
  <si>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</si>
  <si>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</si>
  <si>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</si>
  <si>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</si>
  <si>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</si>
  <si>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</si>
  <si>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</si>
  <si>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</si>
  <si>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</si>
  <si>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</si>
  <si>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</si>
  <si>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</si>
  <si>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</si>
  <si>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</si>
  <si>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</si>
  <si>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</si>
  <si>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</si>
  <si>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</si>
  <si>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</si>
  <si>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</si>
  <si>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</si>
  <si>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</si>
  <si>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</si>
  <si>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</si>
  <si>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</si>
  <si>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</si>
  <si>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</si>
  <si>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</si>
  <si>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</si>
  <si>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</si>
  <si>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</si>
  <si>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</si>
  <si>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</si>
  <si>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</si>
  <si>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</si>
  <si>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</si>
  <si>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</si>
  <si>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</si>
  <si>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</si>
  <si>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</si>
  <si>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</si>
  <si>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</si>
  <si>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</si>
  <si>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</si>
  <si>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</si>
  <si>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</si>
  <si>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</si>
  <si>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</si>
  <si>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</si>
  <si>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</si>
  <si>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</si>
  <si>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</si>
  <si>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</si>
  <si>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</si>
  <si>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</si>
  <si>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</si>
  <si>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</si>
  <si>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</si>
  <si>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</si>
  <si>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</si>
  <si>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</si>
  <si>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</si>
  <si>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</si>
  <si>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</si>
  <si>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</si>
  <si>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</si>
  <si>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</si>
  <si>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</si>
  <si>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</si>
  <si>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</si>
  <si>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</si>
  <si>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</si>
  <si>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</si>
  <si>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</si>
  <si>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</si>
  <si>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</si>
  <si>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</si>
  <si>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</si>
  <si>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</si>
  <si>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</si>
  <si>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</si>
  <si>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</si>
  <si>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</si>
  <si>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</si>
  <si>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</si>
  <si>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</si>
  <si>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</si>
  <si>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</si>
  <si>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</si>
  <si>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</si>
  <si>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</si>
  <si>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</si>
  <si>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</si>
  <si>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</si>
  <si>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</si>
  <si>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</si>
  <si>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</si>
  <si>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</si>
  <si>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</si>
  <si>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</si>
  <si>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</si>
  <si>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</si>
  <si>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</si>
  <si>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</si>
  <si>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</si>
  <si>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</si>
  <si>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</si>
  <si>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</si>
  <si>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</si>
  <si>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</si>
  <si>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</si>
  <si>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</si>
  <si>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</si>
  <si>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</si>
  <si>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</si>
  <si>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</si>
  <si>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</si>
  <si>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</si>
  <si>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</si>
  <si>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</si>
  <si>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</si>
  <si>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</si>
  <si>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</si>
  <si>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</si>
  <si>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</si>
  <si>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</si>
  <si>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</si>
  <si>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</si>
  <si>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</si>
  <si>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</si>
  <si>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</si>
  <si>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</si>
  <si>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</si>
  <si>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</si>
  <si>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</si>
  <si>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</si>
  <si>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</si>
  <si>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</si>
  <si>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</si>
  <si>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</si>
  <si>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</si>
  <si>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</si>
  <si>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</si>
  <si>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</si>
  <si>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</si>
  <si>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</si>
  <si>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</si>
  <si>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</si>
  <si>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</si>
  <si>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</si>
  <si>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</si>
  <si>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</si>
  <si>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</si>
  <si>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</si>
  <si>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</si>
  <si>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</si>
  <si>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</si>
  <si>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</si>
  <si>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</si>
  <si>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</si>
  <si>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</si>
  <si>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</si>
  <si>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</si>
  <si>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</si>
  <si>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</si>
  <si>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</si>
  <si>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</si>
  <si>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</si>
  <si>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</si>
  <si>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</si>
  <si>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</si>
  <si>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</si>
  <si>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</si>
  <si>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</si>
  <si>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</si>
  <si>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</si>
  <si>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</si>
  <si>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</si>
  <si>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</si>
  <si>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</si>
  <si>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</si>
  <si>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</si>
  <si>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</si>
  <si>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</si>
  <si>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</si>
  <si>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</si>
  <si>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</si>
  <si>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</si>
  <si>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</si>
  <si>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</si>
  <si>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</si>
  <si>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</si>
  <si>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</si>
  <si>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</si>
  <si>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</si>
  <si>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</si>
  <si>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</si>
  <si>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</si>
  <si>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</si>
  <si>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</si>
  <si>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</si>
  <si>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</si>
  <si>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</si>
  <si>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</si>
  <si>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</si>
  <si>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</si>
  <si>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</si>
  <si>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</si>
  <si>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</si>
  <si>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</si>
  <si>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</si>
  <si>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</si>
  <si>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</si>
  <si>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</si>
  <si>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</si>
  <si>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</si>
  <si>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</si>
  <si>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</si>
  <si>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</si>
  <si>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</si>
  <si>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</si>
  <si>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</si>
  <si>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</si>
  <si>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</si>
  <si>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</si>
  <si>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</si>
  <si>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</si>
  <si>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</si>
  <si>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</si>
  <si>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</si>
  <si>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</si>
  <si>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</si>
  <si>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</si>
  <si>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</si>
  <si>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</si>
  <si>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</si>
  <si>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</si>
  <si>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</si>
  <si>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</si>
  <si>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</si>
  <si>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</si>
  <si>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</si>
  <si>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</si>
  <si>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</si>
  <si>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</si>
  <si>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</si>
  <si>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</si>
  <si>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</si>
  <si>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</si>
  <si>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</si>
  <si>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</si>
  <si>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</si>
  <si>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</si>
  <si>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</si>
  <si>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</si>
  <si>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</si>
  <si>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</si>
  <si>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</si>
  <si>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</si>
  <si>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</si>
  <si>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</si>
  <si>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</si>
  <si>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</si>
  <si>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</si>
  <si>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</si>
  <si>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</si>
  <si>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</si>
  <si>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</si>
  <si>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</si>
  <si>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</si>
  <si>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</si>
  <si>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</si>
  <si>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</si>
  <si>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</si>
  <si>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</si>
  <si>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</si>
  <si>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</si>
  <si>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</si>
  <si>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</si>
  <si>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</si>
  <si>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</si>
  <si>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</si>
  <si>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</si>
  <si>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</si>
  <si>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</si>
  <si>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</si>
  <si>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</si>
  <si>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</si>
  <si>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</si>
  <si>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</si>
  <si>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</si>
  <si>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</si>
  <si>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</si>
  <si>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</si>
  <si>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</si>
  <si>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</si>
  <si>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</si>
  <si>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</si>
  <si>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</si>
  <si>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</si>
  <si>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</si>
  <si>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</si>
  <si>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</si>
  <si>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</si>
  <si>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</si>
  <si>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</si>
  <si>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</si>
  <si>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</si>
  <si>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</si>
  <si>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</si>
  <si>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</si>
  <si>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</si>
  <si>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</si>
  <si>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</si>
  <si>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</si>
  <si>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</si>
  <si>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</si>
  <si>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</si>
  <si>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</si>
  <si>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</si>
  <si>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</si>
  <si>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</si>
  <si>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</si>
  <si>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</si>
  <si>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</si>
  <si>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</si>
  <si>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</si>
  <si>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</si>
  <si>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</si>
  <si>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</si>
  <si>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</si>
  <si>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</si>
  <si>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</si>
  <si>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</si>
  <si>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</si>
  <si>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</si>
  <si>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</si>
  <si>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</si>
  <si>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</si>
  <si>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</si>
  <si>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</si>
  <si>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</si>
  <si>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</si>
  <si>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</si>
  <si>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</si>
  <si>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</si>
  <si>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</si>
  <si>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</si>
  <si>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</si>
  <si>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</si>
  <si>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</si>
  <si>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</si>
  <si>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</si>
  <si>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</si>
  <si>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</si>
  <si>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</si>
  <si>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</si>
  <si>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</si>
  <si>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</si>
  <si>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</si>
  <si>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</si>
  <si>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</si>
  <si>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</si>
  <si>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</si>
  <si>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</si>
  <si>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</si>
  <si>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</si>
  <si>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</si>
  <si>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</si>
  <si>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</si>
  <si>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</si>
  <si>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</si>
  <si>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</si>
  <si>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</si>
  <si>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</si>
  <si>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</si>
  <si>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</si>
  <si>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</si>
  <si>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</si>
  <si>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</si>
  <si>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</si>
  <si>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</si>
  <si>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</si>
  <si>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</si>
  <si>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</si>
  <si>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</si>
  <si>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</si>
  <si>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</si>
  <si>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</si>
  <si>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</si>
  <si>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</si>
  <si>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</si>
  <si>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</si>
  <si>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</si>
  <si>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</si>
  <si>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</si>
  <si>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</si>
  <si>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</si>
  <si>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</si>
  <si>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</si>
  <si>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</si>
  <si>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</si>
  <si>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</si>
  <si>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</si>
  <si>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</si>
  <si>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</si>
  <si>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</si>
  <si>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</si>
  <si>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</si>
  <si>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</si>
  <si>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</si>
  <si>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</si>
  <si>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</si>
  <si>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</si>
  <si>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</si>
  <si>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</si>
  <si>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</si>
  <si>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</si>
  <si>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</si>
  <si>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</si>
  <si>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</si>
  <si>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</si>
  <si>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</si>
  <si>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</si>
  <si>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</si>
  <si>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</si>
  <si>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</si>
  <si>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</si>
  <si>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</si>
  <si>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</si>
  <si>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</si>
  <si>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</si>
  <si>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</si>
  <si>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</si>
  <si>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</si>
  <si>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</si>
  <si>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</si>
  <si>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</si>
  <si>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</si>
  <si>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</si>
  <si>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</si>
  <si>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</si>
  <si>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</si>
  <si>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</si>
  <si>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</si>
  <si>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</si>
  <si>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</si>
  <si>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</si>
  <si>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</si>
  <si>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</si>
  <si>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</si>
  <si>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</si>
  <si>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</si>
  <si>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</si>
  <si>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</si>
  <si>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</si>
  <si>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</si>
  <si>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</si>
  <si>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</si>
  <si>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</si>
  <si>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</si>
  <si>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</si>
  <si>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</si>
  <si>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</si>
  <si>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</si>
  <si>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</si>
  <si>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</si>
  <si>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</si>
  <si>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</si>
  <si>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</si>
  <si>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</si>
  <si>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</si>
  <si>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</si>
  <si>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</si>
  <si>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</si>
  <si>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</si>
  <si>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</si>
  <si>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</si>
  <si>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</si>
  <si>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</si>
  <si>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</si>
  <si>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</si>
  <si>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</si>
  <si>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</si>
  <si>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</si>
  <si>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</si>
  <si>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</si>
  <si>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</si>
  <si>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</si>
  <si>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</si>
  <si>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</si>
  <si>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</si>
  <si>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</si>
  <si>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</si>
  <si>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</si>
  <si>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</si>
  <si>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</si>
  <si>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</si>
  <si>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</si>
  <si>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</si>
  <si>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</si>
  <si>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</si>
  <si>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</si>
  <si>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</si>
  <si>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</si>
  <si>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</si>
  <si>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</si>
  <si>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</si>
  <si>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</si>
  <si>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</si>
  <si>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</si>
  <si>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</si>
  <si>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</si>
  <si>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</si>
  <si>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</si>
  <si>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</si>
  <si>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</si>
  <si>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</si>
  <si>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</si>
  <si>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</si>
  <si>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</si>
  <si>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</si>
  <si>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</si>
  <si>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</si>
  <si>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</si>
  <si>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</si>
  <si>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</si>
  <si>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</si>
  <si>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</si>
  <si>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</si>
  <si>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</si>
  <si>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</si>
  <si>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</si>
  <si>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</si>
  <si>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</si>
  <si>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</si>
  <si>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</si>
  <si>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</si>
  <si>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</si>
  <si>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</si>
  <si>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</si>
  <si>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</si>
  <si>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</si>
  <si>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</si>
  <si>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</si>
  <si>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</si>
  <si>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</si>
  <si>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</si>
  <si>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</si>
  <si>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</si>
  <si>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</si>
  <si>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</si>
  <si>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</si>
  <si>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</si>
  <si>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</si>
  <si>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</si>
  <si>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</si>
  <si>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</si>
  <si>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</si>
  <si>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</si>
  <si>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</si>
  <si>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</si>
  <si>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</si>
  <si>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</si>
  <si>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</si>
  <si>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</si>
  <si>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</si>
  <si>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</si>
  <si>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</si>
  <si>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</si>
  <si>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</si>
  <si>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</si>
  <si>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</si>
  <si>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</si>
  <si>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</si>
  <si>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</si>
  <si>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</si>
  <si>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</si>
  <si>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</si>
  <si>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</si>
  <si>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</si>
  <si>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</si>
  <si>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</si>
  <si>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</si>
  <si>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</si>
  <si>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</si>
  <si>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</si>
  <si>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</si>
  <si>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</si>
  <si>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</si>
  <si>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</si>
  <si>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</si>
  <si>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</si>
  <si>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</si>
  <si>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</si>
  <si>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</si>
  <si>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</si>
  <si>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</si>
  <si>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</si>
  <si>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</si>
  <si>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</si>
  <si>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</si>
  <si>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</si>
  <si>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</si>
  <si>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</si>
  <si>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</si>
  <si>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</si>
  <si>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</si>
  <si>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</si>
  <si>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</si>
  <si>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</si>
  <si>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</si>
  <si>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</si>
  <si>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</si>
  <si>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</si>
  <si>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</si>
  <si>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</si>
  <si>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</si>
  <si>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</si>
  <si>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</si>
  <si>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</si>
  <si>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</si>
  <si>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</si>
  <si>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</si>
  <si>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</si>
  <si>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</si>
  <si>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</si>
  <si>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</si>
  <si>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</si>
  <si>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</si>
  <si>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</si>
  <si>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</si>
  <si>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</si>
  <si>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</si>
  <si>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</si>
  <si>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</si>
  <si>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</si>
  <si>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</si>
  <si>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</si>
  <si>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</si>
  <si>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</si>
  <si>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</si>
  <si>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</si>
  <si>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</si>
  <si>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</si>
  <si>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</si>
  <si>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</si>
  <si>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</si>
  <si>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</si>
  <si>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</si>
  <si>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</si>
  <si>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</si>
  <si>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</si>
  <si>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</si>
  <si>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</si>
  <si>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</si>
  <si>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</si>
  <si>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</si>
  <si>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</si>
  <si>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</si>
  <si>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</si>
  <si>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</si>
  <si>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</si>
  <si>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</si>
  <si>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</si>
  <si>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</si>
  <si>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</si>
  <si>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</si>
  <si>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</si>
  <si>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</si>
  <si>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</si>
  <si>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</si>
  <si>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</si>
  <si>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</si>
  <si>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</si>
  <si>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</si>
  <si>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</si>
  <si>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</si>
  <si>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</si>
  <si>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</si>
  <si>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</si>
  <si>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</si>
  <si>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</si>
  <si>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</si>
  <si>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</si>
  <si>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</si>
  <si>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</si>
  <si>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</si>
  <si>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</si>
  <si>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</si>
  <si>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</si>
  <si>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</si>
  <si>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</si>
  <si>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</si>
  <si>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</si>
  <si>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</si>
  <si>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</si>
  <si>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</si>
  <si>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</si>
  <si>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</si>
  <si>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</si>
  <si>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</si>
  <si>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</si>
  <si>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</si>
  <si>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</si>
  <si>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</si>
  <si>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</si>
  <si>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</si>
  <si>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</si>
  <si>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</si>
  <si>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</si>
  <si>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</si>
  <si>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</si>
  <si>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</si>
  <si>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</si>
  <si>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</si>
  <si>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</si>
  <si>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</si>
  <si>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</si>
  <si>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</si>
  <si>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</si>
  <si>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</si>
  <si>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</si>
  <si>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</si>
  <si>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</si>
  <si>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</si>
  <si>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</si>
  <si>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</si>
  <si>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</si>
  <si>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</si>
  <si>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</si>
  <si>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</si>
  <si>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</si>
  <si>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</si>
  <si>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</si>
  <si>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</si>
  <si>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</si>
  <si>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</si>
  <si>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</si>
  <si>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</si>
  <si>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</si>
  <si>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</si>
  <si>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</si>
  <si>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</si>
  <si>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</si>
  <si>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</si>
  <si>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</si>
  <si>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</si>
  <si>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</si>
  <si>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</si>
  <si>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</si>
  <si>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</si>
  <si>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</si>
  <si>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</si>
  <si>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</si>
  <si>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</si>
  <si>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</si>
  <si>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</si>
  <si>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</si>
  <si>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</si>
  <si>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</si>
  <si>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</si>
  <si>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</si>
  <si>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</si>
  <si>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</si>
  <si>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</si>
  <si>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</si>
  <si>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</si>
  <si>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</si>
  <si>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</si>
  <si>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</si>
  <si>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</si>
  <si>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</si>
  <si>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</si>
  <si>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</si>
  <si>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</si>
  <si>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</si>
  <si>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</si>
  <si>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</si>
  <si>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</si>
  <si>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</si>
  <si>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</si>
  <si>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</si>
  <si>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</si>
  <si>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</si>
  <si>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</si>
  <si>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</si>
  <si>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</si>
  <si>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</si>
  <si>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</si>
  <si>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</si>
  <si>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</si>
  <si>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</si>
  <si>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</si>
  <si>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</si>
  <si>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</si>
  <si>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</si>
  <si>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</si>
  <si>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</si>
  <si>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</si>
  <si>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</si>
  <si>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</si>
  <si>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</si>
  <si>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</si>
  <si>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</si>
  <si>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</si>
  <si>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</si>
  <si>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</si>
  <si>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</si>
  <si>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</si>
  <si>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</si>
  <si>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</si>
  <si>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</si>
  <si>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</si>
  <si>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</si>
  <si>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</si>
  <si>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</si>
  <si>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</si>
  <si>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</si>
  <si>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</si>
  <si>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</si>
  <si>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</si>
  <si>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</si>
  <si>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</si>
  <si>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</si>
  <si>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</si>
  <si>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</si>
  <si>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</si>
  <si>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</si>
  <si>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</si>
  <si>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</si>
  <si>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</si>
  <si>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</si>
  <si>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</si>
  <si>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</si>
  <si>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</si>
  <si>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</si>
  <si>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</si>
  <si>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</si>
  <si>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</si>
  <si>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</si>
  <si>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</si>
  <si>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</si>
  <si>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</si>
  <si>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</si>
  <si>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</si>
  <si>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</si>
  <si>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</si>
  <si>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</si>
  <si>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</si>
  <si>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</si>
  <si>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</si>
  <si>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</si>
  <si>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</si>
  <si>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</si>
  <si>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</si>
  <si>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</si>
  <si>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</si>
  <si>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</si>
  <si>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</si>
  <si>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</si>
  <si>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</si>
  <si>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</si>
  <si>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</si>
  <si>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</si>
  <si>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</si>
  <si>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</si>
  <si>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</si>
  <si>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</si>
  <si>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</si>
  <si>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</si>
  <si>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</si>
  <si>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</si>
  <si>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</si>
  <si>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</si>
  <si>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</si>
  <si>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</si>
  <si>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</si>
  <si>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</si>
  <si>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</si>
  <si>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</si>
  <si>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</si>
  <si>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</si>
  <si>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</si>
  <si>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</si>
  <si>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</si>
  <si>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</si>
  <si>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</si>
  <si>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</si>
  <si>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</si>
  <si>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</si>
  <si>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</si>
  <si>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</si>
  <si>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</si>
  <si>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</si>
  <si>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</si>
  <si>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</si>
  <si>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</si>
  <si>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</si>
  <si>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</si>
  <si>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</si>
  <si>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</si>
  <si>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</si>
  <si>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</si>
  <si>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</si>
  <si>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</si>
  <si>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</si>
  <si>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</si>
  <si>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</si>
  <si>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</si>
  <si>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</si>
  <si>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</si>
  <si>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</si>
  <si>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</si>
  <si>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</si>
  <si>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</si>
  <si>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</si>
  <si>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</si>
  <si>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</si>
  <si>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</si>
  <si>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</si>
  <si>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</si>
  <si>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</si>
  <si>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</si>
  <si>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</si>
  <si>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</si>
  <si>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</si>
  <si>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</si>
  <si>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</si>
  <si>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</si>
  <si>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</si>
  <si>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</si>
  <si>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</si>
  <si>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</si>
  <si>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</si>
  <si>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</si>
  <si>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</si>
  <si>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</si>
  <si>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</si>
  <si>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</si>
  <si>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</si>
  <si>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</si>
  <si>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</si>
  <si>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</si>
  <si>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</si>
  <si>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</si>
  <si>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</si>
  <si>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</si>
  <si>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</si>
  <si>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</si>
  <si>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</si>
  <si>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</si>
  <si>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</si>
  <si>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</si>
  <si>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</si>
  <si>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</si>
  <si>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</si>
  <si>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</si>
  <si>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</si>
  <si>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</si>
  <si>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</si>
  <si>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</si>
  <si>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</si>
  <si>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</si>
  <si>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</si>
  <si>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</si>
  <si>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</si>
  <si>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</si>
  <si>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</si>
  <si>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</si>
  <si>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</si>
  <si>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</si>
  <si>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</si>
  <si>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</si>
  <si>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</si>
  <si>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</si>
  <si>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</si>
  <si>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</si>
  <si>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</si>
  <si>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</si>
  <si>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</si>
  <si>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</si>
  <si>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</si>
  <si>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</si>
  <si>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</si>
  <si>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</si>
  <si>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</si>
  <si>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</si>
  <si>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</si>
  <si>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</si>
  <si>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</si>
  <si>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</si>
  <si>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</si>
  <si>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</si>
  <si>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</si>
  <si>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</si>
  <si>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</si>
  <si>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</si>
  <si>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</si>
  <si>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</si>
  <si>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</si>
  <si>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</si>
  <si>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</si>
  <si>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</si>
  <si>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</si>
  <si>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</si>
  <si>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</si>
  <si>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</si>
  <si>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</si>
  <si>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</si>
  <si>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</si>
  <si>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</si>
  <si>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</si>
  <si>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</si>
  <si>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</si>
  <si>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</si>
  <si>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</si>
  <si>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</si>
  <si>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</si>
  <si>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</si>
  <si>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</si>
  <si>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</si>
  <si>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</si>
  <si>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</si>
  <si>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</si>
  <si>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</si>
  <si>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</si>
  <si>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</si>
  <si>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</si>
  <si>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</si>
  <si>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</si>
  <si>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</si>
  <si>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</si>
  <si>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</si>
  <si>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</si>
  <si>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</si>
  <si>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</si>
  <si>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</si>
  <si>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</si>
  <si>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</si>
  <si>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</si>
  <si>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</si>
  <si>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</si>
  <si>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</si>
  <si>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</si>
  <si>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</si>
  <si>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</si>
  <si>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</si>
  <si>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</si>
  <si>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</si>
  <si>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</si>
  <si>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</si>
  <si>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</si>
  <si>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</si>
  <si>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</si>
  <si>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</si>
  <si>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</si>
  <si>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</si>
  <si>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</si>
  <si>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</si>
  <si>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</si>
  <si>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</si>
  <si>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</si>
  <si>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</si>
  <si>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</si>
  <si>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</si>
  <si>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</si>
  <si>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</si>
  <si>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</si>
  <si>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</si>
  <si>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</si>
  <si>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</si>
  <si>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</si>
  <si>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</si>
  <si>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</si>
  <si>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</si>
  <si>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</si>
  <si>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</si>
  <si>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</si>
  <si>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</si>
  <si>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</si>
  <si>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</si>
  <si>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</si>
  <si>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</si>
  <si>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</si>
  <si>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</si>
  <si>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</si>
  <si>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</si>
  <si>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</si>
  <si>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</si>
  <si>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</si>
  <si>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</si>
  <si>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</si>
  <si>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</si>
  <si>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</si>
  <si>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</si>
  <si>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</si>
  <si>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</si>
  <si>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</si>
  <si>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</si>
  <si>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</si>
  <si>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</si>
  <si>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</si>
  <si>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</si>
  <si>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</si>
  <si>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</si>
  <si>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</si>
  <si>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</si>
  <si>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</si>
  <si>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</si>
  <si>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</si>
  <si>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</si>
  <si>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</si>
  <si>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</si>
  <si>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</si>
  <si>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</si>
  <si>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</si>
  <si>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</si>
  <si>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</si>
  <si>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</si>
  <si>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</si>
  <si>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</si>
  <si>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</si>
  <si>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</si>
  <si>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</si>
  <si>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</si>
  <si>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</si>
  <si>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</si>
  <si>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</si>
  <si>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</si>
  <si>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</si>
  <si>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</si>
  <si>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</si>
  <si>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</si>
  <si>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</si>
  <si>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</si>
  <si>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</si>
  <si>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</si>
  <si>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</si>
  <si>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</si>
  <si>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</si>
  <si>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</si>
  <si>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</si>
  <si>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</si>
  <si>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</si>
  <si>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</si>
  <si>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</si>
  <si>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</si>
  <si>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</si>
  <si>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</si>
  <si>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</si>
  <si>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</si>
  <si>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</si>
  <si>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</si>
  <si>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</si>
  <si>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</si>
  <si>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</si>
  <si>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</si>
  <si>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</si>
  <si>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</si>
  <si>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</si>
  <si>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</si>
  <si>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</si>
  <si>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</si>
  <si>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</si>
  <si>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</si>
  <si>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</si>
  <si>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</si>
  <si>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</si>
  <si>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</si>
  <si>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</si>
  <si>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</si>
  <si>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</si>
  <si>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</si>
  <si>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</si>
  <si>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</si>
  <si>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</si>
  <si>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</si>
  <si>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</si>
  <si>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</si>
  <si>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</si>
  <si>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</si>
  <si>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</si>
  <si>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</si>
  <si>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</si>
  <si>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</si>
  <si>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</si>
  <si>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</si>
  <si>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</si>
  <si>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</si>
  <si>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</si>
  <si>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</si>
  <si>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</si>
  <si>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</si>
  <si>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</si>
  <si>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</si>
  <si>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</si>
  <si>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</si>
  <si>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</si>
  <si>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</si>
  <si>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</si>
  <si>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</si>
  <si>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</si>
  <si>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</si>
  <si>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</si>
  <si>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</si>
  <si>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</si>
  <si>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</si>
  <si>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</si>
  <si>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</si>
  <si>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</si>
  <si>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</si>
  <si>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</si>
  <si>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</si>
  <si>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</si>
  <si>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</si>
  <si>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</si>
  <si>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</si>
  <si>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</si>
  <si>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</si>
  <si>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</si>
  <si>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</si>
  <si>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</si>
  <si>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</si>
  <si>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</si>
  <si>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</si>
  <si>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</si>
  <si>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</si>
  <si>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</si>
  <si>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</si>
  <si>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</si>
  <si>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</si>
  <si>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</si>
  <si>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</si>
  <si>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</si>
  <si>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</si>
  <si>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</si>
  <si>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</si>
  <si>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</si>
  <si>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</si>
  <si>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</si>
  <si>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</si>
  <si>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</si>
  <si>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</si>
  <si>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</si>
  <si>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</si>
  <si>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Return on Equity (ROE)</t>
  </si>
  <si>
    <t>Average Shareholder Equity</t>
  </si>
  <si>
    <t>ROE - Dupont Equation</t>
  </si>
  <si>
    <t>Net Profit Margin (A)</t>
  </si>
  <si>
    <t>Average Turnover Ratio (B)</t>
  </si>
  <si>
    <t>Equity Multiplier (C)</t>
  </si>
  <si>
    <t>Return on Equity (A*B*C)</t>
  </si>
  <si>
    <t>Return on Asset(ROA)</t>
  </si>
  <si>
    <t>Return on Asset (ROA)</t>
  </si>
  <si>
    <t>ROA - Dupont Equation</t>
  </si>
  <si>
    <t>Return on Asset (A*B)</t>
  </si>
  <si>
    <t>Average Total Assets</t>
  </si>
  <si>
    <t>About the company</t>
  </si>
  <si>
    <t>Financial Summary</t>
  </si>
  <si>
    <t>Altman's Z Score Analysis</t>
  </si>
  <si>
    <t>Working Capital/Total Assets</t>
  </si>
  <si>
    <t>Working  Capital</t>
  </si>
  <si>
    <t>Retained Earnings/Total Assets</t>
  </si>
  <si>
    <t>EBIT/Total Assets</t>
  </si>
  <si>
    <t>Market Cap/Long term Liabilities</t>
  </si>
  <si>
    <t>Market Cap</t>
  </si>
  <si>
    <t>Long term Liabilities</t>
  </si>
  <si>
    <t>Sales/Total Assets</t>
  </si>
  <si>
    <t>Total Sales</t>
  </si>
  <si>
    <t>Working Capital/Total Assets (A)</t>
  </si>
  <si>
    <t>Retained Earnings/Total Assets (B)</t>
  </si>
  <si>
    <t>EBIT/Total Assets (C)</t>
  </si>
  <si>
    <t>Market Cap/Long term Liabilities (D)</t>
  </si>
  <si>
    <t>Sales/Total Assets (E)</t>
  </si>
  <si>
    <t>Altman's Z Score</t>
  </si>
  <si>
    <t>Final Score</t>
  </si>
  <si>
    <t>Financial Stability</t>
  </si>
  <si>
    <t>Company Description</t>
  </si>
  <si>
    <t>INR Crs</t>
  </si>
  <si>
    <t>Key Financial Metrics</t>
  </si>
  <si>
    <t>Sales Growth (y-o-y)</t>
  </si>
  <si>
    <t>Sales Growth(y-o-y)</t>
  </si>
  <si>
    <t>Gross Profits</t>
  </si>
  <si>
    <t>Gross profit margins</t>
  </si>
  <si>
    <t>Gross Profit Margins(%)</t>
  </si>
  <si>
    <t>EBITDA Margins(%)</t>
  </si>
  <si>
    <t>EBIT Margins(%)</t>
  </si>
  <si>
    <t>Net Profit Margins(%)</t>
  </si>
  <si>
    <t>Earnings Per Share</t>
  </si>
  <si>
    <t>EPS Growyh (y-o-y)</t>
  </si>
  <si>
    <t>Dividend Per Share</t>
  </si>
  <si>
    <t>Share Price - 5Y</t>
  </si>
  <si>
    <t>Cash</t>
  </si>
  <si>
    <t>Market capitalisation</t>
  </si>
  <si>
    <t>Debt</t>
  </si>
  <si>
    <t>Enterprise Value</t>
  </si>
  <si>
    <t>EV/Sales</t>
  </si>
  <si>
    <t>Book Value</t>
  </si>
  <si>
    <t>P/B</t>
  </si>
  <si>
    <t>Key Financial Ratios</t>
  </si>
  <si>
    <t>Price to Earnings Ratio</t>
  </si>
  <si>
    <t>Price to Book Value</t>
  </si>
  <si>
    <t>Return on Equity (%)</t>
  </si>
  <si>
    <t>Return on Capital Employed (%)</t>
  </si>
  <si>
    <t>Volumes - 5Y</t>
  </si>
  <si>
    <t>Shareholder's name</t>
  </si>
  <si>
    <t>Total Shares Held</t>
  </si>
  <si>
    <t>Shareholding (%)</t>
  </si>
  <si>
    <t>Quarter Ending</t>
  </si>
  <si>
    <t>Top 10 Shareholders</t>
  </si>
  <si>
    <t>Market Value(in Crs.)</t>
  </si>
  <si>
    <t>Holding (%)</t>
  </si>
  <si>
    <t>Promoters</t>
  </si>
  <si>
    <t>FIIs</t>
  </si>
  <si>
    <t>DIIs</t>
  </si>
  <si>
    <t>Public &amp; Government</t>
  </si>
  <si>
    <t>Shareholding Pattern</t>
  </si>
  <si>
    <t>No. of Shares O/S</t>
  </si>
  <si>
    <t>Market Capitalisation</t>
  </si>
  <si>
    <t>Less: Cash &amp; Bank Equivalents</t>
  </si>
  <si>
    <t>Add: Total Debt</t>
  </si>
  <si>
    <t>Add: Minority Interest</t>
  </si>
  <si>
    <t>Managerial Remuneration</t>
  </si>
  <si>
    <t>Designation</t>
  </si>
  <si>
    <t>X Median of Salary</t>
  </si>
  <si>
    <t xml:space="preserve">Notes: 1) As a Policy, Mr N Chandrasekaran, Chairman, has abstained from receiving commission from the Company and hence not stated.  </t>
  </si>
  <si>
    <t>Recent Updates</t>
  </si>
  <si>
    <t>Annual</t>
  </si>
  <si>
    <t>Average market returns</t>
  </si>
  <si>
    <t>Dividend Yield</t>
  </si>
  <si>
    <r>
      <t xml:space="preserve">1.25% </t>
    </r>
    <r>
      <rPr>
        <vertAlign val="superscript"/>
        <sz val="10"/>
        <color theme="1"/>
        <rFont val="Calibri"/>
        <family val="2"/>
        <scheme val="minor"/>
      </rPr>
      <t>1</t>
    </r>
  </si>
  <si>
    <t>Total Returns</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</si>
  <si>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</si>
  <si>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</si>
  <si>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</si>
  <si>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</si>
  <si>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</si>
  <si>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</si>
  <si>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</si>
  <si>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</si>
  <si>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</si>
  <si>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</si>
  <si>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</si>
  <si>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</si>
  <si>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</si>
  <si>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</si>
  <si>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</si>
  <si>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</si>
  <si>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</si>
  <si>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</si>
  <si>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</si>
  <si>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</si>
  <si>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</si>
  <si>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</si>
  <si>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</si>
  <si>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</si>
  <si>
    <t>Sources:-</t>
  </si>
  <si>
    <t>www.screener.in</t>
  </si>
  <si>
    <t>www.yahoofinance.com</t>
  </si>
  <si>
    <t>TheValuationSchool</t>
  </si>
  <si>
    <t>Amount in Crores</t>
  </si>
  <si>
    <t>VAR (%)</t>
  </si>
  <si>
    <t>Table of contents</t>
  </si>
  <si>
    <t xml:space="preserve">One Page Profile </t>
  </si>
  <si>
    <t>Historical Statements</t>
  </si>
  <si>
    <t>Common Size Statement</t>
  </si>
  <si>
    <t>Ratio Analysis</t>
  </si>
  <si>
    <t>Forecasting</t>
  </si>
  <si>
    <t>Beta Regression</t>
  </si>
  <si>
    <t>DCF Valuation</t>
  </si>
  <si>
    <t>Comparable Comps Valuation</t>
  </si>
  <si>
    <t>Intrinsic Value</t>
  </si>
  <si>
    <t>VaR &amp; Monte Carlo Simulation</t>
  </si>
  <si>
    <t>DuPont Analysis</t>
  </si>
  <si>
    <t>FINANCIAL</t>
  </si>
  <si>
    <t>MODELLING</t>
  </si>
  <si>
    <t>REPORT</t>
  </si>
  <si>
    <t>(A Comprehensive DCF  and Comps Valuation)</t>
  </si>
  <si>
    <t>Operating investments</t>
  </si>
  <si>
    <t>Investment income</t>
  </si>
  <si>
    <t>Proceeds from debentures</t>
  </si>
  <si>
    <t>Share application money</t>
  </si>
  <si>
    <t>DMART Weekly Returns</t>
  </si>
  <si>
    <t>Adj Close**</t>
  </si>
  <si>
    <t>Sep 09, 2024</t>
  </si>
  <si>
    <t>Sep 02, 2024</t>
  </si>
  <si>
    <t>Aug 26, 2024</t>
  </si>
  <si>
    <t>Aug 19, 2024</t>
  </si>
  <si>
    <t>Aug 12, 2024</t>
  </si>
  <si>
    <t>Aug 05, 2024</t>
  </si>
  <si>
    <t>Jul 29, 2024</t>
  </si>
  <si>
    <t>Jul 22, 2024</t>
  </si>
  <si>
    <t>Jul 15, 2024</t>
  </si>
  <si>
    <t>Jul 08, 2024</t>
  </si>
  <si>
    <t>Jul 01, 2024</t>
  </si>
  <si>
    <t>Jun 24, 2024</t>
  </si>
  <si>
    <t>Jun 17, 2024</t>
  </si>
  <si>
    <t>Jun 10, 2024</t>
  </si>
  <si>
    <t>Jun 03, 2024</t>
  </si>
  <si>
    <t>May 27, 2024</t>
  </si>
  <si>
    <t>May 20, 2024</t>
  </si>
  <si>
    <t>May 13, 2024</t>
  </si>
  <si>
    <t>May 06, 2024</t>
  </si>
  <si>
    <t>Apr 29, 2024</t>
  </si>
  <si>
    <t>Apr 22, 2024</t>
  </si>
  <si>
    <t>Apr 15, 2024</t>
  </si>
  <si>
    <t>Apr 08, 2024</t>
  </si>
  <si>
    <t>Apr 01, 2024</t>
  </si>
  <si>
    <t>Mar 25, 2024</t>
  </si>
  <si>
    <t>Mar 18, 2024</t>
  </si>
  <si>
    <t>Mar 11, 2024</t>
  </si>
  <si>
    <t>Mar 04, 2024</t>
  </si>
  <si>
    <t>Feb 26, 2024</t>
  </si>
  <si>
    <t>Feb 19, 2024</t>
  </si>
  <si>
    <t>Feb 12, 2024</t>
  </si>
  <si>
    <t>Feb 05, 2024</t>
  </si>
  <si>
    <t>Jan 29, 2024</t>
  </si>
  <si>
    <t>Jan 22, 2024</t>
  </si>
  <si>
    <t>Jan 15, 2024</t>
  </si>
  <si>
    <t>Jan 08, 2024</t>
  </si>
  <si>
    <t>Jan 01, 2024</t>
  </si>
  <si>
    <t>Dec 25, 2023</t>
  </si>
  <si>
    <t>Dec 18, 2023</t>
  </si>
  <si>
    <t>Dec 11, 2023</t>
  </si>
  <si>
    <t>Dec 04, 2023</t>
  </si>
  <si>
    <t>Nov 27, 2023</t>
  </si>
  <si>
    <t>Nov 20, 2023</t>
  </si>
  <si>
    <t>Nov 13, 2023</t>
  </si>
  <si>
    <t>Nov 06, 2023</t>
  </si>
  <si>
    <t>Oct 30, 2023</t>
  </si>
  <si>
    <t>Oct 23, 2023</t>
  </si>
  <si>
    <t>Oct 16, 2023</t>
  </si>
  <si>
    <t>Oct 09, 2023</t>
  </si>
  <si>
    <t>Oct 02, 2023</t>
  </si>
  <si>
    <t>Sep 25, 2023</t>
  </si>
  <si>
    <t>Sep 18, 2023</t>
  </si>
  <si>
    <t>Sep 11, 2023</t>
  </si>
  <si>
    <t>Sep 04, 2023</t>
  </si>
  <si>
    <t>Aug 28, 2023</t>
  </si>
  <si>
    <t>Aug 21, 2023</t>
  </si>
  <si>
    <t>Aug 14, 2023</t>
  </si>
  <si>
    <t>Aug 07, 2023</t>
  </si>
  <si>
    <t>Jul 31, 2023</t>
  </si>
  <si>
    <t>Jul 24, 2023</t>
  </si>
  <si>
    <t>Jul 17, 2023</t>
  </si>
  <si>
    <t>Jul 10, 2023</t>
  </si>
  <si>
    <t>Jul 03, 2023</t>
  </si>
  <si>
    <t>Jun 26, 2023</t>
  </si>
  <si>
    <t>Jun 19, 2023</t>
  </si>
  <si>
    <t>Jun 12, 2023</t>
  </si>
  <si>
    <t>Jun 05, 2023</t>
  </si>
  <si>
    <t>May 29, 2023</t>
  </si>
  <si>
    <t>May 22, 2023</t>
  </si>
  <si>
    <t>May 15, 2023</t>
  </si>
  <si>
    <t>May 08, 2023</t>
  </si>
  <si>
    <t>May 01, 2023</t>
  </si>
  <si>
    <t>Apr 24, 2023</t>
  </si>
  <si>
    <t>Apr 17, 2023</t>
  </si>
  <si>
    <t>Apr 10, 2023</t>
  </si>
  <si>
    <t>Apr 03, 2023</t>
  </si>
  <si>
    <t>Mar 27, 2023</t>
  </si>
  <si>
    <t>Mar 20, 2023</t>
  </si>
  <si>
    <t>Mar 13, 2023</t>
  </si>
  <si>
    <t>Mar 06, 2023</t>
  </si>
  <si>
    <t>Feb 27, 2023</t>
  </si>
  <si>
    <t>Feb 20, 2023</t>
  </si>
  <si>
    <t>Feb 13, 2023</t>
  </si>
  <si>
    <t>Feb 06, 2023</t>
  </si>
  <si>
    <t>Jan 30, 2023</t>
  </si>
  <si>
    <t>Jan 23, 2023</t>
  </si>
  <si>
    <t>Jan 16, 2023</t>
  </si>
  <si>
    <t>Jan 09, 2023</t>
  </si>
  <si>
    <t>Jan 02, 2023</t>
  </si>
  <si>
    <t>Dec 26, 2022</t>
  </si>
  <si>
    <t>Dec 19, 2022</t>
  </si>
  <si>
    <t>Dec 12, 2022</t>
  </si>
  <si>
    <t>Dec 05, 2022</t>
  </si>
  <si>
    <t>Nov 28, 2022</t>
  </si>
  <si>
    <t>Nov 21, 2022</t>
  </si>
  <si>
    <t>Nov 14, 2022</t>
  </si>
  <si>
    <t>Nov 07, 2022</t>
  </si>
  <si>
    <t>Oct 31, 2022</t>
  </si>
  <si>
    <t>Oct 24, 2022</t>
  </si>
  <si>
    <t>Oct 17, 2022</t>
  </si>
  <si>
    <t>Oct 10, 2022</t>
  </si>
  <si>
    <t>Oct 03, 2022</t>
  </si>
  <si>
    <t>Sep 26, 2022</t>
  </si>
  <si>
    <t>Sep 19, 2022</t>
  </si>
  <si>
    <t>Sep 12, 2022</t>
  </si>
  <si>
    <t>Avenue Super</t>
  </si>
  <si>
    <t>Trent</t>
  </si>
  <si>
    <t>Aditya Birla Fas.</t>
  </si>
  <si>
    <t>Vedant Fashion</t>
  </si>
  <si>
    <t>Borrowings -</t>
  </si>
  <si>
    <t>Other Liabilities -</t>
  </si>
  <si>
    <t>Fixed Assets -</t>
  </si>
  <si>
    <t>Other Assets -</t>
  </si>
  <si>
    <t>Cash from Financing Activity -</t>
  </si>
  <si>
    <t>Cash from Investing Activity -</t>
  </si>
  <si>
    <t>Cash from Operating Activity -</t>
  </si>
  <si>
    <t xml:space="preserve">Avenue Super </t>
  </si>
  <si>
    <t>DMART</t>
  </si>
  <si>
    <t>Aditya Bir. Fas.</t>
  </si>
  <si>
    <t>VEDANTA</t>
  </si>
  <si>
    <t>Vedant Fashions</t>
  </si>
  <si>
    <t>CMP Rs.</t>
  </si>
  <si>
    <t>Cash End Rs.Cr.</t>
  </si>
  <si>
    <t>Debt Rs.Cr.</t>
  </si>
  <si>
    <t>Mar Cap Rs.Cr. </t>
  </si>
  <si>
    <t>Sales Rs.Cr.</t>
  </si>
  <si>
    <t>EV Rs.Cr.</t>
  </si>
  <si>
    <t>NP 12M Rs.Cr.</t>
  </si>
  <si>
    <t>No. Eq. Shares Cr.</t>
  </si>
  <si>
    <t>Avenue Super.</t>
  </si>
  <si>
    <t>Brainbees Solut.</t>
  </si>
  <si>
    <t>Share Price as on 7/09/2024</t>
  </si>
  <si>
    <t>Vol.</t>
  </si>
  <si>
    <t>Retail</t>
  </si>
  <si>
    <t>52 Week (High - INR 5449.00 &amp; Low - 3616.00)</t>
  </si>
  <si>
    <t>www.investing.com</t>
  </si>
  <si>
    <t>www.moneycontrol.com</t>
  </si>
  <si>
    <t>Incorporated in 2000 by Radhakishan Damani, DMart, is an Indian retail corporation that operates a chain of supermarkets and hypermarkets, operated by Avenue Supermarts Ltd. Headquatered in Mumbai,Avenue Supermarts Limited (DMart) is a national supermarket chain, with a focus on value-retailing. We offer a wide range of products with a focus on the Foods, Non-Foods (FMCG) and General Merchandise &amp; Apparel product categories.</t>
  </si>
  <si>
    <t>Mr. Ramesh Damani</t>
  </si>
  <si>
    <t>Mr. Ignatius Navil Noronha</t>
  </si>
  <si>
    <t>Mr. Ashu Gupta</t>
  </si>
  <si>
    <t>Chairman</t>
  </si>
  <si>
    <t>MD &amp; CEO</t>
  </si>
  <si>
    <t>CFO</t>
  </si>
  <si>
    <t>Company Secretary</t>
  </si>
  <si>
    <t xml:space="preserve">The managerial remuneration of the company for all its employees is 338,685/- for the financial year 2022-23. For calculation of median </t>
  </si>
  <si>
    <t>remuneration,the employee count taken is 9,625 which companies employees who have served for the whole of the financial year 2022-23.</t>
  </si>
  <si>
    <t>Radhakishan Shivkishan Damani</t>
  </si>
  <si>
    <t>Bright Star Investments Pvt Ltd</t>
  </si>
  <si>
    <t>Gopikishan Shivkishan Damani</t>
  </si>
  <si>
    <t>Gopikishan S.Damani &amp; Radhakishan S.Damani(On behalf of Karnikar Pvt Beneficiary Trust)</t>
  </si>
  <si>
    <t>Gopikishan S.Damani &amp; Radhakishan S.Damani(On behalf of Gulmohar Pvt Beneficiary Trust)</t>
  </si>
  <si>
    <t>Radhakishan S.Damani &amp; Shrikantadevi Damani (On behalf of Bottle Palm Pvt Beneficiary Trust)</t>
  </si>
  <si>
    <t>Radhakishan S.Damani &amp; Shrikantadevi Damani(On behalf of Royal Palm Pvt Beneficiary Trust)</t>
  </si>
  <si>
    <t>Radhakishan S.Damani &amp; Shrikantadevi Damani(On behalf of Mountain Glory Pvt Beneficiary Trust)</t>
  </si>
  <si>
    <t>Jyoti Varun Kabra</t>
  </si>
  <si>
    <t>Manjri Chandak</t>
  </si>
  <si>
    <t>N. Shares(in Crs.)</t>
  </si>
  <si>
    <t>www,equitymaster.com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</si>
</sst>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 #,##0_ ;_ * \-#,##0_ ;_ * &quot;-&quot;_ ;_ @_ "/>
    <numFmt numFmtId="43" formatCode="_ * #,##0.00_ ;_ * \-#,##0.00_ ;_ * &quot;-&quot;??_ ;_ @_ "/>
    <numFmt numFmtId="164" formatCode="_(* #,##0.00_);_(* \(#,##0.00\);_(* &quot;-&quot;??_);_(@_)"/>
    <numFmt numFmtId="165" formatCode="[$-409]mmm\-yy;@"/>
    <numFmt numFmtId="166" formatCode="&quot;₹&quot;\ #,##0.00;&quot;₹&quot;\ \(#,##0.00\)"/>
    <numFmt numFmtId="167" formatCode="&quot;₹&quot;\ #,##0.00"/>
    <numFmt numFmtId="168" formatCode="&quot;₹&quot;\ #,##0.00;&quot;₹&quot;\ \(#,##0.00\);\-"/>
    <numFmt numFmtId="169" formatCode="&quot;₹&quot;\ #,##0.00;\(&quot;₹&quot;\ #,##0.00\);\-"/>
    <numFmt numFmtId="170" formatCode="0.0%"/>
    <numFmt numFmtId="171" formatCode="0.00\x"/>
    <numFmt numFmtId="172" formatCode="0.00&quot;x&quot;"/>
    <numFmt numFmtId="173" formatCode="0&quot;A&quot;"/>
    <numFmt numFmtId="174" formatCode="0&quot;E&quot;"/>
    <numFmt numFmtId="175" formatCode="0000&quot;E&quot;"/>
    <numFmt numFmtId="176" formatCode="#,##0.0;\-#,##0.0;\-"/>
    <numFmt numFmtId="177" formatCode="mmm/yy&quot;A&quot;"/>
    <numFmt numFmtId="178" formatCode="mmm/yy&quot;F&quot;"/>
    <numFmt numFmtId="179" formatCode="0.000"/>
    <numFmt numFmtId="180" formatCode="#,##0.0"/>
    <numFmt numFmtId="181" formatCode="0.0\x"/>
    <numFmt numFmtId="182" formatCode="0.0"/>
    <numFmt numFmtId="183" formatCode="#,##0;\(#,##0\)"/>
    <numFmt numFmtId="184" formatCode="#,##0;\-#,##0;\-"/>
    <numFmt numFmtId="185" formatCode="#,##0.000"/>
  </numFmts>
  <fonts count="53">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b/>
      <sz val="11"/>
      <color theme="0" tint="-4.9989318521683403E-2"/>
      <name val="Calibri"/>
      <family val="2"/>
      <scheme val="minor"/>
    </font>
    <font>
      <i/>
      <sz val="11"/>
      <color theme="0" tint="-0.249977111117893"/>
      <name val="Calibri"/>
      <family val="2"/>
      <scheme val="minor"/>
    </font>
    <font>
      <i/>
      <sz val="11"/>
      <color theme="0" tint="-0.34998626667073579"/>
      <name val="Calibri"/>
      <family val="2"/>
      <scheme val="minor"/>
    </font>
    <font>
      <b/>
      <i/>
      <sz val="11"/>
      <color theme="1"/>
      <name val="Calibri"/>
      <family val="2"/>
      <scheme val="minor"/>
    </font>
    <font>
      <i/>
      <sz val="11"/>
      <color theme="1"/>
      <name val="Calibri"/>
      <family val="2"/>
      <scheme val="minor"/>
    </font>
    <font>
      <vertAlign val="superscript"/>
      <sz val="11"/>
      <color theme="1"/>
      <name val="Calibri"/>
      <family val="2"/>
      <scheme val="minor"/>
    </font>
    <font>
      <sz val="11"/>
      <color theme="4" tint="-0.249977111117893"/>
      <name val="Calibri"/>
      <family val="2"/>
      <scheme val="minor"/>
    </font>
    <font>
      <sz val="11"/>
      <color rgb="FF0275D8"/>
      <name val="Calibri"/>
      <family val="2"/>
      <scheme val="minor"/>
    </font>
    <font>
      <sz val="11"/>
      <color rgb="FF606F7B"/>
      <name val="Arial"/>
      <family val="2"/>
    </font>
    <font>
      <b/>
      <sz val="14"/>
      <color rgb="FF0E6AB5"/>
      <name val="Calibri"/>
      <family val="2"/>
      <scheme val="minor"/>
    </font>
    <font>
      <b/>
      <sz val="11"/>
      <color rgb="FF0E6AB5"/>
      <name val="Calibri"/>
      <family val="2"/>
      <scheme val="minor"/>
    </font>
    <font>
      <sz val="11"/>
      <color rgb="FF202122"/>
      <name val="Arial"/>
      <family val="2"/>
    </font>
    <font>
      <b/>
      <sz val="11"/>
      <color rgb="FF202122"/>
      <name val="Arial"/>
      <family val="2"/>
    </font>
    <font>
      <b/>
      <sz val="11"/>
      <color rgb="FF000000"/>
      <name val="Inherit"/>
    </font>
    <font>
      <sz val="11"/>
      <color rgb="FF000000"/>
      <name val="Arial"/>
      <family val="2"/>
    </font>
    <font>
      <b/>
      <sz val="12"/>
      <color theme="0"/>
      <name val="Calibri"/>
      <family val="2"/>
      <scheme val="minor"/>
    </font>
    <font>
      <sz val="12"/>
      <color theme="1"/>
      <name val="Calibri"/>
      <family val="2"/>
      <scheme val="minor"/>
    </font>
    <font>
      <b/>
      <sz val="14"/>
      <color theme="0"/>
      <name val="Calibri"/>
      <family val="2"/>
      <scheme val="minor"/>
    </font>
    <font>
      <b/>
      <sz val="12"/>
      <color theme="1"/>
      <name val="Calibri"/>
      <family val="2"/>
      <scheme val="minor"/>
    </font>
    <font>
      <i/>
      <sz val="12"/>
      <color theme="1"/>
      <name val="Calibri"/>
      <family val="2"/>
      <scheme val="minor"/>
    </font>
    <font>
      <i/>
      <sz val="10"/>
      <color theme="1"/>
      <name val="Calibri"/>
      <family val="2"/>
      <scheme val="minor"/>
    </font>
    <font>
      <sz val="12"/>
      <color rgb="FF212121"/>
      <name val="Arial"/>
      <family val="2"/>
    </font>
    <font>
      <vertAlign val="superscript"/>
      <sz val="10"/>
      <color theme="1"/>
      <name val="Calibri"/>
      <family val="2"/>
      <scheme val="minor"/>
    </font>
    <font>
      <i/>
      <sz val="11"/>
      <color theme="1"/>
      <name val="Calibri"/>
      <family val="2"/>
    </font>
    <font>
      <sz val="18"/>
      <color theme="0"/>
      <name val="Calibri"/>
      <family val="2"/>
      <scheme val="minor"/>
    </font>
    <font>
      <sz val="24"/>
      <color theme="1"/>
      <name val="Calibri"/>
      <family val="2"/>
      <scheme val="minor"/>
    </font>
    <font>
      <sz val="14"/>
      <color theme="0"/>
      <name val="Calibri"/>
      <family val="2"/>
      <scheme val="minor"/>
    </font>
    <font>
      <b/>
      <sz val="36"/>
      <color theme="0"/>
      <name val="Calibri"/>
      <family val="2"/>
      <scheme val="minor"/>
    </font>
    <font>
      <b/>
      <i/>
      <sz val="14"/>
      <color theme="0"/>
      <name val="Calibri"/>
      <family val="2"/>
      <scheme val="minor"/>
    </font>
    <font>
      <sz val="10"/>
      <color rgb="FF232A31"/>
      <name val="Arial"/>
      <family val="2"/>
    </font>
    <font>
      <sz val="11"/>
      <color rgb="FF22222F"/>
      <name val="Arial"/>
      <family val="2"/>
    </font>
    <font>
      <sz val="11"/>
      <color rgb="FF22222F"/>
      <name val="Arial"/>
      <family val="2"/>
    </font>
    <font>
      <sz val="11"/>
      <color rgb="FF22222F"/>
      <name val="Arial"/>
      <family val="2"/>
    </font>
    <font>
      <b/>
      <sz val="20"/>
      <color rgb="FF206B31"/>
      <name val="Calibri"/>
      <family val="2"/>
      <scheme val="minor"/>
    </font>
    <font>
      <b/>
      <sz val="14"/>
      <color rgb="FF206B31"/>
      <name val="Calibri"/>
      <family val="2"/>
      <scheme val="minor"/>
    </font>
    <font>
      <b/>
      <sz val="18"/>
      <color rgb="FF206B31"/>
      <name val="Calibri"/>
      <family val="2"/>
      <scheme val="minor"/>
    </font>
    <font>
      <b/>
      <sz val="22"/>
      <color rgb="FF206B31"/>
      <name val="Calibri"/>
      <family val="2"/>
      <scheme val="minor"/>
    </font>
    <font>
      <b/>
      <i/>
      <sz val="11"/>
      <color rgb="FF206B31"/>
      <name val="Calibri"/>
      <family val="2"/>
      <scheme val="minor"/>
    </font>
    <font>
      <b/>
      <sz val="24"/>
      <color theme="1"/>
      <name val="Calibri"/>
      <family val="2"/>
      <scheme val="minor"/>
    </font>
    <font>
      <b/>
      <sz val="14"/>
      <color theme="1"/>
      <name val="Calibri"/>
      <family val="2"/>
      <scheme val="minor"/>
    </font>
    <font>
      <b/>
      <sz val="26"/>
      <color theme="1"/>
      <name val="Calibri"/>
      <family val="2"/>
      <scheme val="minor"/>
    </font>
    <font>
      <sz val="22"/>
      <color theme="0"/>
      <name val="Calibri"/>
      <family val="2"/>
      <scheme val="minor"/>
    </font>
    <font>
      <sz val="22"/>
      <color theme="1"/>
      <name val="Calibri"/>
      <family val="2"/>
      <scheme val="minor"/>
    </font>
  </fonts>
  <fills count="16">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rgb="FFEEEEEE"/>
        <bgColor indexed="64"/>
      </patternFill>
    </fill>
    <fill>
      <patternFill patternType="solid">
        <fgColor rgb="FFF7F6E8"/>
        <bgColor indexed="64"/>
      </patternFill>
    </fill>
    <fill>
      <patternFill patternType="solid">
        <fgColor rgb="FF206B31"/>
        <bgColor indexed="64"/>
      </patternFill>
    </fill>
  </fills>
  <borders count="36">
    <border>
      <left/>
      <right/>
      <top/>
      <bottom/>
      <diagonal/>
    </border>
    <border>
      <left/>
      <right/>
      <top style="thin">
        <color rgb="FF002060"/>
      </top>
      <bottom style="thin">
        <color rgb="FF002060"/>
      </bottom>
      <diagonal/>
    </border>
    <border>
      <left/>
      <right/>
      <top style="thin">
        <color auto="1"/>
      </top>
      <bottom style="thin">
        <color auto="1"/>
      </bottom>
      <diagonal/>
    </border>
    <border>
      <left/>
      <right/>
      <top style="hair">
        <color rgb="FF002060"/>
      </top>
      <bottom style="hair">
        <color rgb="FF002060"/>
      </bottom>
      <diagonal/>
    </border>
    <border>
      <left/>
      <right/>
      <top style="thin">
        <color rgb="FF002060"/>
      </top>
      <bottom/>
      <diagonal/>
    </border>
    <border>
      <left/>
      <right/>
      <top/>
      <bottom style="thin">
        <color rgb="FF002060"/>
      </bottom>
      <diagonal/>
    </border>
    <border>
      <left/>
      <right/>
      <top/>
      <bottom style="thin">
        <color auto="1"/>
      </bottom>
      <diagonal/>
    </border>
    <border>
      <left/>
      <right/>
      <top style="thin">
        <color auto="1"/>
      </top>
      <bottom/>
      <diagonal/>
    </border>
    <border>
      <left/>
      <right/>
      <top/>
      <bottom style="dotted">
        <color auto="1"/>
      </bottom>
      <diagonal/>
    </border>
    <border>
      <left/>
      <right/>
      <top style="dotted">
        <color auto="1"/>
      </top>
      <bottom/>
      <diagonal/>
    </border>
    <border>
      <left/>
      <right/>
      <top style="thin">
        <color theme="7" tint="-0.24994659260841701"/>
      </top>
      <bottom style="thin">
        <color theme="7" tint="-0.24994659260841701"/>
      </bottom>
      <diagonal/>
    </border>
    <border>
      <left/>
      <right/>
      <top style="thin">
        <color theme="7" tint="-0.24994659260841701"/>
      </top>
      <bottom/>
      <diagonal/>
    </border>
    <border>
      <left/>
      <right/>
      <top style="dotted">
        <color theme="7" tint="-0.24994659260841701"/>
      </top>
      <bottom style="dotted">
        <color theme="7" tint="-0.24994659260841701"/>
      </bottom>
      <diagonal/>
    </border>
    <border>
      <left/>
      <right/>
      <top style="dotted">
        <color theme="7" tint="-0.24994659260841701"/>
      </top>
      <bottom/>
      <diagonal/>
    </border>
    <border>
      <left/>
      <right/>
      <top style="dotted">
        <color theme="7" tint="-0.24994659260841701"/>
      </top>
      <bottom style="thin">
        <color theme="7" tint="-0.24994659260841701"/>
      </bottom>
      <diagonal/>
    </border>
    <border>
      <left/>
      <right/>
      <top/>
      <bottom style="hair">
        <color theme="7" tint="-0.24994659260841701"/>
      </bottom>
      <diagonal/>
    </border>
    <border>
      <left/>
      <right/>
      <top style="hair">
        <color theme="7" tint="-0.24994659260841701"/>
      </top>
      <bottom style="hair">
        <color theme="7" tint="-0.24994659260841701"/>
      </bottom>
      <diagonal/>
    </border>
    <border>
      <left/>
      <right/>
      <top style="hair">
        <color theme="7" tint="-0.24994659260841701"/>
      </top>
      <bottom style="thin">
        <color theme="7" tint="-0.24994659260841701"/>
      </bottom>
      <diagonal/>
    </border>
    <border>
      <left/>
      <right/>
      <top style="dotted">
        <color auto="1"/>
      </top>
      <bottom style="thin">
        <color auto="1"/>
      </bottom>
      <diagonal/>
    </border>
    <border>
      <left/>
      <right/>
      <top/>
      <bottom style="thin">
        <color theme="0"/>
      </bottom>
      <diagonal/>
    </border>
    <border>
      <left style="thin">
        <color auto="1"/>
      </left>
      <right/>
      <top style="thin">
        <color auto="1"/>
      </top>
      <bottom/>
      <diagonal/>
    </border>
    <border>
      <left style="thin">
        <color auto="1"/>
      </left>
      <right/>
      <top/>
      <bottom/>
      <diagonal/>
    </border>
    <border>
      <left style="medium">
        <color rgb="FFDDDDDD"/>
      </left>
      <right/>
      <top/>
      <bottom style="medium">
        <color rgb="FFDDDDDD"/>
      </bottom>
      <diagonal/>
    </border>
    <border>
      <left style="medium">
        <color rgb="FFDDDDDD"/>
      </left>
      <right/>
      <top style="thick">
        <color rgb="FFDDDDDD"/>
      </top>
      <bottom style="medium">
        <color rgb="FFDDDDDD"/>
      </bottom>
      <diagonal/>
    </border>
    <border>
      <left style="medium">
        <color rgb="FFDDDDDD"/>
      </left>
      <right style="medium">
        <color rgb="FFDDDDDD"/>
      </right>
      <top style="thick">
        <color rgb="FFDDDDDD"/>
      </top>
      <bottom style="medium">
        <color rgb="FFDDDDDD"/>
      </bottom>
      <diagonal/>
    </border>
    <border>
      <left style="medium">
        <color rgb="FFDDDDDD"/>
      </left>
      <right style="medium">
        <color rgb="FFDDDDDD"/>
      </right>
      <top/>
      <bottom style="medium">
        <color rgb="FFDDDDDD"/>
      </bottom>
      <diagonal/>
    </border>
    <border>
      <left/>
      <right/>
      <top style="medium">
        <color auto="1"/>
      </top>
      <bottom style="medium">
        <color auto="1"/>
      </bottom>
      <diagonal/>
    </border>
    <border>
      <left/>
      <right/>
      <top/>
      <bottom style="medium">
        <color indexed="64"/>
      </bottom>
      <diagonal/>
    </border>
    <border>
      <left/>
      <right/>
      <top style="medium">
        <color indexed="64"/>
      </top>
      <bottom style="thin">
        <color auto="1"/>
      </bottom>
      <diagonal/>
    </border>
    <border>
      <left/>
      <right/>
      <top style="medium">
        <color rgb="FF0E6AB5"/>
      </top>
      <bottom style="medium">
        <color rgb="FF0E6AB5"/>
      </bottom>
      <diagonal/>
    </border>
    <border>
      <left/>
      <right/>
      <top style="medium">
        <color theme="0"/>
      </top>
      <bottom style="medium">
        <color theme="0"/>
      </bottom>
      <diagonal/>
    </border>
    <border>
      <left/>
      <right/>
      <top style="medium">
        <color rgb="FF000000"/>
      </top>
      <bottom/>
      <diagonal/>
    </border>
    <border>
      <left/>
      <right/>
      <top style="thin">
        <color rgb="FF206B31"/>
      </top>
      <bottom/>
      <diagonal/>
    </border>
    <border>
      <left/>
      <right/>
      <top style="medium">
        <color theme="1"/>
      </top>
      <bottom/>
      <diagonal/>
    </border>
    <border>
      <left/>
      <right/>
      <top/>
      <bottom style="medium">
        <color theme="1"/>
      </bottom>
      <diagonal/>
    </border>
    <border>
      <left/>
      <right/>
      <top style="medium">
        <color rgb="FF206B31"/>
      </top>
      <bottom/>
      <diagonal/>
    </border>
  </borders>
  <cellStyleXfs count="7">
    <xf numFmtId="0" fontId="0" fillId="0" borderId="0"/>
    <xf numFmtId="43"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9" fontId="3" fillId="0" borderId="0" applyFont="0" applyFill="0" applyBorder="0" applyAlignment="0" applyProtection="0"/>
  </cellStyleXfs>
  <cellXfs count="330">
    <xf numFmtId="0" fontId="0" fillId="0" borderId="0" xfId="0"/>
    <xf numFmtId="43" fontId="1" fillId="0" borderId="0" xfId="1" applyFont="1" applyBorder="1"/>
    <xf numFmtId="0" fontId="1" fillId="0" borderId="0" xfId="0" applyFont="1"/>
    <xf numFmtId="0" fontId="8" fillId="0" borderId="0" xfId="0" applyFont="1"/>
    <xf numFmtId="43" fontId="0" fillId="0" borderId="0" xfId="1" applyFont="1" applyBorder="1"/>
    <xf numFmtId="10" fontId="0" fillId="0" borderId="0" xfId="0" applyNumberFormat="1"/>
    <xf numFmtId="43" fontId="3" fillId="0" borderId="0" xfId="1" applyFont="1" applyBorder="1"/>
    <xf numFmtId="9" fontId="3" fillId="0" borderId="0" xfId="1" applyNumberFormat="1" applyFont="1" applyBorder="1"/>
    <xf numFmtId="43" fontId="2" fillId="2" borderId="0" xfId="3" applyNumberFormat="1" applyFont="1" applyBorder="1"/>
    <xf numFmtId="43" fontId="2" fillId="3" borderId="0" xfId="4" applyNumberFormat="1" applyFont="1" applyBorder="1"/>
    <xf numFmtId="9" fontId="1" fillId="0" borderId="0" xfId="6" applyFont="1" applyBorder="1"/>
    <xf numFmtId="0" fontId="2" fillId="5" borderId="0" xfId="0" applyFont="1" applyFill="1"/>
    <xf numFmtId="165" fontId="2" fillId="5" borderId="0" xfId="0" applyNumberFormat="1" applyFont="1" applyFill="1" applyAlignment="1">
      <alignment horizontal="center"/>
    </xf>
    <xf numFmtId="0" fontId="2" fillId="5" borderId="0" xfId="0" applyFont="1" applyFill="1" applyAlignment="1">
      <alignment horizontal="center"/>
    </xf>
    <xf numFmtId="43" fontId="0" fillId="0" borderId="0" xfId="1" applyFont="1" applyBorder="1" applyAlignment="1">
      <alignment horizontal="center"/>
    </xf>
    <xf numFmtId="43" fontId="1" fillId="0" borderId="0" xfId="1" applyFont="1" applyBorder="1" applyAlignment="1">
      <alignment horizontal="center"/>
    </xf>
    <xf numFmtId="10" fontId="1" fillId="0" borderId="0" xfId="0" applyNumberFormat="1" applyFont="1"/>
    <xf numFmtId="165" fontId="2" fillId="5" borderId="0" xfId="1" applyNumberFormat="1" applyFont="1" applyFill="1" applyBorder="1"/>
    <xf numFmtId="165" fontId="9" fillId="0" borderId="0" xfId="1" applyNumberFormat="1" applyFont="1" applyFill="1" applyBorder="1"/>
    <xf numFmtId="0" fontId="7" fillId="0" borderId="0" xfId="0" applyFont="1"/>
    <xf numFmtId="0" fontId="0" fillId="0" borderId="0" xfId="0" applyAlignment="1">
      <alignment horizontal="left"/>
    </xf>
    <xf numFmtId="0" fontId="6" fillId="0" borderId="0" xfId="2" applyFont="1" applyBorder="1" applyAlignment="1" applyProtection="1">
      <alignment horizontal="left"/>
    </xf>
    <xf numFmtId="0" fontId="6" fillId="0" borderId="0" xfId="2" applyFont="1" applyBorder="1" applyAlignment="1" applyProtection="1"/>
    <xf numFmtId="0" fontId="9" fillId="0" borderId="0" xfId="0" applyFont="1"/>
    <xf numFmtId="164" fontId="0" fillId="0" borderId="0" xfId="1" applyNumberFormat="1" applyFont="1" applyBorder="1"/>
    <xf numFmtId="166" fontId="0" fillId="0" borderId="0" xfId="0" applyNumberFormat="1"/>
    <xf numFmtId="0" fontId="11" fillId="0" borderId="0" xfId="0" applyFont="1"/>
    <xf numFmtId="9" fontId="11" fillId="0" borderId="0" xfId="6" applyFont="1"/>
    <xf numFmtId="167" fontId="0" fillId="0" borderId="0" xfId="0" applyNumberFormat="1"/>
    <xf numFmtId="0" fontId="12" fillId="0" borderId="0" xfId="0" applyFont="1"/>
    <xf numFmtId="10" fontId="12" fillId="0" borderId="0" xfId="6" applyNumberFormat="1" applyFont="1"/>
    <xf numFmtId="9" fontId="0" fillId="0" borderId="0" xfId="6" applyFont="1"/>
    <xf numFmtId="168" fontId="0" fillId="0" borderId="0" xfId="0" applyNumberFormat="1"/>
    <xf numFmtId="17" fontId="0" fillId="0" borderId="0" xfId="0" applyNumberFormat="1"/>
    <xf numFmtId="3" fontId="0" fillId="0" borderId="0" xfId="0" applyNumberFormat="1"/>
    <xf numFmtId="169" fontId="0" fillId="0" borderId="0" xfId="0" applyNumberFormat="1"/>
    <xf numFmtId="169" fontId="1" fillId="0" borderId="0" xfId="0" applyNumberFormat="1" applyFont="1"/>
    <xf numFmtId="166" fontId="1" fillId="0" borderId="2" xfId="0" applyNumberFormat="1" applyFont="1" applyBorder="1"/>
    <xf numFmtId="43" fontId="1" fillId="0" borderId="2" xfId="1" applyFont="1" applyBorder="1"/>
    <xf numFmtId="0" fontId="1" fillId="0" borderId="1" xfId="0" applyFont="1" applyBorder="1"/>
    <xf numFmtId="169" fontId="1" fillId="0" borderId="1" xfId="0" applyNumberFormat="1" applyFont="1" applyBorder="1"/>
    <xf numFmtId="43" fontId="1" fillId="0" borderId="3" xfId="1" applyFont="1" applyFill="1" applyBorder="1"/>
    <xf numFmtId="166" fontId="1" fillId="0" borderId="3" xfId="0" applyNumberFormat="1" applyFont="1" applyBorder="1"/>
    <xf numFmtId="43" fontId="1" fillId="0" borderId="3" xfId="1" applyFont="1" applyBorder="1"/>
    <xf numFmtId="0" fontId="1" fillId="0" borderId="3" xfId="0" applyFont="1" applyBorder="1"/>
    <xf numFmtId="167" fontId="1" fillId="0" borderId="3" xfId="0" applyNumberFormat="1" applyFont="1" applyBorder="1"/>
    <xf numFmtId="2" fontId="1" fillId="0" borderId="3" xfId="0" applyNumberFormat="1" applyFont="1" applyBorder="1"/>
    <xf numFmtId="10" fontId="0" fillId="0" borderId="0" xfId="6" applyNumberFormat="1" applyFont="1"/>
    <xf numFmtId="0" fontId="0" fillId="0" borderId="4" xfId="0" applyBorder="1"/>
    <xf numFmtId="10" fontId="0" fillId="0" borderId="4" xfId="6" applyNumberFormat="1" applyFont="1" applyBorder="1"/>
    <xf numFmtId="10" fontId="0" fillId="0" borderId="0" xfId="6" applyNumberFormat="1" applyFont="1" applyBorder="1"/>
    <xf numFmtId="0" fontId="0" fillId="0" borderId="5" xfId="0" applyBorder="1"/>
    <xf numFmtId="10" fontId="0" fillId="0" borderId="5" xfId="6" applyNumberFormat="1" applyFont="1" applyBorder="1"/>
    <xf numFmtId="10" fontId="0" fillId="0" borderId="5" xfId="0" applyNumberFormat="1" applyBorder="1"/>
    <xf numFmtId="170" fontId="0" fillId="0" borderId="0" xfId="6" applyNumberFormat="1" applyFont="1" applyBorder="1"/>
    <xf numFmtId="171" fontId="0" fillId="0" borderId="5" xfId="0" applyNumberFormat="1" applyBorder="1"/>
    <xf numFmtId="171" fontId="0" fillId="0" borderId="4" xfId="0" applyNumberFormat="1" applyBorder="1"/>
    <xf numFmtId="171" fontId="0" fillId="0" borderId="0" xfId="0" applyNumberFormat="1"/>
    <xf numFmtId="0" fontId="13" fillId="0" borderId="4" xfId="0" applyFont="1" applyBorder="1"/>
    <xf numFmtId="1" fontId="0" fillId="0" borderId="0" xfId="0" applyNumberFormat="1"/>
    <xf numFmtId="1" fontId="0" fillId="0" borderId="5" xfId="0" applyNumberFormat="1" applyBorder="1"/>
    <xf numFmtId="172" fontId="0" fillId="0" borderId="4" xfId="0" applyNumberFormat="1" applyBorder="1"/>
    <xf numFmtId="172" fontId="0" fillId="0" borderId="0" xfId="0" applyNumberFormat="1"/>
    <xf numFmtId="172" fontId="0" fillId="0" borderId="5" xfId="0" applyNumberFormat="1" applyBorder="1"/>
    <xf numFmtId="0" fontId="5" fillId="6" borderId="0" xfId="0" applyFont="1" applyFill="1"/>
    <xf numFmtId="2" fontId="0" fillId="0" borderId="0" xfId="0" applyNumberFormat="1"/>
    <xf numFmtId="173" fontId="0" fillId="0" borderId="0" xfId="0" applyNumberFormat="1"/>
    <xf numFmtId="0" fontId="0" fillId="7" borderId="0" xfId="0" applyFill="1" applyAlignment="1">
      <alignment horizontal="left"/>
    </xf>
    <xf numFmtId="174" fontId="0" fillId="7" borderId="0" xfId="0" applyNumberFormat="1" applyFill="1"/>
    <xf numFmtId="2" fontId="0" fillId="7" borderId="0" xfId="0" applyNumberFormat="1" applyFill="1"/>
    <xf numFmtId="10" fontId="0" fillId="7" borderId="0" xfId="6" applyNumberFormat="1" applyFont="1" applyFill="1"/>
    <xf numFmtId="0" fontId="0" fillId="8" borderId="0" xfId="0" applyFill="1" applyAlignment="1">
      <alignment horizontal="left"/>
    </xf>
    <xf numFmtId="174" fontId="0" fillId="8" borderId="0" xfId="0" applyNumberFormat="1" applyFill="1"/>
    <xf numFmtId="2" fontId="0" fillId="8" borderId="0" xfId="0" applyNumberFormat="1" applyFill="1"/>
    <xf numFmtId="10" fontId="0" fillId="8" borderId="0" xfId="6" applyNumberFormat="1" applyFont="1" applyFill="1"/>
    <xf numFmtId="0" fontId="0" fillId="7" borderId="0" xfId="0" applyFill="1"/>
    <xf numFmtId="10" fontId="0" fillId="7" borderId="0" xfId="6" applyNumberFormat="1" applyFont="1" applyFill="1" applyAlignment="1">
      <alignment horizontal="right"/>
    </xf>
    <xf numFmtId="175" fontId="0" fillId="0" borderId="0" xfId="0" applyNumberFormat="1"/>
    <xf numFmtId="175" fontId="0" fillId="7" borderId="0" xfId="0" applyNumberFormat="1" applyFill="1"/>
    <xf numFmtId="14" fontId="0" fillId="0" borderId="0" xfId="0" applyNumberFormat="1"/>
    <xf numFmtId="0" fontId="1" fillId="0" borderId="6" xfId="0" applyFont="1" applyBorder="1"/>
    <xf numFmtId="0" fontId="1" fillId="0" borderId="6" xfId="0" applyFont="1" applyBorder="1" applyAlignment="1">
      <alignment horizontal="right"/>
    </xf>
    <xf numFmtId="0" fontId="0" fillId="0" borderId="0" xfId="0" applyAlignment="1">
      <alignment horizontal="right"/>
    </xf>
    <xf numFmtId="0" fontId="1" fillId="0" borderId="2" xfId="0" applyFont="1" applyBorder="1"/>
    <xf numFmtId="2" fontId="1" fillId="0" borderId="2" xfId="0" applyNumberFormat="1" applyFont="1" applyBorder="1"/>
    <xf numFmtId="0" fontId="14" fillId="0" borderId="0" xfId="0" applyFont="1"/>
    <xf numFmtId="0" fontId="0" fillId="0" borderId="6" xfId="0" applyBorder="1"/>
    <xf numFmtId="0" fontId="16" fillId="0" borderId="0" xfId="0" applyFont="1"/>
    <xf numFmtId="10" fontId="16" fillId="0" borderId="0" xfId="0" applyNumberFormat="1" applyFont="1"/>
    <xf numFmtId="0" fontId="1" fillId="0" borderId="7" xfId="0" applyFont="1" applyBorder="1"/>
    <xf numFmtId="10" fontId="0" fillId="0" borderId="7" xfId="0" applyNumberFormat="1" applyBorder="1"/>
    <xf numFmtId="2" fontId="0" fillId="0" borderId="7" xfId="0" applyNumberFormat="1" applyBorder="1"/>
    <xf numFmtId="2" fontId="0" fillId="0" borderId="6" xfId="0" applyNumberFormat="1" applyBorder="1"/>
    <xf numFmtId="10" fontId="0" fillId="0" borderId="6" xfId="6" applyNumberFormat="1" applyFont="1" applyBorder="1"/>
    <xf numFmtId="2" fontId="16" fillId="8" borderId="0" xfId="0" applyNumberFormat="1" applyFont="1" applyFill="1"/>
    <xf numFmtId="0" fontId="0" fillId="0" borderId="8" xfId="0" applyBorder="1"/>
    <xf numFmtId="10" fontId="0" fillId="8" borderId="0" xfId="0" applyNumberFormat="1" applyFill="1"/>
    <xf numFmtId="10" fontId="17" fillId="0" borderId="0" xfId="0" applyNumberFormat="1" applyFont="1"/>
    <xf numFmtId="10" fontId="17" fillId="0" borderId="8" xfId="0" applyNumberFormat="1" applyFont="1" applyBorder="1"/>
    <xf numFmtId="0" fontId="17" fillId="0" borderId="0" xfId="0" applyFont="1"/>
    <xf numFmtId="0" fontId="17" fillId="0" borderId="8" xfId="0" applyFont="1" applyBorder="1"/>
    <xf numFmtId="9" fontId="0" fillId="0" borderId="9" xfId="6" applyFont="1" applyBorder="1"/>
    <xf numFmtId="10" fontId="0" fillId="0" borderId="8" xfId="0" applyNumberFormat="1" applyBorder="1"/>
    <xf numFmtId="2" fontId="0" fillId="0" borderId="8" xfId="0" applyNumberFormat="1" applyBorder="1"/>
    <xf numFmtId="0" fontId="1" fillId="7" borderId="0" xfId="0" applyFont="1" applyFill="1"/>
    <xf numFmtId="10" fontId="0" fillId="7" borderId="0" xfId="0" applyNumberFormat="1" applyFill="1"/>
    <xf numFmtId="43" fontId="0" fillId="0" borderId="0" xfId="0" applyNumberFormat="1"/>
    <xf numFmtId="17" fontId="1" fillId="0" borderId="6" xfId="0" applyNumberFormat="1" applyFont="1" applyBorder="1"/>
    <xf numFmtId="10" fontId="1" fillId="0" borderId="0" xfId="6" applyNumberFormat="1" applyFont="1"/>
    <xf numFmtId="43" fontId="1" fillId="0" borderId="0" xfId="0" applyNumberFormat="1" applyFont="1"/>
    <xf numFmtId="0" fontId="5" fillId="9" borderId="0" xfId="0" applyFont="1" applyFill="1"/>
    <xf numFmtId="17" fontId="5" fillId="6" borderId="0" xfId="0" applyNumberFormat="1" applyFont="1" applyFill="1"/>
    <xf numFmtId="3" fontId="1" fillId="0" borderId="0" xfId="0" applyNumberFormat="1" applyFont="1"/>
    <xf numFmtId="2" fontId="1" fillId="0" borderId="10" xfId="0" applyNumberFormat="1" applyFont="1" applyBorder="1"/>
    <xf numFmtId="176" fontId="0" fillId="0" borderId="10" xfId="0" applyNumberFormat="1" applyBorder="1"/>
    <xf numFmtId="0" fontId="1" fillId="0" borderId="10" xfId="0" applyFont="1" applyBorder="1"/>
    <xf numFmtId="176" fontId="1" fillId="0" borderId="10" xfId="0" applyNumberFormat="1" applyFont="1" applyBorder="1"/>
    <xf numFmtId="0" fontId="1" fillId="0" borderId="11" xfId="0" applyFont="1" applyBorder="1"/>
    <xf numFmtId="0" fontId="0" fillId="0" borderId="11" xfId="0" applyBorder="1"/>
    <xf numFmtId="0" fontId="0" fillId="0" borderId="12" xfId="0" applyBorder="1"/>
    <xf numFmtId="0" fontId="0" fillId="0" borderId="13" xfId="0" applyBorder="1"/>
    <xf numFmtId="0" fontId="0" fillId="0" borderId="14" xfId="0" applyBorder="1"/>
    <xf numFmtId="0" fontId="1" fillId="0" borderId="14" xfId="0" applyFont="1" applyBorder="1"/>
    <xf numFmtId="0" fontId="1" fillId="0" borderId="15" xfId="0" applyFont="1" applyBorder="1"/>
    <xf numFmtId="0" fontId="0" fillId="0" borderId="15" xfId="0" applyBorder="1"/>
    <xf numFmtId="0" fontId="0" fillId="0" borderId="16" xfId="0" applyBorder="1"/>
    <xf numFmtId="169" fontId="0" fillId="0" borderId="12" xfId="0" applyNumberFormat="1" applyBorder="1"/>
    <xf numFmtId="169" fontId="0" fillId="0" borderId="13" xfId="0" applyNumberFormat="1" applyBorder="1"/>
    <xf numFmtId="169" fontId="1" fillId="0" borderId="11" xfId="0" applyNumberFormat="1" applyFont="1" applyBorder="1"/>
    <xf numFmtId="169" fontId="1" fillId="0" borderId="14" xfId="0" applyNumberFormat="1" applyFont="1" applyBorder="1"/>
    <xf numFmtId="169" fontId="0" fillId="0" borderId="15" xfId="0" applyNumberFormat="1" applyBorder="1"/>
    <xf numFmtId="169" fontId="0" fillId="0" borderId="16" xfId="0" applyNumberFormat="1" applyBorder="1"/>
    <xf numFmtId="0" fontId="1" fillId="0" borderId="17" xfId="0" applyFont="1" applyBorder="1"/>
    <xf numFmtId="0" fontId="0" fillId="0" borderId="17" xfId="0" applyBorder="1"/>
    <xf numFmtId="10" fontId="1" fillId="0" borderId="17" xfId="6" applyNumberFormat="1" applyFont="1" applyBorder="1"/>
    <xf numFmtId="168" fontId="0" fillId="0" borderId="16" xfId="0" applyNumberFormat="1" applyBorder="1"/>
    <xf numFmtId="10" fontId="17" fillId="0" borderId="16" xfId="0" applyNumberFormat="1" applyFont="1" applyBorder="1"/>
    <xf numFmtId="3" fontId="0" fillId="0" borderId="16" xfId="0" applyNumberFormat="1" applyBorder="1"/>
    <xf numFmtId="0" fontId="1" fillId="0" borderId="18" xfId="0" applyFont="1" applyBorder="1"/>
    <xf numFmtId="10" fontId="1" fillId="0" borderId="18" xfId="6" applyNumberFormat="1" applyFont="1" applyBorder="1"/>
    <xf numFmtId="10" fontId="0" fillId="0" borderId="12" xfId="0" applyNumberFormat="1" applyBorder="1"/>
    <xf numFmtId="10" fontId="1" fillId="0" borderId="14" xfId="0" applyNumberFormat="1" applyFont="1" applyBorder="1"/>
    <xf numFmtId="10" fontId="1" fillId="7" borderId="0" xfId="0" applyNumberFormat="1" applyFont="1" applyFill="1"/>
    <xf numFmtId="43" fontId="0" fillId="0" borderId="16" xfId="0" applyNumberFormat="1" applyBorder="1"/>
    <xf numFmtId="10" fontId="0" fillId="0" borderId="16" xfId="0" applyNumberFormat="1" applyBorder="1"/>
    <xf numFmtId="43" fontId="0" fillId="10" borderId="16" xfId="0" applyNumberFormat="1" applyFill="1" applyBorder="1"/>
    <xf numFmtId="10" fontId="17" fillId="10" borderId="16" xfId="0" applyNumberFormat="1" applyFont="1" applyFill="1" applyBorder="1"/>
    <xf numFmtId="10" fontId="0" fillId="10" borderId="16" xfId="0" applyNumberFormat="1" applyFill="1" applyBorder="1"/>
    <xf numFmtId="0" fontId="0" fillId="10" borderId="16" xfId="0" applyFill="1" applyBorder="1"/>
    <xf numFmtId="0" fontId="0" fillId="10" borderId="0" xfId="0" applyFill="1"/>
    <xf numFmtId="0" fontId="0" fillId="10" borderId="14" xfId="0" applyFill="1" applyBorder="1"/>
    <xf numFmtId="179" fontId="0" fillId="0" borderId="16" xfId="0" applyNumberFormat="1" applyBorder="1"/>
    <xf numFmtId="43" fontId="0" fillId="0" borderId="14" xfId="0" applyNumberFormat="1" applyBorder="1"/>
    <xf numFmtId="43" fontId="1" fillId="0" borderId="14" xfId="0" applyNumberFormat="1" applyFont="1" applyBorder="1"/>
    <xf numFmtId="172" fontId="0" fillId="0" borderId="0" xfId="1" applyNumberFormat="1" applyFont="1"/>
    <xf numFmtId="0" fontId="0" fillId="8" borderId="12" xfId="0" applyFill="1" applyBorder="1"/>
    <xf numFmtId="3" fontId="0" fillId="8" borderId="12" xfId="0" applyNumberFormat="1" applyFill="1" applyBorder="1"/>
    <xf numFmtId="180" fontId="0" fillId="8" borderId="12" xfId="0" applyNumberFormat="1" applyFill="1" applyBorder="1"/>
    <xf numFmtId="181" fontId="0" fillId="8" borderId="12" xfId="0" applyNumberFormat="1" applyFill="1" applyBorder="1"/>
    <xf numFmtId="3" fontId="0" fillId="0" borderId="12" xfId="0" applyNumberFormat="1" applyBorder="1"/>
    <xf numFmtId="180" fontId="0" fillId="0" borderId="12" xfId="0" applyNumberFormat="1" applyBorder="1"/>
    <xf numFmtId="181" fontId="0" fillId="0" borderId="12" xfId="0" applyNumberFormat="1" applyBorder="1"/>
    <xf numFmtId="181" fontId="0" fillId="7" borderId="0" xfId="0" applyNumberFormat="1" applyFill="1"/>
    <xf numFmtId="181" fontId="1" fillId="7" borderId="0" xfId="0" applyNumberFormat="1" applyFont="1" applyFill="1"/>
    <xf numFmtId="0" fontId="1" fillId="7" borderId="16" xfId="0" applyFont="1" applyFill="1" applyBorder="1"/>
    <xf numFmtId="0" fontId="0" fillId="7" borderId="16" xfId="0" applyFill="1" applyBorder="1"/>
    <xf numFmtId="182" fontId="1" fillId="7" borderId="16" xfId="0" applyNumberFormat="1" applyFont="1" applyFill="1" applyBorder="1"/>
    <xf numFmtId="180" fontId="0" fillId="0" borderId="16" xfId="0" applyNumberFormat="1" applyBorder="1"/>
    <xf numFmtId="43" fontId="2" fillId="0" borderId="0" xfId="0" applyNumberFormat="1" applyFont="1"/>
    <xf numFmtId="0" fontId="0" fillId="0" borderId="20" xfId="0" applyBorder="1"/>
    <xf numFmtId="0" fontId="0" fillId="0" borderId="21" xfId="0" applyBorder="1"/>
    <xf numFmtId="15" fontId="0" fillId="0" borderId="0" xfId="0" applyNumberFormat="1"/>
    <xf numFmtId="10" fontId="0" fillId="0" borderId="16" xfId="6" applyNumberFormat="1" applyFont="1" applyBorder="1"/>
    <xf numFmtId="170" fontId="0" fillId="0" borderId="16" xfId="6" applyNumberFormat="1" applyFont="1" applyBorder="1"/>
    <xf numFmtId="2" fontId="0" fillId="0" borderId="16" xfId="0" applyNumberFormat="1" applyBorder="1"/>
    <xf numFmtId="10" fontId="0" fillId="0" borderId="15" xfId="0" applyNumberFormat="1" applyBorder="1"/>
    <xf numFmtId="10" fontId="0" fillId="0" borderId="15" xfId="6" applyNumberFormat="1" applyFont="1" applyBorder="1"/>
    <xf numFmtId="2" fontId="0" fillId="0" borderId="15" xfId="0" applyNumberFormat="1" applyBorder="1"/>
    <xf numFmtId="0" fontId="1" fillId="0" borderId="10" xfId="0" applyFont="1" applyBorder="1" applyAlignment="1">
      <alignment horizontal="right"/>
    </xf>
    <xf numFmtId="17" fontId="1" fillId="0" borderId="0" xfId="0" applyNumberFormat="1" applyFont="1"/>
    <xf numFmtId="180" fontId="0" fillId="0" borderId="0" xfId="0" applyNumberFormat="1"/>
    <xf numFmtId="0" fontId="19" fillId="0" borderId="0" xfId="0" applyFont="1"/>
    <xf numFmtId="0" fontId="20" fillId="0" borderId="0" xfId="0" applyFont="1"/>
    <xf numFmtId="0" fontId="0" fillId="11" borderId="0" xfId="0" applyFill="1"/>
    <xf numFmtId="0" fontId="22" fillId="11" borderId="0" xfId="0" applyFont="1" applyFill="1" applyAlignment="1">
      <alignment vertical="center" wrapText="1"/>
    </xf>
    <xf numFmtId="0" fontId="21" fillId="11" borderId="0" xfId="0" applyFont="1" applyFill="1" applyAlignment="1">
      <alignment vertical="center" wrapText="1"/>
    </xf>
    <xf numFmtId="170" fontId="0" fillId="0" borderId="0" xfId="6" applyNumberFormat="1" applyFont="1"/>
    <xf numFmtId="0" fontId="24" fillId="12" borderId="22" xfId="0" applyFont="1" applyFill="1" applyBorder="1" applyAlignment="1">
      <alignment horizontal="left" vertical="center" wrapText="1" indent="1"/>
    </xf>
    <xf numFmtId="3" fontId="24" fillId="12" borderId="22" xfId="0" applyNumberFormat="1" applyFont="1" applyFill="1" applyBorder="1" applyAlignment="1">
      <alignment horizontal="right" vertical="center" wrapText="1" indent="1"/>
    </xf>
    <xf numFmtId="0" fontId="24" fillId="12" borderId="22" xfId="0" applyFont="1" applyFill="1" applyBorder="1" applyAlignment="1">
      <alignment horizontal="right" vertical="center" wrapText="1" indent="1"/>
    </xf>
    <xf numFmtId="0" fontId="24" fillId="14" borderId="22" xfId="0" applyFont="1" applyFill="1" applyBorder="1" applyAlignment="1">
      <alignment horizontal="left" vertical="center" wrapText="1" indent="1"/>
    </xf>
    <xf numFmtId="3" fontId="24" fillId="14" borderId="22" xfId="0" applyNumberFormat="1" applyFont="1" applyFill="1" applyBorder="1" applyAlignment="1">
      <alignment horizontal="right" vertical="center" wrapText="1" indent="1"/>
    </xf>
    <xf numFmtId="0" fontId="24" fillId="14" borderId="22" xfId="0" applyFont="1" applyFill="1" applyBorder="1" applyAlignment="1">
      <alignment horizontal="right" vertical="center" wrapText="1" indent="1"/>
    </xf>
    <xf numFmtId="0" fontId="23" fillId="13" borderId="23" xfId="0" applyFont="1" applyFill="1" applyBorder="1" applyAlignment="1">
      <alignment horizontal="left" vertical="center" wrapText="1" indent="1"/>
    </xf>
    <xf numFmtId="0" fontId="23" fillId="13" borderId="23" xfId="0" applyFont="1" applyFill="1" applyBorder="1" applyAlignment="1">
      <alignment horizontal="right" vertical="center" wrapText="1" indent="1"/>
    </xf>
    <xf numFmtId="0" fontId="23" fillId="13" borderId="24" xfId="0" applyFont="1" applyFill="1" applyBorder="1" applyAlignment="1">
      <alignment horizontal="right" vertical="center" wrapText="1" indent="1"/>
    </xf>
    <xf numFmtId="17" fontId="24" fillId="12" borderId="25" xfId="0" applyNumberFormat="1" applyFont="1" applyFill="1" applyBorder="1" applyAlignment="1">
      <alignment horizontal="right" vertical="center" wrapText="1" indent="1"/>
    </xf>
    <xf numFmtId="17" fontId="24" fillId="14" borderId="25" xfId="0" applyNumberFormat="1" applyFont="1" applyFill="1" applyBorder="1" applyAlignment="1">
      <alignment horizontal="right" vertical="center" wrapText="1" indent="1"/>
    </xf>
    <xf numFmtId="182" fontId="0" fillId="0" borderId="0" xfId="0" applyNumberFormat="1"/>
    <xf numFmtId="0" fontId="0" fillId="0" borderId="0" xfId="0" applyAlignment="1">
      <alignment horizontal="left" vertical="top"/>
    </xf>
    <xf numFmtId="0" fontId="0" fillId="0" borderId="0" xfId="0" applyAlignment="1">
      <alignment wrapText="1"/>
    </xf>
    <xf numFmtId="0" fontId="26" fillId="0" borderId="0" xfId="0" applyFont="1"/>
    <xf numFmtId="0" fontId="26" fillId="0" borderId="6" xfId="0" applyFont="1" applyBorder="1"/>
    <xf numFmtId="0" fontId="26" fillId="0" borderId="2" xfId="0" applyFont="1" applyBorder="1"/>
    <xf numFmtId="0" fontId="28" fillId="0" borderId="2" xfId="0" applyFont="1" applyBorder="1"/>
    <xf numFmtId="0" fontId="26" fillId="0" borderId="2" xfId="0" applyFont="1" applyBorder="1" applyAlignment="1">
      <alignment horizontal="left" indent="1"/>
    </xf>
    <xf numFmtId="183" fontId="26" fillId="0" borderId="2" xfId="0" applyNumberFormat="1" applyFont="1" applyBorder="1"/>
    <xf numFmtId="0" fontId="26" fillId="0" borderId="7" xfId="0" applyFont="1" applyBorder="1" applyAlignment="1">
      <alignment horizontal="left" indent="1"/>
    </xf>
    <xf numFmtId="0" fontId="26" fillId="0" borderId="7" xfId="0" applyFont="1" applyBorder="1"/>
    <xf numFmtId="0" fontId="28" fillId="0" borderId="26" xfId="0" applyFont="1" applyBorder="1" applyAlignment="1">
      <alignment horizontal="left"/>
    </xf>
    <xf numFmtId="0" fontId="26" fillId="0" borderId="26" xfId="0" applyFont="1" applyBorder="1"/>
    <xf numFmtId="183" fontId="26" fillId="0" borderId="26" xfId="0" applyNumberFormat="1" applyFont="1" applyBorder="1"/>
    <xf numFmtId="10" fontId="26" fillId="0" borderId="6" xfId="0" applyNumberFormat="1" applyFont="1" applyBorder="1"/>
    <xf numFmtId="10" fontId="26" fillId="0" borderId="2" xfId="0" applyNumberFormat="1" applyFont="1" applyBorder="1"/>
    <xf numFmtId="10" fontId="26" fillId="0" borderId="7" xfId="0" applyNumberFormat="1" applyFont="1" applyBorder="1"/>
    <xf numFmtId="2" fontId="26" fillId="0" borderId="6" xfId="0" applyNumberFormat="1" applyFont="1" applyBorder="1"/>
    <xf numFmtId="2" fontId="26" fillId="0" borderId="2" xfId="0" applyNumberFormat="1" applyFont="1" applyBorder="1"/>
    <xf numFmtId="0" fontId="29" fillId="0" borderId="2" xfId="0" applyFont="1" applyBorder="1"/>
    <xf numFmtId="0" fontId="29" fillId="0" borderId="7" xfId="0" applyFont="1" applyBorder="1"/>
    <xf numFmtId="41" fontId="26" fillId="0" borderId="6" xfId="0" applyNumberFormat="1" applyFont="1" applyBorder="1"/>
    <xf numFmtId="10" fontId="29" fillId="0" borderId="2" xfId="0" applyNumberFormat="1" applyFont="1" applyBorder="1"/>
    <xf numFmtId="10" fontId="26" fillId="0" borderId="2" xfId="6" applyNumberFormat="1" applyFont="1" applyBorder="1"/>
    <xf numFmtId="43" fontId="26" fillId="0" borderId="2" xfId="0" applyNumberFormat="1" applyFont="1" applyBorder="1"/>
    <xf numFmtId="0" fontId="29" fillId="0" borderId="0" xfId="0" applyFont="1"/>
    <xf numFmtId="0" fontId="30" fillId="0" borderId="0" xfId="0" applyFont="1"/>
    <xf numFmtId="0" fontId="31" fillId="0" borderId="0" xfId="0" applyFont="1" applyAlignment="1">
      <alignment horizontal="left" vertical="center" wrapText="1"/>
    </xf>
    <xf numFmtId="0" fontId="33" fillId="0" borderId="0" xfId="2" applyFont="1" applyAlignment="1" applyProtection="1"/>
    <xf numFmtId="0" fontId="0" fillId="0" borderId="29" xfId="0" applyBorder="1"/>
    <xf numFmtId="0" fontId="1" fillId="0" borderId="29" xfId="0" applyFont="1" applyBorder="1"/>
    <xf numFmtId="184" fontId="12" fillId="0" borderId="0" xfId="0" applyNumberFormat="1" applyFont="1"/>
    <xf numFmtId="169" fontId="0" fillId="0" borderId="2" xfId="0" applyNumberFormat="1" applyBorder="1"/>
    <xf numFmtId="0" fontId="39" fillId="12" borderId="0" xfId="0" applyFont="1" applyFill="1" applyAlignment="1">
      <alignment horizontal="center" vertical="center"/>
    </xf>
    <xf numFmtId="4" fontId="39" fillId="12" borderId="31" xfId="0" applyNumberFormat="1" applyFont="1" applyFill="1" applyBorder="1" applyAlignment="1">
      <alignment horizontal="right" vertical="center" indent="1"/>
    </xf>
    <xf numFmtId="0" fontId="39" fillId="12" borderId="0" xfId="0" applyFont="1" applyFill="1" applyAlignment="1">
      <alignment horizontal="left" vertical="center" wrapText="1"/>
    </xf>
    <xf numFmtId="0" fontId="39" fillId="12" borderId="0" xfId="0" applyFont="1" applyFill="1" applyAlignment="1">
      <alignment horizontal="center" vertical="center" wrapText="1"/>
    </xf>
    <xf numFmtId="0" fontId="39" fillId="12" borderId="0" xfId="0" applyFont="1" applyFill="1" applyAlignment="1">
      <alignment horizontal="left" vertical="center" indent="1"/>
    </xf>
    <xf numFmtId="4" fontId="39" fillId="12" borderId="0" xfId="0" applyNumberFormat="1" applyFont="1" applyFill="1" applyAlignment="1">
      <alignment horizontal="right" vertical="center" indent="1"/>
    </xf>
    <xf numFmtId="3" fontId="39" fillId="12" borderId="0" xfId="0" applyNumberFormat="1" applyFont="1" applyFill="1" applyAlignment="1">
      <alignment horizontal="right" vertical="center" indent="1"/>
    </xf>
    <xf numFmtId="15" fontId="39" fillId="12" borderId="0" xfId="0" applyNumberFormat="1" applyFont="1" applyFill="1" applyAlignment="1">
      <alignment horizontal="left" vertical="center" indent="1"/>
    </xf>
    <xf numFmtId="2" fontId="39" fillId="12" borderId="0" xfId="0" applyNumberFormat="1" applyFont="1" applyFill="1" applyAlignment="1">
      <alignment horizontal="left" vertical="center" indent="1"/>
    </xf>
    <xf numFmtId="4" fontId="0" fillId="0" borderId="0" xfId="0" applyNumberFormat="1"/>
    <xf numFmtId="0" fontId="0" fillId="0" borderId="27" xfId="0" applyBorder="1"/>
    <xf numFmtId="0" fontId="14" fillId="0" borderId="28" xfId="0" applyFont="1" applyBorder="1" applyAlignment="1">
      <alignment horizontal="center"/>
    </xf>
    <xf numFmtId="0" fontId="14" fillId="0" borderId="28" xfId="0" applyFont="1" applyBorder="1" applyAlignment="1">
      <alignment horizontal="centerContinuous"/>
    </xf>
    <xf numFmtId="0" fontId="16" fillId="0" borderId="2" xfId="0" applyFont="1" applyBorder="1"/>
    <xf numFmtId="10" fontId="16" fillId="0" borderId="2" xfId="0" applyNumberFormat="1" applyFont="1" applyBorder="1"/>
    <xf numFmtId="10" fontId="0" fillId="8" borderId="2" xfId="6" applyNumberFormat="1" applyFont="1" applyFill="1" applyBorder="1"/>
    <xf numFmtId="2" fontId="16" fillId="8" borderId="2" xfId="0" applyNumberFormat="1" applyFont="1" applyFill="1" applyBorder="1"/>
    <xf numFmtId="2" fontId="0" fillId="8" borderId="2" xfId="0" applyNumberFormat="1" applyFill="1" applyBorder="1"/>
    <xf numFmtId="0" fontId="40" fillId="12" borderId="0" xfId="0" applyFont="1" applyFill="1" applyAlignment="1">
      <alignment horizontal="left" vertical="center" indent="1"/>
    </xf>
    <xf numFmtId="0" fontId="40" fillId="12" borderId="0" xfId="0" applyFont="1" applyFill="1" applyAlignment="1">
      <alignment horizontal="right" vertical="center" wrapText="1" indent="1"/>
    </xf>
    <xf numFmtId="3" fontId="40" fillId="12" borderId="0" xfId="0" applyNumberFormat="1" applyFont="1" applyFill="1" applyAlignment="1">
      <alignment horizontal="right" vertical="center" wrapText="1" indent="1"/>
    </xf>
    <xf numFmtId="0" fontId="41" fillId="12" borderId="0" xfId="0" applyFont="1" applyFill="1" applyAlignment="1">
      <alignment horizontal="left" vertical="center" indent="1"/>
    </xf>
    <xf numFmtId="0" fontId="41" fillId="12" borderId="0" xfId="0" applyFont="1" applyFill="1" applyAlignment="1">
      <alignment horizontal="right" vertical="center" wrapText="1" indent="1"/>
    </xf>
    <xf numFmtId="3" fontId="41" fillId="12" borderId="0" xfId="0" applyNumberFormat="1" applyFont="1" applyFill="1" applyAlignment="1">
      <alignment horizontal="right" vertical="center" wrapText="1" indent="1"/>
    </xf>
    <xf numFmtId="0" fontId="40" fillId="12" borderId="0" xfId="0" applyFont="1" applyFill="1" applyAlignment="1">
      <alignment horizontal="left" vertical="center"/>
    </xf>
    <xf numFmtId="0" fontId="41" fillId="12" borderId="0" xfId="0" applyFont="1" applyFill="1" applyAlignment="1">
      <alignment horizontal="left" vertical="center"/>
    </xf>
    <xf numFmtId="17" fontId="42" fillId="12" borderId="0" xfId="0" applyNumberFormat="1" applyFont="1" applyFill="1" applyAlignment="1">
      <alignment horizontal="right" vertical="center" wrapText="1" indent="1"/>
    </xf>
    <xf numFmtId="167" fontId="0" fillId="7" borderId="0" xfId="0" applyNumberFormat="1" applyFill="1"/>
    <xf numFmtId="43" fontId="0" fillId="8" borderId="12" xfId="0" applyNumberFormat="1" applyFill="1" applyBorder="1"/>
    <xf numFmtId="0" fontId="4" fillId="12" borderId="0" xfId="2" applyFill="1" applyAlignment="1" applyProtection="1">
      <alignment horizontal="left" vertical="center" indent="1"/>
    </xf>
    <xf numFmtId="0" fontId="42" fillId="12" borderId="0" xfId="0" applyFont="1" applyFill="1" applyAlignment="1">
      <alignment horizontal="right" vertical="center" wrapText="1" indent="1"/>
    </xf>
    <xf numFmtId="0" fontId="4" fillId="12" borderId="0" xfId="2" applyFill="1" applyAlignment="1" applyProtection="1">
      <alignment horizontal="right" vertical="center" wrapText="1" indent="1"/>
    </xf>
    <xf numFmtId="185" fontId="39" fillId="12" borderId="0" xfId="0" applyNumberFormat="1" applyFont="1" applyFill="1" applyAlignment="1">
      <alignment horizontal="right" vertical="center" indent="1"/>
    </xf>
    <xf numFmtId="43" fontId="43" fillId="0" borderId="0" xfId="0" applyNumberFormat="1" applyFont="1" applyAlignment="1">
      <alignment horizontal="center"/>
    </xf>
    <xf numFmtId="0" fontId="44" fillId="0" borderId="0" xfId="0" applyFont="1"/>
    <xf numFmtId="0" fontId="0" fillId="15" borderId="0" xfId="0" applyFill="1"/>
    <xf numFmtId="43" fontId="46" fillId="0" borderId="0" xfId="0" applyNumberFormat="1" applyFont="1" applyAlignment="1">
      <alignment horizontal="center"/>
    </xf>
    <xf numFmtId="0" fontId="0" fillId="0" borderId="32" xfId="0" applyBorder="1"/>
    <xf numFmtId="0" fontId="1" fillId="8" borderId="0" xfId="0" applyFont="1" applyFill="1"/>
    <xf numFmtId="10" fontId="1" fillId="8" borderId="0" xfId="6" applyNumberFormat="1" applyFont="1" applyFill="1"/>
    <xf numFmtId="2" fontId="1" fillId="8" borderId="0" xfId="0" applyNumberFormat="1" applyFont="1" applyFill="1"/>
    <xf numFmtId="181" fontId="1" fillId="8" borderId="0" xfId="6" applyNumberFormat="1" applyFont="1" applyFill="1"/>
    <xf numFmtId="9" fontId="1" fillId="8" borderId="0" xfId="6" applyFont="1" applyFill="1"/>
    <xf numFmtId="0" fontId="47" fillId="0" borderId="0" xfId="0" applyFont="1"/>
    <xf numFmtId="0" fontId="2" fillId="15" borderId="0" xfId="0" applyFont="1" applyFill="1"/>
    <xf numFmtId="0" fontId="2" fillId="15" borderId="0" xfId="0" applyFont="1" applyFill="1" applyAlignment="1">
      <alignment horizontal="right"/>
    </xf>
    <xf numFmtId="0" fontId="5" fillId="15" borderId="0" xfId="0" applyFont="1" applyFill="1"/>
    <xf numFmtId="0" fontId="2" fillId="15" borderId="10" xfId="0" applyFont="1" applyFill="1" applyBorder="1"/>
    <xf numFmtId="0" fontId="2" fillId="15" borderId="10" xfId="0" applyFont="1" applyFill="1" applyBorder="1" applyAlignment="1">
      <alignment horizontal="right"/>
    </xf>
    <xf numFmtId="177" fontId="2" fillId="15" borderId="0" xfId="0" applyNumberFormat="1" applyFont="1" applyFill="1"/>
    <xf numFmtId="178" fontId="2" fillId="15" borderId="0" xfId="0" applyNumberFormat="1" applyFont="1" applyFill="1"/>
    <xf numFmtId="17" fontId="5" fillId="15" borderId="0" xfId="0" applyNumberFormat="1" applyFont="1" applyFill="1"/>
    <xf numFmtId="0" fontId="5" fillId="15" borderId="0" xfId="0" applyFont="1" applyFill="1" applyAlignment="1">
      <alignment horizontal="center"/>
    </xf>
    <xf numFmtId="0" fontId="2" fillId="15" borderId="6" xfId="0" applyFont="1" applyFill="1" applyBorder="1"/>
    <xf numFmtId="0" fontId="5" fillId="15" borderId="0" xfId="0" applyFont="1" applyFill="1" applyAlignment="1">
      <alignment horizontal="right"/>
    </xf>
    <xf numFmtId="0" fontId="10" fillId="15" borderId="0" xfId="0" applyFont="1" applyFill="1"/>
    <xf numFmtId="17" fontId="10" fillId="15" borderId="0" xfId="0" applyNumberFormat="1" applyFont="1" applyFill="1"/>
    <xf numFmtId="17" fontId="10" fillId="15" borderId="0" xfId="0" applyNumberFormat="1" applyFont="1" applyFill="1" applyAlignment="1">
      <alignment horizontal="right"/>
    </xf>
    <xf numFmtId="0" fontId="0" fillId="8" borderId="0" xfId="0" applyFill="1"/>
    <xf numFmtId="0" fontId="25" fillId="15" borderId="0" xfId="0" applyFont="1" applyFill="1"/>
    <xf numFmtId="17" fontId="25" fillId="15" borderId="0" xfId="0" applyNumberFormat="1" applyFont="1" applyFill="1"/>
    <xf numFmtId="0" fontId="25" fillId="15" borderId="0" xfId="0" applyFont="1" applyFill="1" applyAlignment="1">
      <alignment horizontal="left"/>
    </xf>
    <xf numFmtId="0" fontId="0" fillId="8" borderId="33" xfId="0" applyFill="1" applyBorder="1"/>
    <xf numFmtId="0" fontId="0" fillId="8" borderId="34" xfId="0" applyFill="1" applyBorder="1"/>
    <xf numFmtId="43" fontId="48" fillId="8" borderId="0" xfId="0" applyNumberFormat="1" applyFont="1" applyFill="1"/>
    <xf numFmtId="0" fontId="49" fillId="8" borderId="0" xfId="0" applyFont="1" applyFill="1"/>
    <xf numFmtId="0" fontId="34" fillId="15" borderId="0" xfId="0" applyFont="1" applyFill="1"/>
    <xf numFmtId="0" fontId="36" fillId="15" borderId="30" xfId="0" applyFont="1" applyFill="1" applyBorder="1" applyAlignment="1">
      <alignment vertical="center"/>
    </xf>
    <xf numFmtId="0" fontId="0" fillId="15" borderId="30" xfId="0" applyFill="1" applyBorder="1"/>
    <xf numFmtId="0" fontId="34" fillId="15" borderId="30" xfId="0" applyFont="1" applyFill="1" applyBorder="1" applyAlignment="1">
      <alignment vertical="center"/>
    </xf>
    <xf numFmtId="0" fontId="35" fillId="15" borderId="30" xfId="0" applyFont="1" applyFill="1" applyBorder="1" applyAlignment="1">
      <alignment horizontal="center" vertical="center"/>
    </xf>
    <xf numFmtId="0" fontId="37" fillId="15" borderId="0" xfId="0" applyFont="1" applyFill="1"/>
    <xf numFmtId="0" fontId="0" fillId="0" borderId="35" xfId="0" applyBorder="1"/>
    <xf numFmtId="0" fontId="50" fillId="8" borderId="0" xfId="0" applyFont="1" applyFill="1" applyAlignment="1">
      <alignment horizontal="center" vertical="center"/>
    </xf>
    <xf numFmtId="0" fontId="0" fillId="0" borderId="0" xfId="0" applyAlignment="1">
      <alignment horizontal="center"/>
    </xf>
    <xf numFmtId="184" fontId="26" fillId="0" borderId="7" xfId="0" applyNumberFormat="1" applyFont="1" applyBorder="1"/>
    <xf numFmtId="43" fontId="25" fillId="15" borderId="0" xfId="0" applyNumberFormat="1" applyFont="1" applyFill="1" applyAlignment="1">
      <alignment horizontal="center"/>
    </xf>
    <xf numFmtId="17" fontId="25" fillId="15" borderId="0" xfId="0" applyNumberFormat="1" applyFont="1" applyFill="1" applyAlignment="1">
      <alignment horizontal="center"/>
    </xf>
    <xf numFmtId="17" fontId="25" fillId="15" borderId="0" xfId="0" applyNumberFormat="1" applyFont="1" applyFill="1" applyAlignment="1">
      <alignment horizontal="right"/>
    </xf>
    <xf numFmtId="0" fontId="26" fillId="0" borderId="0" xfId="0" applyFont="1" applyAlignment="1">
      <alignment horizontal="left"/>
    </xf>
    <xf numFmtId="182" fontId="26" fillId="0" borderId="6" xfId="0" applyNumberFormat="1" applyFont="1" applyBorder="1" applyAlignment="1">
      <alignment horizontal="right"/>
    </xf>
    <xf numFmtId="43" fontId="27" fillId="15" borderId="0" xfId="0" applyNumberFormat="1" applyFont="1" applyFill="1" applyAlignment="1">
      <alignment horizontal="center"/>
    </xf>
    <xf numFmtId="0" fontId="26" fillId="0" borderId="0" xfId="0" applyFont="1" applyAlignment="1">
      <alignment horizontal="left" wrapText="1"/>
    </xf>
    <xf numFmtId="0" fontId="25" fillId="15" borderId="0" xfId="0" applyFont="1" applyFill="1" applyAlignment="1">
      <alignment horizontal="center"/>
    </xf>
    <xf numFmtId="0" fontId="10" fillId="15" borderId="0" xfId="0" applyFont="1" applyFill="1" applyAlignment="1">
      <alignment horizontal="center"/>
    </xf>
    <xf numFmtId="0" fontId="2" fillId="15" borderId="0" xfId="0" applyFont="1" applyFill="1" applyAlignment="1">
      <alignment horizontal="center"/>
    </xf>
    <xf numFmtId="0" fontId="5" fillId="15" borderId="0" xfId="0" applyFont="1" applyFill="1" applyAlignment="1">
      <alignment horizontal="center"/>
    </xf>
    <xf numFmtId="43" fontId="4" fillId="0" borderId="0" xfId="2" applyNumberFormat="1" applyBorder="1" applyAlignment="1" applyProtection="1">
      <alignment horizontal="center"/>
    </xf>
    <xf numFmtId="43" fontId="2" fillId="4" borderId="0" xfId="5" applyNumberFormat="1" applyFont="1" applyBorder="1" applyAlignment="1">
      <alignment horizontal="center"/>
    </xf>
    <xf numFmtId="0" fontId="2" fillId="15" borderId="19" xfId="0" applyFont="1" applyFill="1" applyBorder="1" applyAlignment="1">
      <alignment horizontal="center"/>
    </xf>
    <xf numFmtId="0" fontId="2" fillId="15" borderId="15" xfId="0" applyFont="1" applyFill="1" applyBorder="1" applyAlignment="1">
      <alignment horizontal="center"/>
    </xf>
    <xf numFmtId="0" fontId="38" fillId="15" borderId="0" xfId="0" applyFont="1" applyFill="1" applyAlignment="1">
      <alignment horizontal="center"/>
    </xf>
    <xf numFmtId="0" fontId="18" fillId="0" borderId="0" xfId="0" applyFont="1" applyAlignment="1">
      <alignment horizontal="left" vertical="center" wrapText="1"/>
    </xf>
    <xf numFmtId="0" fontId="45" fillId="0" borderId="32" xfId="0" applyFont="1" applyBorder="1" applyAlignment="1">
      <alignment horizontal="center"/>
    </xf>
    <xf numFmtId="0" fontId="44" fillId="0" borderId="32" xfId="0" applyFont="1" applyBorder="1" applyAlignment="1">
      <alignment horizontal="center"/>
    </xf>
    <xf numFmtId="20" fontId="26" fillId="0" borderId="0" xfId="0" applyNumberFormat="1" applyFont="1"/>
    <xf numFmtId="46" fontId="26" fillId="0" borderId="0" xfId="0" applyNumberFormat="1" applyFont="1"/>
    <xf numFmtId="0" fontId="51" fillId="15" borderId="0" xfId="0" applyFont="1" applyFill="1"/>
    <xf numFmtId="0" fontId="52" fillId="8" borderId="0" xfId="0" applyFont="1" applyFill="1"/>
  </cellXfs>
  <cellStyles count="7">
    <cellStyle name="60% - Accent1" xfId="3" builtinId="32"/>
    <cellStyle name="60% - Accent3" xfId="4" builtinId="40"/>
    <cellStyle name="Accent6" xfId="5" builtinId="49"/>
    <cellStyle name="Comma" xfId="1" builtinId="3"/>
    <cellStyle name="Hyperlink" xfId="2" builtinId="8"/>
    <cellStyle name="Normal" xfId="0" builtinId="0"/>
    <cellStyle name="Percent" xfId="6" builtinId="5"/>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76F670"/>
      <color rgb="FF14D045"/>
      <color rgb="FF258119"/>
      <color rgb="FF206B31"/>
      <color rgb="FF487327"/>
      <color rgb="FFA4E87E"/>
      <color rgb="FF69FDAC"/>
      <color rgb="FF0E6AB5"/>
      <color rgb="FF86BADF"/>
      <color rgb="FF2596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lineChart>
        <c:grouping val="standard"/>
        <c:varyColors val="0"/>
        <c:ser>
          <c:idx val="0"/>
          <c:order val="0"/>
          <c:spPr>
            <a:ln w="28575" cap="rnd">
              <a:solidFill>
                <a:schemeClr val="dk1">
                  <a:tint val="88500"/>
                </a:schemeClr>
              </a:solidFill>
              <a:round/>
            </a:ln>
            <a:effectLst/>
          </c:spPr>
          <c:marker>
            <c:symbol val="none"/>
          </c:marker>
          <c:cat>
            <c:numRef>
              <c:f>'Share Price'!$B$4:$B$1852</c:f>
              <c:numCache>
                <c:formatCode>m/d/yyyy</c:formatCode>
                <c:ptCount val="1849"/>
                <c:pt idx="0">
                  <c:v>45548</c:v>
                </c:pt>
                <c:pt idx="1">
                  <c:v>45547</c:v>
                </c:pt>
                <c:pt idx="2">
                  <c:v>45546</c:v>
                </c:pt>
                <c:pt idx="3">
                  <c:v>45545</c:v>
                </c:pt>
                <c:pt idx="4">
                  <c:v>45544</c:v>
                </c:pt>
                <c:pt idx="5">
                  <c:v>45541</c:v>
                </c:pt>
                <c:pt idx="6">
                  <c:v>45540</c:v>
                </c:pt>
                <c:pt idx="7">
                  <c:v>45539</c:v>
                </c:pt>
                <c:pt idx="8">
                  <c:v>45538</c:v>
                </c:pt>
                <c:pt idx="9">
                  <c:v>45537</c:v>
                </c:pt>
                <c:pt idx="10">
                  <c:v>45534</c:v>
                </c:pt>
                <c:pt idx="11">
                  <c:v>45533</c:v>
                </c:pt>
                <c:pt idx="12">
                  <c:v>45532</c:v>
                </c:pt>
                <c:pt idx="13">
                  <c:v>45531</c:v>
                </c:pt>
                <c:pt idx="14">
                  <c:v>45530</c:v>
                </c:pt>
                <c:pt idx="15">
                  <c:v>45527</c:v>
                </c:pt>
                <c:pt idx="16">
                  <c:v>45526</c:v>
                </c:pt>
                <c:pt idx="17">
                  <c:v>45525</c:v>
                </c:pt>
                <c:pt idx="18">
                  <c:v>45524</c:v>
                </c:pt>
                <c:pt idx="19">
                  <c:v>45523</c:v>
                </c:pt>
                <c:pt idx="20">
                  <c:v>45520</c:v>
                </c:pt>
                <c:pt idx="21">
                  <c:v>45518</c:v>
                </c:pt>
                <c:pt idx="22">
                  <c:v>45517</c:v>
                </c:pt>
                <c:pt idx="23">
                  <c:v>45516</c:v>
                </c:pt>
                <c:pt idx="24">
                  <c:v>45513</c:v>
                </c:pt>
                <c:pt idx="25">
                  <c:v>45512</c:v>
                </c:pt>
                <c:pt idx="26">
                  <c:v>45511</c:v>
                </c:pt>
                <c:pt idx="27">
                  <c:v>45510</c:v>
                </c:pt>
                <c:pt idx="28">
                  <c:v>45509</c:v>
                </c:pt>
                <c:pt idx="29">
                  <c:v>45506</c:v>
                </c:pt>
                <c:pt idx="30">
                  <c:v>45505</c:v>
                </c:pt>
                <c:pt idx="31">
                  <c:v>45504</c:v>
                </c:pt>
                <c:pt idx="32">
                  <c:v>45503</c:v>
                </c:pt>
                <c:pt idx="33">
                  <c:v>45502</c:v>
                </c:pt>
                <c:pt idx="34">
                  <c:v>45499</c:v>
                </c:pt>
                <c:pt idx="35">
                  <c:v>45498</c:v>
                </c:pt>
                <c:pt idx="36">
                  <c:v>45497</c:v>
                </c:pt>
                <c:pt idx="37">
                  <c:v>45496</c:v>
                </c:pt>
                <c:pt idx="38">
                  <c:v>45495</c:v>
                </c:pt>
                <c:pt idx="39">
                  <c:v>45492</c:v>
                </c:pt>
                <c:pt idx="40">
                  <c:v>45491</c:v>
                </c:pt>
                <c:pt idx="41">
                  <c:v>45489</c:v>
                </c:pt>
                <c:pt idx="42">
                  <c:v>45488</c:v>
                </c:pt>
                <c:pt idx="43">
                  <c:v>45485</c:v>
                </c:pt>
                <c:pt idx="44">
                  <c:v>45484</c:v>
                </c:pt>
                <c:pt idx="45">
                  <c:v>45483</c:v>
                </c:pt>
                <c:pt idx="46">
                  <c:v>45482</c:v>
                </c:pt>
                <c:pt idx="47">
                  <c:v>45481</c:v>
                </c:pt>
                <c:pt idx="48">
                  <c:v>45478</c:v>
                </c:pt>
                <c:pt idx="49">
                  <c:v>45477</c:v>
                </c:pt>
                <c:pt idx="50">
                  <c:v>45476</c:v>
                </c:pt>
                <c:pt idx="51">
                  <c:v>45475</c:v>
                </c:pt>
                <c:pt idx="52">
                  <c:v>45474</c:v>
                </c:pt>
                <c:pt idx="53">
                  <c:v>45471</c:v>
                </c:pt>
                <c:pt idx="54">
                  <c:v>45470</c:v>
                </c:pt>
                <c:pt idx="55">
                  <c:v>45469</c:v>
                </c:pt>
                <c:pt idx="56">
                  <c:v>45468</c:v>
                </c:pt>
                <c:pt idx="57">
                  <c:v>45467</c:v>
                </c:pt>
                <c:pt idx="58">
                  <c:v>45464</c:v>
                </c:pt>
                <c:pt idx="59">
                  <c:v>45463</c:v>
                </c:pt>
                <c:pt idx="60">
                  <c:v>45462</c:v>
                </c:pt>
                <c:pt idx="61">
                  <c:v>45461</c:v>
                </c:pt>
                <c:pt idx="62">
                  <c:v>45457</c:v>
                </c:pt>
                <c:pt idx="63">
                  <c:v>45456</c:v>
                </c:pt>
                <c:pt idx="64">
                  <c:v>45455</c:v>
                </c:pt>
                <c:pt idx="65">
                  <c:v>45454</c:v>
                </c:pt>
                <c:pt idx="66">
                  <c:v>45453</c:v>
                </c:pt>
                <c:pt idx="67">
                  <c:v>45450</c:v>
                </c:pt>
                <c:pt idx="68">
                  <c:v>45449</c:v>
                </c:pt>
                <c:pt idx="69">
                  <c:v>45448</c:v>
                </c:pt>
                <c:pt idx="70">
                  <c:v>45447</c:v>
                </c:pt>
                <c:pt idx="71">
                  <c:v>45446</c:v>
                </c:pt>
                <c:pt idx="72">
                  <c:v>45443</c:v>
                </c:pt>
                <c:pt idx="73">
                  <c:v>45442</c:v>
                </c:pt>
                <c:pt idx="74">
                  <c:v>45441</c:v>
                </c:pt>
                <c:pt idx="75">
                  <c:v>45440</c:v>
                </c:pt>
                <c:pt idx="76">
                  <c:v>45439</c:v>
                </c:pt>
                <c:pt idx="77">
                  <c:v>45436</c:v>
                </c:pt>
                <c:pt idx="78">
                  <c:v>45435</c:v>
                </c:pt>
                <c:pt idx="79">
                  <c:v>45434</c:v>
                </c:pt>
                <c:pt idx="80">
                  <c:v>45433</c:v>
                </c:pt>
                <c:pt idx="81">
                  <c:v>45429</c:v>
                </c:pt>
                <c:pt idx="82">
                  <c:v>45428</c:v>
                </c:pt>
                <c:pt idx="83">
                  <c:v>45427</c:v>
                </c:pt>
                <c:pt idx="84">
                  <c:v>45426</c:v>
                </c:pt>
                <c:pt idx="85">
                  <c:v>45425</c:v>
                </c:pt>
                <c:pt idx="86">
                  <c:v>45422</c:v>
                </c:pt>
                <c:pt idx="87">
                  <c:v>45421</c:v>
                </c:pt>
                <c:pt idx="88">
                  <c:v>45420</c:v>
                </c:pt>
                <c:pt idx="89">
                  <c:v>45419</c:v>
                </c:pt>
                <c:pt idx="90">
                  <c:v>45418</c:v>
                </c:pt>
                <c:pt idx="91">
                  <c:v>45415</c:v>
                </c:pt>
                <c:pt idx="92">
                  <c:v>45414</c:v>
                </c:pt>
                <c:pt idx="93">
                  <c:v>45412</c:v>
                </c:pt>
                <c:pt idx="94">
                  <c:v>45411</c:v>
                </c:pt>
                <c:pt idx="95">
                  <c:v>45408</c:v>
                </c:pt>
                <c:pt idx="96">
                  <c:v>45407</c:v>
                </c:pt>
                <c:pt idx="97">
                  <c:v>45406</c:v>
                </c:pt>
                <c:pt idx="98">
                  <c:v>45405</c:v>
                </c:pt>
                <c:pt idx="99">
                  <c:v>45404</c:v>
                </c:pt>
                <c:pt idx="100">
                  <c:v>45401</c:v>
                </c:pt>
                <c:pt idx="101">
                  <c:v>45400</c:v>
                </c:pt>
                <c:pt idx="102">
                  <c:v>45398</c:v>
                </c:pt>
                <c:pt idx="103">
                  <c:v>45397</c:v>
                </c:pt>
                <c:pt idx="104">
                  <c:v>45394</c:v>
                </c:pt>
                <c:pt idx="105">
                  <c:v>45392</c:v>
                </c:pt>
                <c:pt idx="106">
                  <c:v>45391</c:v>
                </c:pt>
                <c:pt idx="107">
                  <c:v>45390</c:v>
                </c:pt>
                <c:pt idx="108">
                  <c:v>45387</c:v>
                </c:pt>
                <c:pt idx="109">
                  <c:v>45386</c:v>
                </c:pt>
                <c:pt idx="110">
                  <c:v>45385</c:v>
                </c:pt>
                <c:pt idx="111">
                  <c:v>45384</c:v>
                </c:pt>
                <c:pt idx="112">
                  <c:v>45383</c:v>
                </c:pt>
                <c:pt idx="113">
                  <c:v>45379</c:v>
                </c:pt>
                <c:pt idx="114">
                  <c:v>45378</c:v>
                </c:pt>
                <c:pt idx="115">
                  <c:v>45377</c:v>
                </c:pt>
                <c:pt idx="116">
                  <c:v>45373</c:v>
                </c:pt>
                <c:pt idx="117">
                  <c:v>45372</c:v>
                </c:pt>
                <c:pt idx="118">
                  <c:v>45371</c:v>
                </c:pt>
                <c:pt idx="119">
                  <c:v>45370</c:v>
                </c:pt>
                <c:pt idx="120">
                  <c:v>45369</c:v>
                </c:pt>
                <c:pt idx="121">
                  <c:v>45366</c:v>
                </c:pt>
                <c:pt idx="122">
                  <c:v>45365</c:v>
                </c:pt>
                <c:pt idx="123">
                  <c:v>45364</c:v>
                </c:pt>
                <c:pt idx="124">
                  <c:v>45363</c:v>
                </c:pt>
                <c:pt idx="125">
                  <c:v>45362</c:v>
                </c:pt>
                <c:pt idx="126">
                  <c:v>45358</c:v>
                </c:pt>
                <c:pt idx="127">
                  <c:v>45357</c:v>
                </c:pt>
                <c:pt idx="128">
                  <c:v>45356</c:v>
                </c:pt>
                <c:pt idx="129">
                  <c:v>45355</c:v>
                </c:pt>
                <c:pt idx="130">
                  <c:v>45353</c:v>
                </c:pt>
                <c:pt idx="131">
                  <c:v>45352</c:v>
                </c:pt>
                <c:pt idx="132">
                  <c:v>45351</c:v>
                </c:pt>
                <c:pt idx="133">
                  <c:v>45350</c:v>
                </c:pt>
                <c:pt idx="134">
                  <c:v>45349</c:v>
                </c:pt>
                <c:pt idx="135">
                  <c:v>45348</c:v>
                </c:pt>
                <c:pt idx="136">
                  <c:v>45345</c:v>
                </c:pt>
                <c:pt idx="137">
                  <c:v>45344</c:v>
                </c:pt>
                <c:pt idx="138">
                  <c:v>45343</c:v>
                </c:pt>
                <c:pt idx="139">
                  <c:v>45342</c:v>
                </c:pt>
                <c:pt idx="140">
                  <c:v>45341</c:v>
                </c:pt>
                <c:pt idx="141">
                  <c:v>45338</c:v>
                </c:pt>
                <c:pt idx="142">
                  <c:v>45337</c:v>
                </c:pt>
                <c:pt idx="143">
                  <c:v>45336</c:v>
                </c:pt>
                <c:pt idx="144">
                  <c:v>45335</c:v>
                </c:pt>
                <c:pt idx="145">
                  <c:v>45334</c:v>
                </c:pt>
                <c:pt idx="146">
                  <c:v>45331</c:v>
                </c:pt>
                <c:pt idx="147">
                  <c:v>45330</c:v>
                </c:pt>
                <c:pt idx="148">
                  <c:v>45329</c:v>
                </c:pt>
                <c:pt idx="149">
                  <c:v>45328</c:v>
                </c:pt>
                <c:pt idx="150">
                  <c:v>45327</c:v>
                </c:pt>
                <c:pt idx="151">
                  <c:v>45324</c:v>
                </c:pt>
                <c:pt idx="152">
                  <c:v>45323</c:v>
                </c:pt>
                <c:pt idx="153">
                  <c:v>45322</c:v>
                </c:pt>
                <c:pt idx="154">
                  <c:v>45321</c:v>
                </c:pt>
                <c:pt idx="155">
                  <c:v>45320</c:v>
                </c:pt>
                <c:pt idx="156">
                  <c:v>45316</c:v>
                </c:pt>
                <c:pt idx="157">
                  <c:v>45315</c:v>
                </c:pt>
                <c:pt idx="158">
                  <c:v>45314</c:v>
                </c:pt>
                <c:pt idx="159">
                  <c:v>45311</c:v>
                </c:pt>
                <c:pt idx="160">
                  <c:v>45310</c:v>
                </c:pt>
                <c:pt idx="161">
                  <c:v>45309</c:v>
                </c:pt>
                <c:pt idx="162">
                  <c:v>45308</c:v>
                </c:pt>
                <c:pt idx="163">
                  <c:v>45307</c:v>
                </c:pt>
                <c:pt idx="164">
                  <c:v>45306</c:v>
                </c:pt>
                <c:pt idx="165">
                  <c:v>45303</c:v>
                </c:pt>
                <c:pt idx="166">
                  <c:v>45302</c:v>
                </c:pt>
                <c:pt idx="167">
                  <c:v>45301</c:v>
                </c:pt>
                <c:pt idx="168">
                  <c:v>45300</c:v>
                </c:pt>
                <c:pt idx="169">
                  <c:v>45299</c:v>
                </c:pt>
                <c:pt idx="170">
                  <c:v>45296</c:v>
                </c:pt>
                <c:pt idx="171">
                  <c:v>45295</c:v>
                </c:pt>
                <c:pt idx="172">
                  <c:v>45294</c:v>
                </c:pt>
                <c:pt idx="173">
                  <c:v>45293</c:v>
                </c:pt>
                <c:pt idx="174">
                  <c:v>45292</c:v>
                </c:pt>
                <c:pt idx="175">
                  <c:v>45289</c:v>
                </c:pt>
                <c:pt idx="176">
                  <c:v>45288</c:v>
                </c:pt>
                <c:pt idx="177">
                  <c:v>45287</c:v>
                </c:pt>
                <c:pt idx="178">
                  <c:v>45286</c:v>
                </c:pt>
                <c:pt idx="179">
                  <c:v>45282</c:v>
                </c:pt>
                <c:pt idx="180">
                  <c:v>45281</c:v>
                </c:pt>
                <c:pt idx="181">
                  <c:v>45280</c:v>
                </c:pt>
                <c:pt idx="182">
                  <c:v>45279</c:v>
                </c:pt>
                <c:pt idx="183">
                  <c:v>45278</c:v>
                </c:pt>
                <c:pt idx="184">
                  <c:v>45275</c:v>
                </c:pt>
                <c:pt idx="185">
                  <c:v>45274</c:v>
                </c:pt>
                <c:pt idx="186">
                  <c:v>45273</c:v>
                </c:pt>
                <c:pt idx="187">
                  <c:v>45272</c:v>
                </c:pt>
                <c:pt idx="188">
                  <c:v>45271</c:v>
                </c:pt>
                <c:pt idx="189">
                  <c:v>45268</c:v>
                </c:pt>
                <c:pt idx="190">
                  <c:v>45267</c:v>
                </c:pt>
                <c:pt idx="191">
                  <c:v>45266</c:v>
                </c:pt>
                <c:pt idx="192">
                  <c:v>45265</c:v>
                </c:pt>
                <c:pt idx="193">
                  <c:v>45264</c:v>
                </c:pt>
                <c:pt idx="194">
                  <c:v>45261</c:v>
                </c:pt>
                <c:pt idx="195">
                  <c:v>45260</c:v>
                </c:pt>
                <c:pt idx="196">
                  <c:v>45259</c:v>
                </c:pt>
                <c:pt idx="197">
                  <c:v>45258</c:v>
                </c:pt>
                <c:pt idx="198">
                  <c:v>45254</c:v>
                </c:pt>
                <c:pt idx="199">
                  <c:v>45253</c:v>
                </c:pt>
                <c:pt idx="200">
                  <c:v>45252</c:v>
                </c:pt>
                <c:pt idx="201">
                  <c:v>45251</c:v>
                </c:pt>
                <c:pt idx="202">
                  <c:v>45250</c:v>
                </c:pt>
                <c:pt idx="203">
                  <c:v>45247</c:v>
                </c:pt>
                <c:pt idx="204">
                  <c:v>45246</c:v>
                </c:pt>
                <c:pt idx="205">
                  <c:v>45245</c:v>
                </c:pt>
                <c:pt idx="206">
                  <c:v>45243</c:v>
                </c:pt>
                <c:pt idx="207">
                  <c:v>45242</c:v>
                </c:pt>
                <c:pt idx="208">
                  <c:v>45240</c:v>
                </c:pt>
                <c:pt idx="209">
                  <c:v>45239</c:v>
                </c:pt>
                <c:pt idx="210">
                  <c:v>45238</c:v>
                </c:pt>
                <c:pt idx="211">
                  <c:v>45237</c:v>
                </c:pt>
                <c:pt idx="212">
                  <c:v>45236</c:v>
                </c:pt>
                <c:pt idx="213">
                  <c:v>45233</c:v>
                </c:pt>
                <c:pt idx="214">
                  <c:v>45232</c:v>
                </c:pt>
                <c:pt idx="215">
                  <c:v>45231</c:v>
                </c:pt>
                <c:pt idx="216">
                  <c:v>45230</c:v>
                </c:pt>
                <c:pt idx="217">
                  <c:v>45229</c:v>
                </c:pt>
                <c:pt idx="218">
                  <c:v>45226</c:v>
                </c:pt>
                <c:pt idx="219">
                  <c:v>45225</c:v>
                </c:pt>
                <c:pt idx="220">
                  <c:v>45224</c:v>
                </c:pt>
                <c:pt idx="221">
                  <c:v>45222</c:v>
                </c:pt>
                <c:pt idx="222">
                  <c:v>45219</c:v>
                </c:pt>
                <c:pt idx="223">
                  <c:v>45218</c:v>
                </c:pt>
                <c:pt idx="224">
                  <c:v>45217</c:v>
                </c:pt>
                <c:pt idx="225">
                  <c:v>45216</c:v>
                </c:pt>
                <c:pt idx="226">
                  <c:v>45215</c:v>
                </c:pt>
                <c:pt idx="227">
                  <c:v>45212</c:v>
                </c:pt>
                <c:pt idx="228">
                  <c:v>45211</c:v>
                </c:pt>
                <c:pt idx="229">
                  <c:v>45210</c:v>
                </c:pt>
                <c:pt idx="230">
                  <c:v>45209</c:v>
                </c:pt>
                <c:pt idx="231">
                  <c:v>45208</c:v>
                </c:pt>
                <c:pt idx="232">
                  <c:v>45205</c:v>
                </c:pt>
                <c:pt idx="233">
                  <c:v>45204</c:v>
                </c:pt>
                <c:pt idx="234">
                  <c:v>45203</c:v>
                </c:pt>
                <c:pt idx="235">
                  <c:v>45202</c:v>
                </c:pt>
                <c:pt idx="236">
                  <c:v>45198</c:v>
                </c:pt>
                <c:pt idx="237">
                  <c:v>45197</c:v>
                </c:pt>
                <c:pt idx="238">
                  <c:v>45196</c:v>
                </c:pt>
                <c:pt idx="239">
                  <c:v>45195</c:v>
                </c:pt>
                <c:pt idx="240">
                  <c:v>45194</c:v>
                </c:pt>
                <c:pt idx="241">
                  <c:v>45191</c:v>
                </c:pt>
                <c:pt idx="242">
                  <c:v>45190</c:v>
                </c:pt>
                <c:pt idx="243">
                  <c:v>45189</c:v>
                </c:pt>
                <c:pt idx="244">
                  <c:v>45187</c:v>
                </c:pt>
                <c:pt idx="245">
                  <c:v>45184</c:v>
                </c:pt>
                <c:pt idx="246">
                  <c:v>45183</c:v>
                </c:pt>
                <c:pt idx="247">
                  <c:v>45182</c:v>
                </c:pt>
                <c:pt idx="248">
                  <c:v>45181</c:v>
                </c:pt>
                <c:pt idx="249">
                  <c:v>45180</c:v>
                </c:pt>
                <c:pt idx="250">
                  <c:v>45177</c:v>
                </c:pt>
                <c:pt idx="251">
                  <c:v>45176</c:v>
                </c:pt>
                <c:pt idx="252">
                  <c:v>45175</c:v>
                </c:pt>
                <c:pt idx="253">
                  <c:v>45174</c:v>
                </c:pt>
                <c:pt idx="254">
                  <c:v>45173</c:v>
                </c:pt>
                <c:pt idx="255">
                  <c:v>45170</c:v>
                </c:pt>
                <c:pt idx="256">
                  <c:v>45169</c:v>
                </c:pt>
                <c:pt idx="257">
                  <c:v>45168</c:v>
                </c:pt>
                <c:pt idx="258">
                  <c:v>45167</c:v>
                </c:pt>
                <c:pt idx="259">
                  <c:v>45166</c:v>
                </c:pt>
                <c:pt idx="260">
                  <c:v>45163</c:v>
                </c:pt>
                <c:pt idx="261">
                  <c:v>45162</c:v>
                </c:pt>
                <c:pt idx="262">
                  <c:v>45161</c:v>
                </c:pt>
                <c:pt idx="263">
                  <c:v>45160</c:v>
                </c:pt>
                <c:pt idx="264">
                  <c:v>45159</c:v>
                </c:pt>
                <c:pt idx="265">
                  <c:v>45156</c:v>
                </c:pt>
                <c:pt idx="266">
                  <c:v>45155</c:v>
                </c:pt>
                <c:pt idx="267">
                  <c:v>45154</c:v>
                </c:pt>
                <c:pt idx="268">
                  <c:v>45152</c:v>
                </c:pt>
                <c:pt idx="269">
                  <c:v>45149</c:v>
                </c:pt>
                <c:pt idx="270">
                  <c:v>45148</c:v>
                </c:pt>
                <c:pt idx="271">
                  <c:v>45147</c:v>
                </c:pt>
                <c:pt idx="272">
                  <c:v>45146</c:v>
                </c:pt>
                <c:pt idx="273">
                  <c:v>45145</c:v>
                </c:pt>
                <c:pt idx="274">
                  <c:v>45142</c:v>
                </c:pt>
                <c:pt idx="275">
                  <c:v>45141</c:v>
                </c:pt>
                <c:pt idx="276">
                  <c:v>45140</c:v>
                </c:pt>
                <c:pt idx="277">
                  <c:v>45139</c:v>
                </c:pt>
                <c:pt idx="278">
                  <c:v>45138</c:v>
                </c:pt>
                <c:pt idx="279">
                  <c:v>45135</c:v>
                </c:pt>
                <c:pt idx="280">
                  <c:v>45134</c:v>
                </c:pt>
                <c:pt idx="281">
                  <c:v>45133</c:v>
                </c:pt>
                <c:pt idx="282">
                  <c:v>45132</c:v>
                </c:pt>
                <c:pt idx="283">
                  <c:v>45131</c:v>
                </c:pt>
                <c:pt idx="284">
                  <c:v>45128</c:v>
                </c:pt>
                <c:pt idx="285">
                  <c:v>45127</c:v>
                </c:pt>
                <c:pt idx="286">
                  <c:v>45126</c:v>
                </c:pt>
                <c:pt idx="287">
                  <c:v>45125</c:v>
                </c:pt>
                <c:pt idx="288">
                  <c:v>45124</c:v>
                </c:pt>
                <c:pt idx="289">
                  <c:v>45121</c:v>
                </c:pt>
                <c:pt idx="290">
                  <c:v>45120</c:v>
                </c:pt>
                <c:pt idx="291">
                  <c:v>45119</c:v>
                </c:pt>
                <c:pt idx="292">
                  <c:v>45118</c:v>
                </c:pt>
                <c:pt idx="293">
                  <c:v>45117</c:v>
                </c:pt>
                <c:pt idx="294">
                  <c:v>45114</c:v>
                </c:pt>
                <c:pt idx="295">
                  <c:v>45113</c:v>
                </c:pt>
                <c:pt idx="296">
                  <c:v>45112</c:v>
                </c:pt>
                <c:pt idx="297">
                  <c:v>45111</c:v>
                </c:pt>
                <c:pt idx="298">
                  <c:v>45110</c:v>
                </c:pt>
                <c:pt idx="299">
                  <c:v>45107</c:v>
                </c:pt>
                <c:pt idx="300">
                  <c:v>45105</c:v>
                </c:pt>
                <c:pt idx="301">
                  <c:v>45104</c:v>
                </c:pt>
                <c:pt idx="302">
                  <c:v>45103</c:v>
                </c:pt>
                <c:pt idx="303">
                  <c:v>45100</c:v>
                </c:pt>
                <c:pt idx="304">
                  <c:v>45099</c:v>
                </c:pt>
                <c:pt idx="305">
                  <c:v>45098</c:v>
                </c:pt>
                <c:pt idx="306">
                  <c:v>45097</c:v>
                </c:pt>
                <c:pt idx="307">
                  <c:v>45096</c:v>
                </c:pt>
                <c:pt idx="308">
                  <c:v>45093</c:v>
                </c:pt>
                <c:pt idx="309">
                  <c:v>45092</c:v>
                </c:pt>
                <c:pt idx="310">
                  <c:v>45091</c:v>
                </c:pt>
                <c:pt idx="311">
                  <c:v>45090</c:v>
                </c:pt>
                <c:pt idx="312">
                  <c:v>45089</c:v>
                </c:pt>
                <c:pt idx="313">
                  <c:v>45086</c:v>
                </c:pt>
                <c:pt idx="314">
                  <c:v>45085</c:v>
                </c:pt>
                <c:pt idx="315">
                  <c:v>45084</c:v>
                </c:pt>
                <c:pt idx="316">
                  <c:v>45083</c:v>
                </c:pt>
                <c:pt idx="317">
                  <c:v>45082</c:v>
                </c:pt>
                <c:pt idx="318">
                  <c:v>45079</c:v>
                </c:pt>
                <c:pt idx="319">
                  <c:v>45078</c:v>
                </c:pt>
                <c:pt idx="320">
                  <c:v>45077</c:v>
                </c:pt>
                <c:pt idx="321">
                  <c:v>45076</c:v>
                </c:pt>
                <c:pt idx="322">
                  <c:v>45075</c:v>
                </c:pt>
                <c:pt idx="323">
                  <c:v>45072</c:v>
                </c:pt>
                <c:pt idx="324">
                  <c:v>45071</c:v>
                </c:pt>
                <c:pt idx="325">
                  <c:v>45070</c:v>
                </c:pt>
                <c:pt idx="326">
                  <c:v>45069</c:v>
                </c:pt>
                <c:pt idx="327">
                  <c:v>45068</c:v>
                </c:pt>
                <c:pt idx="328">
                  <c:v>45065</c:v>
                </c:pt>
                <c:pt idx="329">
                  <c:v>45064</c:v>
                </c:pt>
                <c:pt idx="330">
                  <c:v>45063</c:v>
                </c:pt>
                <c:pt idx="331">
                  <c:v>45062</c:v>
                </c:pt>
                <c:pt idx="332">
                  <c:v>45061</c:v>
                </c:pt>
                <c:pt idx="333">
                  <c:v>45058</c:v>
                </c:pt>
                <c:pt idx="334">
                  <c:v>45057</c:v>
                </c:pt>
                <c:pt idx="335">
                  <c:v>45056</c:v>
                </c:pt>
                <c:pt idx="336">
                  <c:v>45055</c:v>
                </c:pt>
                <c:pt idx="337">
                  <c:v>45054</c:v>
                </c:pt>
                <c:pt idx="338">
                  <c:v>45051</c:v>
                </c:pt>
                <c:pt idx="339">
                  <c:v>45050</c:v>
                </c:pt>
                <c:pt idx="340">
                  <c:v>45049</c:v>
                </c:pt>
                <c:pt idx="341">
                  <c:v>45048</c:v>
                </c:pt>
                <c:pt idx="342">
                  <c:v>45044</c:v>
                </c:pt>
                <c:pt idx="343">
                  <c:v>45043</c:v>
                </c:pt>
                <c:pt idx="344">
                  <c:v>45042</c:v>
                </c:pt>
                <c:pt idx="345">
                  <c:v>45041</c:v>
                </c:pt>
                <c:pt idx="346">
                  <c:v>45040</c:v>
                </c:pt>
                <c:pt idx="347">
                  <c:v>45037</c:v>
                </c:pt>
                <c:pt idx="348">
                  <c:v>45036</c:v>
                </c:pt>
                <c:pt idx="349">
                  <c:v>45035</c:v>
                </c:pt>
                <c:pt idx="350">
                  <c:v>45034</c:v>
                </c:pt>
                <c:pt idx="351">
                  <c:v>45033</c:v>
                </c:pt>
                <c:pt idx="352">
                  <c:v>45029</c:v>
                </c:pt>
                <c:pt idx="353">
                  <c:v>45028</c:v>
                </c:pt>
                <c:pt idx="354">
                  <c:v>45027</c:v>
                </c:pt>
                <c:pt idx="355">
                  <c:v>45026</c:v>
                </c:pt>
                <c:pt idx="356">
                  <c:v>45022</c:v>
                </c:pt>
                <c:pt idx="357">
                  <c:v>45021</c:v>
                </c:pt>
                <c:pt idx="358">
                  <c:v>45019</c:v>
                </c:pt>
                <c:pt idx="359">
                  <c:v>45016</c:v>
                </c:pt>
                <c:pt idx="360">
                  <c:v>45014</c:v>
                </c:pt>
                <c:pt idx="361">
                  <c:v>45013</c:v>
                </c:pt>
                <c:pt idx="362">
                  <c:v>45012</c:v>
                </c:pt>
                <c:pt idx="363">
                  <c:v>45009</c:v>
                </c:pt>
                <c:pt idx="364">
                  <c:v>45008</c:v>
                </c:pt>
                <c:pt idx="365">
                  <c:v>45007</c:v>
                </c:pt>
                <c:pt idx="366">
                  <c:v>45006</c:v>
                </c:pt>
                <c:pt idx="367">
                  <c:v>45005</c:v>
                </c:pt>
                <c:pt idx="368">
                  <c:v>45002</c:v>
                </c:pt>
                <c:pt idx="369">
                  <c:v>45001</c:v>
                </c:pt>
                <c:pt idx="370">
                  <c:v>45000</c:v>
                </c:pt>
                <c:pt idx="371">
                  <c:v>44999</c:v>
                </c:pt>
                <c:pt idx="372">
                  <c:v>44998</c:v>
                </c:pt>
                <c:pt idx="373">
                  <c:v>44995</c:v>
                </c:pt>
                <c:pt idx="374">
                  <c:v>44994</c:v>
                </c:pt>
                <c:pt idx="375">
                  <c:v>44993</c:v>
                </c:pt>
                <c:pt idx="376">
                  <c:v>44991</c:v>
                </c:pt>
                <c:pt idx="377">
                  <c:v>44988</c:v>
                </c:pt>
                <c:pt idx="378">
                  <c:v>44987</c:v>
                </c:pt>
                <c:pt idx="379">
                  <c:v>44986</c:v>
                </c:pt>
                <c:pt idx="380">
                  <c:v>44985</c:v>
                </c:pt>
                <c:pt idx="381">
                  <c:v>44984</c:v>
                </c:pt>
                <c:pt idx="382">
                  <c:v>44981</c:v>
                </c:pt>
                <c:pt idx="383">
                  <c:v>44980</c:v>
                </c:pt>
                <c:pt idx="384">
                  <c:v>44979</c:v>
                </c:pt>
                <c:pt idx="385">
                  <c:v>44978</c:v>
                </c:pt>
                <c:pt idx="386">
                  <c:v>44977</c:v>
                </c:pt>
                <c:pt idx="387">
                  <c:v>44974</c:v>
                </c:pt>
                <c:pt idx="388">
                  <c:v>44973</c:v>
                </c:pt>
                <c:pt idx="389">
                  <c:v>44972</c:v>
                </c:pt>
                <c:pt idx="390">
                  <c:v>44971</c:v>
                </c:pt>
                <c:pt idx="391">
                  <c:v>44970</c:v>
                </c:pt>
                <c:pt idx="392">
                  <c:v>44967</c:v>
                </c:pt>
                <c:pt idx="393">
                  <c:v>44966</c:v>
                </c:pt>
                <c:pt idx="394">
                  <c:v>44965</c:v>
                </c:pt>
                <c:pt idx="395">
                  <c:v>44964</c:v>
                </c:pt>
                <c:pt idx="396">
                  <c:v>44963</c:v>
                </c:pt>
                <c:pt idx="397">
                  <c:v>44960</c:v>
                </c:pt>
                <c:pt idx="398">
                  <c:v>44959</c:v>
                </c:pt>
                <c:pt idx="399">
                  <c:v>44958</c:v>
                </c:pt>
                <c:pt idx="400">
                  <c:v>44957</c:v>
                </c:pt>
                <c:pt idx="401">
                  <c:v>44956</c:v>
                </c:pt>
                <c:pt idx="402">
                  <c:v>44953</c:v>
                </c:pt>
                <c:pt idx="403">
                  <c:v>44951</c:v>
                </c:pt>
                <c:pt idx="404">
                  <c:v>44950</c:v>
                </c:pt>
                <c:pt idx="405">
                  <c:v>44949</c:v>
                </c:pt>
                <c:pt idx="406">
                  <c:v>44946</c:v>
                </c:pt>
                <c:pt idx="407">
                  <c:v>44945</c:v>
                </c:pt>
                <c:pt idx="408">
                  <c:v>44944</c:v>
                </c:pt>
                <c:pt idx="409">
                  <c:v>44943</c:v>
                </c:pt>
                <c:pt idx="410">
                  <c:v>44942</c:v>
                </c:pt>
                <c:pt idx="411">
                  <c:v>44939</c:v>
                </c:pt>
                <c:pt idx="412">
                  <c:v>44938</c:v>
                </c:pt>
                <c:pt idx="413">
                  <c:v>44937</c:v>
                </c:pt>
                <c:pt idx="414">
                  <c:v>44936</c:v>
                </c:pt>
                <c:pt idx="415">
                  <c:v>44935</c:v>
                </c:pt>
                <c:pt idx="416">
                  <c:v>44932</c:v>
                </c:pt>
                <c:pt idx="417">
                  <c:v>44931</c:v>
                </c:pt>
                <c:pt idx="418">
                  <c:v>44930</c:v>
                </c:pt>
                <c:pt idx="419">
                  <c:v>44929</c:v>
                </c:pt>
                <c:pt idx="420">
                  <c:v>44928</c:v>
                </c:pt>
                <c:pt idx="421">
                  <c:v>44925</c:v>
                </c:pt>
                <c:pt idx="422">
                  <c:v>44924</c:v>
                </c:pt>
                <c:pt idx="423">
                  <c:v>44923</c:v>
                </c:pt>
                <c:pt idx="424">
                  <c:v>44922</c:v>
                </c:pt>
                <c:pt idx="425">
                  <c:v>44921</c:v>
                </c:pt>
                <c:pt idx="426">
                  <c:v>44918</c:v>
                </c:pt>
                <c:pt idx="427">
                  <c:v>44917</c:v>
                </c:pt>
                <c:pt idx="428">
                  <c:v>44916</c:v>
                </c:pt>
                <c:pt idx="429">
                  <c:v>44915</c:v>
                </c:pt>
                <c:pt idx="430">
                  <c:v>44914</c:v>
                </c:pt>
                <c:pt idx="431">
                  <c:v>44911</c:v>
                </c:pt>
                <c:pt idx="432">
                  <c:v>44910</c:v>
                </c:pt>
                <c:pt idx="433">
                  <c:v>44909</c:v>
                </c:pt>
                <c:pt idx="434">
                  <c:v>44908</c:v>
                </c:pt>
                <c:pt idx="435">
                  <c:v>44907</c:v>
                </c:pt>
                <c:pt idx="436">
                  <c:v>44904</c:v>
                </c:pt>
                <c:pt idx="437">
                  <c:v>44903</c:v>
                </c:pt>
                <c:pt idx="438">
                  <c:v>44902</c:v>
                </c:pt>
                <c:pt idx="439">
                  <c:v>44901</c:v>
                </c:pt>
                <c:pt idx="440">
                  <c:v>44900</c:v>
                </c:pt>
                <c:pt idx="441">
                  <c:v>44897</c:v>
                </c:pt>
                <c:pt idx="442">
                  <c:v>44896</c:v>
                </c:pt>
                <c:pt idx="443">
                  <c:v>44895</c:v>
                </c:pt>
                <c:pt idx="444">
                  <c:v>44894</c:v>
                </c:pt>
                <c:pt idx="445">
                  <c:v>44893</c:v>
                </c:pt>
                <c:pt idx="446">
                  <c:v>44890</c:v>
                </c:pt>
                <c:pt idx="447">
                  <c:v>44889</c:v>
                </c:pt>
                <c:pt idx="448">
                  <c:v>44888</c:v>
                </c:pt>
                <c:pt idx="449">
                  <c:v>44887</c:v>
                </c:pt>
                <c:pt idx="450">
                  <c:v>44886</c:v>
                </c:pt>
                <c:pt idx="451">
                  <c:v>44883</c:v>
                </c:pt>
                <c:pt idx="452">
                  <c:v>44882</c:v>
                </c:pt>
                <c:pt idx="453">
                  <c:v>44881</c:v>
                </c:pt>
                <c:pt idx="454">
                  <c:v>44880</c:v>
                </c:pt>
                <c:pt idx="455">
                  <c:v>44879</c:v>
                </c:pt>
                <c:pt idx="456">
                  <c:v>44876</c:v>
                </c:pt>
                <c:pt idx="457">
                  <c:v>44875</c:v>
                </c:pt>
                <c:pt idx="458">
                  <c:v>44874</c:v>
                </c:pt>
                <c:pt idx="459">
                  <c:v>44872</c:v>
                </c:pt>
                <c:pt idx="460">
                  <c:v>44869</c:v>
                </c:pt>
                <c:pt idx="461">
                  <c:v>44868</c:v>
                </c:pt>
                <c:pt idx="462">
                  <c:v>44867</c:v>
                </c:pt>
                <c:pt idx="463">
                  <c:v>44866</c:v>
                </c:pt>
                <c:pt idx="464">
                  <c:v>44865</c:v>
                </c:pt>
                <c:pt idx="465">
                  <c:v>44862</c:v>
                </c:pt>
                <c:pt idx="466">
                  <c:v>44861</c:v>
                </c:pt>
                <c:pt idx="467">
                  <c:v>44859</c:v>
                </c:pt>
                <c:pt idx="468">
                  <c:v>44858</c:v>
                </c:pt>
                <c:pt idx="469">
                  <c:v>44855</c:v>
                </c:pt>
                <c:pt idx="470">
                  <c:v>44854</c:v>
                </c:pt>
                <c:pt idx="471">
                  <c:v>44853</c:v>
                </c:pt>
                <c:pt idx="472">
                  <c:v>44852</c:v>
                </c:pt>
                <c:pt idx="473">
                  <c:v>44851</c:v>
                </c:pt>
                <c:pt idx="474">
                  <c:v>44848</c:v>
                </c:pt>
                <c:pt idx="475">
                  <c:v>44847</c:v>
                </c:pt>
                <c:pt idx="476">
                  <c:v>44846</c:v>
                </c:pt>
                <c:pt idx="477">
                  <c:v>44845</c:v>
                </c:pt>
                <c:pt idx="478">
                  <c:v>44844</c:v>
                </c:pt>
                <c:pt idx="479">
                  <c:v>44841</c:v>
                </c:pt>
                <c:pt idx="480">
                  <c:v>44840</c:v>
                </c:pt>
                <c:pt idx="481">
                  <c:v>44838</c:v>
                </c:pt>
                <c:pt idx="482">
                  <c:v>44837</c:v>
                </c:pt>
                <c:pt idx="483">
                  <c:v>44834</c:v>
                </c:pt>
                <c:pt idx="484">
                  <c:v>44833</c:v>
                </c:pt>
                <c:pt idx="485">
                  <c:v>44832</c:v>
                </c:pt>
                <c:pt idx="486">
                  <c:v>44831</c:v>
                </c:pt>
                <c:pt idx="487">
                  <c:v>44830</c:v>
                </c:pt>
                <c:pt idx="488">
                  <c:v>44827</c:v>
                </c:pt>
                <c:pt idx="489">
                  <c:v>44826</c:v>
                </c:pt>
                <c:pt idx="490">
                  <c:v>44825</c:v>
                </c:pt>
                <c:pt idx="491">
                  <c:v>44824</c:v>
                </c:pt>
                <c:pt idx="492">
                  <c:v>44823</c:v>
                </c:pt>
                <c:pt idx="493">
                  <c:v>44820</c:v>
                </c:pt>
                <c:pt idx="494">
                  <c:v>44819</c:v>
                </c:pt>
                <c:pt idx="495">
                  <c:v>44818</c:v>
                </c:pt>
                <c:pt idx="496">
                  <c:v>44817</c:v>
                </c:pt>
                <c:pt idx="497">
                  <c:v>44816</c:v>
                </c:pt>
                <c:pt idx="498">
                  <c:v>44813</c:v>
                </c:pt>
                <c:pt idx="499">
                  <c:v>44812</c:v>
                </c:pt>
                <c:pt idx="500">
                  <c:v>44811</c:v>
                </c:pt>
                <c:pt idx="501">
                  <c:v>44810</c:v>
                </c:pt>
                <c:pt idx="502">
                  <c:v>44809</c:v>
                </c:pt>
                <c:pt idx="503">
                  <c:v>44806</c:v>
                </c:pt>
                <c:pt idx="504">
                  <c:v>44805</c:v>
                </c:pt>
                <c:pt idx="505">
                  <c:v>44803</c:v>
                </c:pt>
                <c:pt idx="506">
                  <c:v>44802</c:v>
                </c:pt>
                <c:pt idx="507">
                  <c:v>44799</c:v>
                </c:pt>
                <c:pt idx="508">
                  <c:v>44798</c:v>
                </c:pt>
                <c:pt idx="509">
                  <c:v>44797</c:v>
                </c:pt>
                <c:pt idx="510">
                  <c:v>44796</c:v>
                </c:pt>
                <c:pt idx="511">
                  <c:v>44795</c:v>
                </c:pt>
                <c:pt idx="512">
                  <c:v>44792</c:v>
                </c:pt>
                <c:pt idx="513">
                  <c:v>44791</c:v>
                </c:pt>
                <c:pt idx="514">
                  <c:v>44790</c:v>
                </c:pt>
                <c:pt idx="515">
                  <c:v>44789</c:v>
                </c:pt>
                <c:pt idx="516">
                  <c:v>44785</c:v>
                </c:pt>
                <c:pt idx="517">
                  <c:v>44784</c:v>
                </c:pt>
                <c:pt idx="518">
                  <c:v>44783</c:v>
                </c:pt>
                <c:pt idx="519">
                  <c:v>44781</c:v>
                </c:pt>
                <c:pt idx="520">
                  <c:v>44778</c:v>
                </c:pt>
                <c:pt idx="521">
                  <c:v>44777</c:v>
                </c:pt>
                <c:pt idx="522">
                  <c:v>44776</c:v>
                </c:pt>
                <c:pt idx="523">
                  <c:v>44775</c:v>
                </c:pt>
                <c:pt idx="524">
                  <c:v>44774</c:v>
                </c:pt>
                <c:pt idx="525">
                  <c:v>44771</c:v>
                </c:pt>
                <c:pt idx="526">
                  <c:v>44770</c:v>
                </c:pt>
                <c:pt idx="527">
                  <c:v>44769</c:v>
                </c:pt>
                <c:pt idx="528">
                  <c:v>44768</c:v>
                </c:pt>
                <c:pt idx="529">
                  <c:v>44767</c:v>
                </c:pt>
                <c:pt idx="530">
                  <c:v>44764</c:v>
                </c:pt>
                <c:pt idx="531">
                  <c:v>44763</c:v>
                </c:pt>
                <c:pt idx="532">
                  <c:v>44762</c:v>
                </c:pt>
                <c:pt idx="533">
                  <c:v>44761</c:v>
                </c:pt>
                <c:pt idx="534">
                  <c:v>44760</c:v>
                </c:pt>
                <c:pt idx="535">
                  <c:v>44757</c:v>
                </c:pt>
                <c:pt idx="536">
                  <c:v>44756</c:v>
                </c:pt>
                <c:pt idx="537">
                  <c:v>44755</c:v>
                </c:pt>
                <c:pt idx="538">
                  <c:v>44754</c:v>
                </c:pt>
                <c:pt idx="539">
                  <c:v>44753</c:v>
                </c:pt>
                <c:pt idx="540">
                  <c:v>44750</c:v>
                </c:pt>
                <c:pt idx="541">
                  <c:v>44749</c:v>
                </c:pt>
                <c:pt idx="542">
                  <c:v>44748</c:v>
                </c:pt>
                <c:pt idx="543">
                  <c:v>44747</c:v>
                </c:pt>
                <c:pt idx="544">
                  <c:v>44746</c:v>
                </c:pt>
                <c:pt idx="545">
                  <c:v>44743</c:v>
                </c:pt>
                <c:pt idx="546">
                  <c:v>44742</c:v>
                </c:pt>
                <c:pt idx="547">
                  <c:v>44741</c:v>
                </c:pt>
                <c:pt idx="548">
                  <c:v>44740</c:v>
                </c:pt>
                <c:pt idx="549">
                  <c:v>44739</c:v>
                </c:pt>
                <c:pt idx="550">
                  <c:v>44736</c:v>
                </c:pt>
                <c:pt idx="551">
                  <c:v>44735</c:v>
                </c:pt>
                <c:pt idx="552">
                  <c:v>44734</c:v>
                </c:pt>
                <c:pt idx="553">
                  <c:v>44733</c:v>
                </c:pt>
                <c:pt idx="554">
                  <c:v>44732</c:v>
                </c:pt>
                <c:pt idx="555">
                  <c:v>44729</c:v>
                </c:pt>
                <c:pt idx="556">
                  <c:v>44728</c:v>
                </c:pt>
                <c:pt idx="557">
                  <c:v>44727</c:v>
                </c:pt>
                <c:pt idx="558">
                  <c:v>44726</c:v>
                </c:pt>
                <c:pt idx="559">
                  <c:v>44725</c:v>
                </c:pt>
                <c:pt idx="560">
                  <c:v>44722</c:v>
                </c:pt>
                <c:pt idx="561">
                  <c:v>44721</c:v>
                </c:pt>
                <c:pt idx="562">
                  <c:v>44720</c:v>
                </c:pt>
                <c:pt idx="563">
                  <c:v>44719</c:v>
                </c:pt>
                <c:pt idx="564">
                  <c:v>44718</c:v>
                </c:pt>
                <c:pt idx="565">
                  <c:v>44715</c:v>
                </c:pt>
                <c:pt idx="566">
                  <c:v>44714</c:v>
                </c:pt>
                <c:pt idx="567">
                  <c:v>44713</c:v>
                </c:pt>
                <c:pt idx="568">
                  <c:v>44712</c:v>
                </c:pt>
                <c:pt idx="569">
                  <c:v>44711</c:v>
                </c:pt>
                <c:pt idx="570">
                  <c:v>44708</c:v>
                </c:pt>
                <c:pt idx="571">
                  <c:v>44707</c:v>
                </c:pt>
                <c:pt idx="572">
                  <c:v>44706</c:v>
                </c:pt>
                <c:pt idx="573">
                  <c:v>44705</c:v>
                </c:pt>
                <c:pt idx="574">
                  <c:v>44704</c:v>
                </c:pt>
                <c:pt idx="575">
                  <c:v>44701</c:v>
                </c:pt>
                <c:pt idx="576">
                  <c:v>44700</c:v>
                </c:pt>
                <c:pt idx="577">
                  <c:v>44699</c:v>
                </c:pt>
                <c:pt idx="578">
                  <c:v>44698</c:v>
                </c:pt>
                <c:pt idx="579">
                  <c:v>44697</c:v>
                </c:pt>
                <c:pt idx="580">
                  <c:v>44694</c:v>
                </c:pt>
                <c:pt idx="581">
                  <c:v>44693</c:v>
                </c:pt>
                <c:pt idx="582">
                  <c:v>44692</c:v>
                </c:pt>
                <c:pt idx="583">
                  <c:v>44691</c:v>
                </c:pt>
                <c:pt idx="584">
                  <c:v>44690</c:v>
                </c:pt>
                <c:pt idx="585">
                  <c:v>44687</c:v>
                </c:pt>
                <c:pt idx="586">
                  <c:v>44686</c:v>
                </c:pt>
                <c:pt idx="587">
                  <c:v>44685</c:v>
                </c:pt>
                <c:pt idx="588">
                  <c:v>44683</c:v>
                </c:pt>
                <c:pt idx="589">
                  <c:v>44680</c:v>
                </c:pt>
                <c:pt idx="590">
                  <c:v>44679</c:v>
                </c:pt>
                <c:pt idx="591">
                  <c:v>44678</c:v>
                </c:pt>
                <c:pt idx="592">
                  <c:v>44677</c:v>
                </c:pt>
                <c:pt idx="593">
                  <c:v>44676</c:v>
                </c:pt>
                <c:pt idx="594">
                  <c:v>44673</c:v>
                </c:pt>
                <c:pt idx="595">
                  <c:v>44672</c:v>
                </c:pt>
                <c:pt idx="596">
                  <c:v>44671</c:v>
                </c:pt>
                <c:pt idx="597">
                  <c:v>44670</c:v>
                </c:pt>
                <c:pt idx="598">
                  <c:v>44669</c:v>
                </c:pt>
                <c:pt idx="599">
                  <c:v>44664</c:v>
                </c:pt>
                <c:pt idx="600">
                  <c:v>44663</c:v>
                </c:pt>
                <c:pt idx="601">
                  <c:v>44662</c:v>
                </c:pt>
                <c:pt idx="602">
                  <c:v>44659</c:v>
                </c:pt>
                <c:pt idx="603">
                  <c:v>44658</c:v>
                </c:pt>
                <c:pt idx="604">
                  <c:v>44657</c:v>
                </c:pt>
                <c:pt idx="605">
                  <c:v>44656</c:v>
                </c:pt>
                <c:pt idx="606">
                  <c:v>44655</c:v>
                </c:pt>
                <c:pt idx="607">
                  <c:v>44652</c:v>
                </c:pt>
                <c:pt idx="608">
                  <c:v>44651</c:v>
                </c:pt>
                <c:pt idx="609">
                  <c:v>44650</c:v>
                </c:pt>
                <c:pt idx="610">
                  <c:v>44649</c:v>
                </c:pt>
                <c:pt idx="611">
                  <c:v>44648</c:v>
                </c:pt>
                <c:pt idx="612">
                  <c:v>44645</c:v>
                </c:pt>
                <c:pt idx="613">
                  <c:v>44644</c:v>
                </c:pt>
                <c:pt idx="614">
                  <c:v>44643</c:v>
                </c:pt>
                <c:pt idx="615">
                  <c:v>44642</c:v>
                </c:pt>
                <c:pt idx="616">
                  <c:v>44641</c:v>
                </c:pt>
                <c:pt idx="617">
                  <c:v>44637</c:v>
                </c:pt>
                <c:pt idx="618">
                  <c:v>44636</c:v>
                </c:pt>
                <c:pt idx="619">
                  <c:v>44635</c:v>
                </c:pt>
                <c:pt idx="620">
                  <c:v>44634</c:v>
                </c:pt>
                <c:pt idx="621">
                  <c:v>44631</c:v>
                </c:pt>
                <c:pt idx="622">
                  <c:v>44630</c:v>
                </c:pt>
                <c:pt idx="623">
                  <c:v>44629</c:v>
                </c:pt>
                <c:pt idx="624">
                  <c:v>44628</c:v>
                </c:pt>
                <c:pt idx="625">
                  <c:v>44627</c:v>
                </c:pt>
                <c:pt idx="626">
                  <c:v>44624</c:v>
                </c:pt>
                <c:pt idx="627">
                  <c:v>44623</c:v>
                </c:pt>
                <c:pt idx="628">
                  <c:v>44622</c:v>
                </c:pt>
                <c:pt idx="629">
                  <c:v>44620</c:v>
                </c:pt>
                <c:pt idx="630">
                  <c:v>44617</c:v>
                </c:pt>
                <c:pt idx="631">
                  <c:v>44616</c:v>
                </c:pt>
                <c:pt idx="632">
                  <c:v>44615</c:v>
                </c:pt>
                <c:pt idx="633">
                  <c:v>44614</c:v>
                </c:pt>
                <c:pt idx="634">
                  <c:v>44613</c:v>
                </c:pt>
                <c:pt idx="635">
                  <c:v>44610</c:v>
                </c:pt>
                <c:pt idx="636">
                  <c:v>44609</c:v>
                </c:pt>
                <c:pt idx="637">
                  <c:v>44608</c:v>
                </c:pt>
                <c:pt idx="638">
                  <c:v>44607</c:v>
                </c:pt>
                <c:pt idx="639">
                  <c:v>44606</c:v>
                </c:pt>
                <c:pt idx="640">
                  <c:v>44603</c:v>
                </c:pt>
                <c:pt idx="641">
                  <c:v>44602</c:v>
                </c:pt>
                <c:pt idx="642">
                  <c:v>44601</c:v>
                </c:pt>
                <c:pt idx="643">
                  <c:v>44600</c:v>
                </c:pt>
                <c:pt idx="644">
                  <c:v>44599</c:v>
                </c:pt>
                <c:pt idx="645">
                  <c:v>44596</c:v>
                </c:pt>
                <c:pt idx="646">
                  <c:v>44595</c:v>
                </c:pt>
                <c:pt idx="647">
                  <c:v>44594</c:v>
                </c:pt>
                <c:pt idx="648">
                  <c:v>44593</c:v>
                </c:pt>
                <c:pt idx="649">
                  <c:v>44592</c:v>
                </c:pt>
                <c:pt idx="650">
                  <c:v>44589</c:v>
                </c:pt>
                <c:pt idx="651">
                  <c:v>44588</c:v>
                </c:pt>
                <c:pt idx="652">
                  <c:v>44586</c:v>
                </c:pt>
                <c:pt idx="653">
                  <c:v>44585</c:v>
                </c:pt>
                <c:pt idx="654">
                  <c:v>44582</c:v>
                </c:pt>
                <c:pt idx="655">
                  <c:v>44581</c:v>
                </c:pt>
                <c:pt idx="656">
                  <c:v>44580</c:v>
                </c:pt>
                <c:pt idx="657">
                  <c:v>44579</c:v>
                </c:pt>
                <c:pt idx="658">
                  <c:v>44578</c:v>
                </c:pt>
                <c:pt idx="659">
                  <c:v>44575</c:v>
                </c:pt>
                <c:pt idx="660">
                  <c:v>44574</c:v>
                </c:pt>
                <c:pt idx="661">
                  <c:v>44573</c:v>
                </c:pt>
                <c:pt idx="662">
                  <c:v>44572</c:v>
                </c:pt>
                <c:pt idx="663">
                  <c:v>44571</c:v>
                </c:pt>
                <c:pt idx="664">
                  <c:v>44568</c:v>
                </c:pt>
                <c:pt idx="665">
                  <c:v>44567</c:v>
                </c:pt>
                <c:pt idx="666">
                  <c:v>44566</c:v>
                </c:pt>
                <c:pt idx="667">
                  <c:v>44565</c:v>
                </c:pt>
                <c:pt idx="668">
                  <c:v>44564</c:v>
                </c:pt>
                <c:pt idx="669">
                  <c:v>44561</c:v>
                </c:pt>
                <c:pt idx="670">
                  <c:v>44560</c:v>
                </c:pt>
                <c:pt idx="671">
                  <c:v>44559</c:v>
                </c:pt>
                <c:pt idx="672">
                  <c:v>44558</c:v>
                </c:pt>
                <c:pt idx="673">
                  <c:v>44557</c:v>
                </c:pt>
                <c:pt idx="674">
                  <c:v>44554</c:v>
                </c:pt>
                <c:pt idx="675">
                  <c:v>44553</c:v>
                </c:pt>
                <c:pt idx="676">
                  <c:v>44552</c:v>
                </c:pt>
                <c:pt idx="677">
                  <c:v>44551</c:v>
                </c:pt>
                <c:pt idx="678">
                  <c:v>44550</c:v>
                </c:pt>
                <c:pt idx="679">
                  <c:v>44547</c:v>
                </c:pt>
                <c:pt idx="680">
                  <c:v>44546</c:v>
                </c:pt>
                <c:pt idx="681">
                  <c:v>44545</c:v>
                </c:pt>
                <c:pt idx="682">
                  <c:v>44544</c:v>
                </c:pt>
                <c:pt idx="683">
                  <c:v>44543</c:v>
                </c:pt>
                <c:pt idx="684">
                  <c:v>44540</c:v>
                </c:pt>
                <c:pt idx="685">
                  <c:v>44539</c:v>
                </c:pt>
                <c:pt idx="686">
                  <c:v>44538</c:v>
                </c:pt>
                <c:pt idx="687">
                  <c:v>44537</c:v>
                </c:pt>
                <c:pt idx="688">
                  <c:v>44536</c:v>
                </c:pt>
                <c:pt idx="689">
                  <c:v>44533</c:v>
                </c:pt>
                <c:pt idx="690">
                  <c:v>44532</c:v>
                </c:pt>
                <c:pt idx="691">
                  <c:v>44531</c:v>
                </c:pt>
                <c:pt idx="692">
                  <c:v>44530</c:v>
                </c:pt>
                <c:pt idx="693">
                  <c:v>44529</c:v>
                </c:pt>
                <c:pt idx="694">
                  <c:v>44526</c:v>
                </c:pt>
                <c:pt idx="695">
                  <c:v>44525</c:v>
                </c:pt>
                <c:pt idx="696">
                  <c:v>44524</c:v>
                </c:pt>
                <c:pt idx="697">
                  <c:v>44523</c:v>
                </c:pt>
                <c:pt idx="698">
                  <c:v>44522</c:v>
                </c:pt>
                <c:pt idx="699">
                  <c:v>44518</c:v>
                </c:pt>
                <c:pt idx="700">
                  <c:v>44517</c:v>
                </c:pt>
                <c:pt idx="701">
                  <c:v>44516</c:v>
                </c:pt>
                <c:pt idx="702">
                  <c:v>44515</c:v>
                </c:pt>
                <c:pt idx="703">
                  <c:v>44512</c:v>
                </c:pt>
                <c:pt idx="704">
                  <c:v>44511</c:v>
                </c:pt>
                <c:pt idx="705">
                  <c:v>44510</c:v>
                </c:pt>
                <c:pt idx="706">
                  <c:v>44509</c:v>
                </c:pt>
                <c:pt idx="707">
                  <c:v>44508</c:v>
                </c:pt>
                <c:pt idx="708">
                  <c:v>44504</c:v>
                </c:pt>
                <c:pt idx="709">
                  <c:v>44503</c:v>
                </c:pt>
                <c:pt idx="710">
                  <c:v>44502</c:v>
                </c:pt>
                <c:pt idx="711">
                  <c:v>44501</c:v>
                </c:pt>
                <c:pt idx="712">
                  <c:v>44498</c:v>
                </c:pt>
                <c:pt idx="713">
                  <c:v>44497</c:v>
                </c:pt>
                <c:pt idx="714">
                  <c:v>44496</c:v>
                </c:pt>
                <c:pt idx="715">
                  <c:v>44495</c:v>
                </c:pt>
                <c:pt idx="716">
                  <c:v>44494</c:v>
                </c:pt>
                <c:pt idx="717">
                  <c:v>44491</c:v>
                </c:pt>
                <c:pt idx="718">
                  <c:v>44490</c:v>
                </c:pt>
                <c:pt idx="719">
                  <c:v>44489</c:v>
                </c:pt>
                <c:pt idx="720">
                  <c:v>44488</c:v>
                </c:pt>
                <c:pt idx="721">
                  <c:v>44487</c:v>
                </c:pt>
                <c:pt idx="722">
                  <c:v>44483</c:v>
                </c:pt>
                <c:pt idx="723">
                  <c:v>44482</c:v>
                </c:pt>
                <c:pt idx="724">
                  <c:v>44481</c:v>
                </c:pt>
                <c:pt idx="725">
                  <c:v>44480</c:v>
                </c:pt>
                <c:pt idx="726">
                  <c:v>44477</c:v>
                </c:pt>
                <c:pt idx="727">
                  <c:v>44476</c:v>
                </c:pt>
                <c:pt idx="728">
                  <c:v>44475</c:v>
                </c:pt>
                <c:pt idx="729">
                  <c:v>44474</c:v>
                </c:pt>
                <c:pt idx="730">
                  <c:v>44473</c:v>
                </c:pt>
                <c:pt idx="731">
                  <c:v>44470</c:v>
                </c:pt>
                <c:pt idx="732">
                  <c:v>44469</c:v>
                </c:pt>
                <c:pt idx="733">
                  <c:v>44468</c:v>
                </c:pt>
                <c:pt idx="734">
                  <c:v>44467</c:v>
                </c:pt>
                <c:pt idx="735">
                  <c:v>44466</c:v>
                </c:pt>
                <c:pt idx="736">
                  <c:v>44463</c:v>
                </c:pt>
                <c:pt idx="737">
                  <c:v>44462</c:v>
                </c:pt>
                <c:pt idx="738">
                  <c:v>44461</c:v>
                </c:pt>
                <c:pt idx="739">
                  <c:v>44460</c:v>
                </c:pt>
                <c:pt idx="740">
                  <c:v>44459</c:v>
                </c:pt>
                <c:pt idx="741">
                  <c:v>44456</c:v>
                </c:pt>
                <c:pt idx="742">
                  <c:v>44455</c:v>
                </c:pt>
                <c:pt idx="743">
                  <c:v>44454</c:v>
                </c:pt>
                <c:pt idx="744">
                  <c:v>44453</c:v>
                </c:pt>
                <c:pt idx="745">
                  <c:v>44452</c:v>
                </c:pt>
                <c:pt idx="746">
                  <c:v>44448</c:v>
                </c:pt>
                <c:pt idx="747">
                  <c:v>44447</c:v>
                </c:pt>
                <c:pt idx="748">
                  <c:v>44446</c:v>
                </c:pt>
                <c:pt idx="749">
                  <c:v>44445</c:v>
                </c:pt>
                <c:pt idx="750">
                  <c:v>44442</c:v>
                </c:pt>
                <c:pt idx="751">
                  <c:v>44441</c:v>
                </c:pt>
                <c:pt idx="752">
                  <c:v>44440</c:v>
                </c:pt>
                <c:pt idx="753">
                  <c:v>44439</c:v>
                </c:pt>
                <c:pt idx="754">
                  <c:v>44438</c:v>
                </c:pt>
                <c:pt idx="755">
                  <c:v>44435</c:v>
                </c:pt>
                <c:pt idx="756">
                  <c:v>44434</c:v>
                </c:pt>
                <c:pt idx="757">
                  <c:v>44433</c:v>
                </c:pt>
                <c:pt idx="758">
                  <c:v>44432</c:v>
                </c:pt>
                <c:pt idx="759">
                  <c:v>44431</c:v>
                </c:pt>
                <c:pt idx="760">
                  <c:v>44428</c:v>
                </c:pt>
                <c:pt idx="761">
                  <c:v>44426</c:v>
                </c:pt>
                <c:pt idx="762">
                  <c:v>44425</c:v>
                </c:pt>
                <c:pt idx="763">
                  <c:v>44424</c:v>
                </c:pt>
                <c:pt idx="764">
                  <c:v>44421</c:v>
                </c:pt>
                <c:pt idx="765">
                  <c:v>44420</c:v>
                </c:pt>
                <c:pt idx="766">
                  <c:v>44419</c:v>
                </c:pt>
                <c:pt idx="767">
                  <c:v>44418</c:v>
                </c:pt>
                <c:pt idx="768">
                  <c:v>44417</c:v>
                </c:pt>
                <c:pt idx="769">
                  <c:v>44414</c:v>
                </c:pt>
                <c:pt idx="770">
                  <c:v>44413</c:v>
                </c:pt>
                <c:pt idx="771">
                  <c:v>44412</c:v>
                </c:pt>
                <c:pt idx="772">
                  <c:v>44411</c:v>
                </c:pt>
                <c:pt idx="773">
                  <c:v>44410</c:v>
                </c:pt>
                <c:pt idx="774">
                  <c:v>44407</c:v>
                </c:pt>
                <c:pt idx="775">
                  <c:v>44406</c:v>
                </c:pt>
                <c:pt idx="776">
                  <c:v>44405</c:v>
                </c:pt>
                <c:pt idx="777">
                  <c:v>44404</c:v>
                </c:pt>
                <c:pt idx="778">
                  <c:v>44403</c:v>
                </c:pt>
                <c:pt idx="779">
                  <c:v>44400</c:v>
                </c:pt>
                <c:pt idx="780">
                  <c:v>44399</c:v>
                </c:pt>
                <c:pt idx="781">
                  <c:v>44397</c:v>
                </c:pt>
                <c:pt idx="782">
                  <c:v>44396</c:v>
                </c:pt>
                <c:pt idx="783">
                  <c:v>44393</c:v>
                </c:pt>
                <c:pt idx="784">
                  <c:v>44392</c:v>
                </c:pt>
                <c:pt idx="785">
                  <c:v>44391</c:v>
                </c:pt>
                <c:pt idx="786">
                  <c:v>44390</c:v>
                </c:pt>
                <c:pt idx="787">
                  <c:v>44389</c:v>
                </c:pt>
                <c:pt idx="788">
                  <c:v>44386</c:v>
                </c:pt>
                <c:pt idx="789">
                  <c:v>44385</c:v>
                </c:pt>
                <c:pt idx="790">
                  <c:v>44384</c:v>
                </c:pt>
                <c:pt idx="791">
                  <c:v>44383</c:v>
                </c:pt>
                <c:pt idx="792">
                  <c:v>44382</c:v>
                </c:pt>
                <c:pt idx="793">
                  <c:v>44379</c:v>
                </c:pt>
                <c:pt idx="794">
                  <c:v>44378</c:v>
                </c:pt>
                <c:pt idx="795">
                  <c:v>44377</c:v>
                </c:pt>
                <c:pt idx="796">
                  <c:v>44376</c:v>
                </c:pt>
                <c:pt idx="797">
                  <c:v>44375</c:v>
                </c:pt>
                <c:pt idx="798">
                  <c:v>44372</c:v>
                </c:pt>
                <c:pt idx="799">
                  <c:v>44371</c:v>
                </c:pt>
                <c:pt idx="800">
                  <c:v>44370</c:v>
                </c:pt>
                <c:pt idx="801">
                  <c:v>44369</c:v>
                </c:pt>
                <c:pt idx="802">
                  <c:v>44368</c:v>
                </c:pt>
                <c:pt idx="803">
                  <c:v>44365</c:v>
                </c:pt>
                <c:pt idx="804">
                  <c:v>44364</c:v>
                </c:pt>
                <c:pt idx="805">
                  <c:v>44363</c:v>
                </c:pt>
                <c:pt idx="806">
                  <c:v>44362</c:v>
                </c:pt>
                <c:pt idx="807">
                  <c:v>44361</c:v>
                </c:pt>
                <c:pt idx="808">
                  <c:v>44358</c:v>
                </c:pt>
                <c:pt idx="809">
                  <c:v>44357</c:v>
                </c:pt>
                <c:pt idx="810">
                  <c:v>44356</c:v>
                </c:pt>
                <c:pt idx="811">
                  <c:v>44355</c:v>
                </c:pt>
                <c:pt idx="812">
                  <c:v>44354</c:v>
                </c:pt>
                <c:pt idx="813">
                  <c:v>44351</c:v>
                </c:pt>
                <c:pt idx="814">
                  <c:v>44350</c:v>
                </c:pt>
                <c:pt idx="815">
                  <c:v>44349</c:v>
                </c:pt>
                <c:pt idx="816">
                  <c:v>44348</c:v>
                </c:pt>
                <c:pt idx="817">
                  <c:v>44347</c:v>
                </c:pt>
                <c:pt idx="818">
                  <c:v>44344</c:v>
                </c:pt>
                <c:pt idx="819">
                  <c:v>44343</c:v>
                </c:pt>
                <c:pt idx="820">
                  <c:v>44342</c:v>
                </c:pt>
                <c:pt idx="821">
                  <c:v>44341</c:v>
                </c:pt>
                <c:pt idx="822">
                  <c:v>44340</c:v>
                </c:pt>
                <c:pt idx="823">
                  <c:v>44337</c:v>
                </c:pt>
                <c:pt idx="824">
                  <c:v>44336</c:v>
                </c:pt>
                <c:pt idx="825">
                  <c:v>44335</c:v>
                </c:pt>
                <c:pt idx="826">
                  <c:v>44334</c:v>
                </c:pt>
                <c:pt idx="827">
                  <c:v>44333</c:v>
                </c:pt>
                <c:pt idx="828">
                  <c:v>44330</c:v>
                </c:pt>
                <c:pt idx="829">
                  <c:v>44328</c:v>
                </c:pt>
                <c:pt idx="830">
                  <c:v>44327</c:v>
                </c:pt>
                <c:pt idx="831">
                  <c:v>44326</c:v>
                </c:pt>
                <c:pt idx="832">
                  <c:v>44323</c:v>
                </c:pt>
                <c:pt idx="833">
                  <c:v>44322</c:v>
                </c:pt>
                <c:pt idx="834">
                  <c:v>44321</c:v>
                </c:pt>
                <c:pt idx="835">
                  <c:v>44320</c:v>
                </c:pt>
                <c:pt idx="836">
                  <c:v>44319</c:v>
                </c:pt>
                <c:pt idx="837">
                  <c:v>44316</c:v>
                </c:pt>
                <c:pt idx="838">
                  <c:v>44315</c:v>
                </c:pt>
                <c:pt idx="839">
                  <c:v>44314</c:v>
                </c:pt>
                <c:pt idx="840">
                  <c:v>44313</c:v>
                </c:pt>
                <c:pt idx="841">
                  <c:v>44312</c:v>
                </c:pt>
                <c:pt idx="842">
                  <c:v>44309</c:v>
                </c:pt>
                <c:pt idx="843">
                  <c:v>44308</c:v>
                </c:pt>
                <c:pt idx="844">
                  <c:v>44306</c:v>
                </c:pt>
                <c:pt idx="845">
                  <c:v>44305</c:v>
                </c:pt>
                <c:pt idx="846">
                  <c:v>44302</c:v>
                </c:pt>
                <c:pt idx="847">
                  <c:v>44301</c:v>
                </c:pt>
                <c:pt idx="848">
                  <c:v>44299</c:v>
                </c:pt>
                <c:pt idx="849">
                  <c:v>44298</c:v>
                </c:pt>
                <c:pt idx="850">
                  <c:v>44295</c:v>
                </c:pt>
                <c:pt idx="851">
                  <c:v>44294</c:v>
                </c:pt>
                <c:pt idx="852">
                  <c:v>44293</c:v>
                </c:pt>
                <c:pt idx="853">
                  <c:v>44292</c:v>
                </c:pt>
                <c:pt idx="854">
                  <c:v>44291</c:v>
                </c:pt>
                <c:pt idx="855">
                  <c:v>44287</c:v>
                </c:pt>
                <c:pt idx="856">
                  <c:v>44286</c:v>
                </c:pt>
                <c:pt idx="857">
                  <c:v>44285</c:v>
                </c:pt>
                <c:pt idx="858">
                  <c:v>44281</c:v>
                </c:pt>
                <c:pt idx="859">
                  <c:v>44280</c:v>
                </c:pt>
                <c:pt idx="860">
                  <c:v>44279</c:v>
                </c:pt>
                <c:pt idx="861">
                  <c:v>44278</c:v>
                </c:pt>
                <c:pt idx="862">
                  <c:v>44277</c:v>
                </c:pt>
                <c:pt idx="863">
                  <c:v>44274</c:v>
                </c:pt>
                <c:pt idx="864">
                  <c:v>44273</c:v>
                </c:pt>
                <c:pt idx="865">
                  <c:v>44272</c:v>
                </c:pt>
                <c:pt idx="866">
                  <c:v>44271</c:v>
                </c:pt>
                <c:pt idx="867">
                  <c:v>44270</c:v>
                </c:pt>
                <c:pt idx="868">
                  <c:v>44267</c:v>
                </c:pt>
                <c:pt idx="869">
                  <c:v>44265</c:v>
                </c:pt>
                <c:pt idx="870">
                  <c:v>44264</c:v>
                </c:pt>
                <c:pt idx="871">
                  <c:v>44263</c:v>
                </c:pt>
                <c:pt idx="872">
                  <c:v>44260</c:v>
                </c:pt>
                <c:pt idx="873">
                  <c:v>44259</c:v>
                </c:pt>
                <c:pt idx="874">
                  <c:v>44258</c:v>
                </c:pt>
                <c:pt idx="875">
                  <c:v>44257</c:v>
                </c:pt>
                <c:pt idx="876">
                  <c:v>44256</c:v>
                </c:pt>
                <c:pt idx="877">
                  <c:v>44253</c:v>
                </c:pt>
                <c:pt idx="878">
                  <c:v>44252</c:v>
                </c:pt>
                <c:pt idx="879">
                  <c:v>44251</c:v>
                </c:pt>
                <c:pt idx="880">
                  <c:v>44250</c:v>
                </c:pt>
                <c:pt idx="881">
                  <c:v>44249</c:v>
                </c:pt>
                <c:pt idx="882">
                  <c:v>44246</c:v>
                </c:pt>
                <c:pt idx="883">
                  <c:v>44245</c:v>
                </c:pt>
                <c:pt idx="884">
                  <c:v>44244</c:v>
                </c:pt>
                <c:pt idx="885">
                  <c:v>44243</c:v>
                </c:pt>
                <c:pt idx="886">
                  <c:v>44242</c:v>
                </c:pt>
                <c:pt idx="887">
                  <c:v>44239</c:v>
                </c:pt>
                <c:pt idx="888">
                  <c:v>44238</c:v>
                </c:pt>
                <c:pt idx="889">
                  <c:v>44237</c:v>
                </c:pt>
                <c:pt idx="890">
                  <c:v>44236</c:v>
                </c:pt>
                <c:pt idx="891">
                  <c:v>44235</c:v>
                </c:pt>
                <c:pt idx="892">
                  <c:v>44232</c:v>
                </c:pt>
                <c:pt idx="893">
                  <c:v>44231</c:v>
                </c:pt>
                <c:pt idx="894">
                  <c:v>44230</c:v>
                </c:pt>
                <c:pt idx="895">
                  <c:v>44229</c:v>
                </c:pt>
                <c:pt idx="896">
                  <c:v>44228</c:v>
                </c:pt>
                <c:pt idx="897">
                  <c:v>44225</c:v>
                </c:pt>
                <c:pt idx="898">
                  <c:v>44224</c:v>
                </c:pt>
                <c:pt idx="899">
                  <c:v>44223</c:v>
                </c:pt>
                <c:pt idx="900">
                  <c:v>44221</c:v>
                </c:pt>
                <c:pt idx="901">
                  <c:v>44218</c:v>
                </c:pt>
                <c:pt idx="902">
                  <c:v>44217</c:v>
                </c:pt>
                <c:pt idx="903">
                  <c:v>44216</c:v>
                </c:pt>
                <c:pt idx="904">
                  <c:v>44215</c:v>
                </c:pt>
                <c:pt idx="905">
                  <c:v>44214</c:v>
                </c:pt>
                <c:pt idx="906">
                  <c:v>44211</c:v>
                </c:pt>
                <c:pt idx="907">
                  <c:v>44210</c:v>
                </c:pt>
                <c:pt idx="908">
                  <c:v>44209</c:v>
                </c:pt>
                <c:pt idx="909">
                  <c:v>44208</c:v>
                </c:pt>
                <c:pt idx="910">
                  <c:v>44207</c:v>
                </c:pt>
                <c:pt idx="911">
                  <c:v>44204</c:v>
                </c:pt>
                <c:pt idx="912">
                  <c:v>44203</c:v>
                </c:pt>
                <c:pt idx="913">
                  <c:v>44202</c:v>
                </c:pt>
                <c:pt idx="914">
                  <c:v>44201</c:v>
                </c:pt>
                <c:pt idx="915">
                  <c:v>44200</c:v>
                </c:pt>
                <c:pt idx="916">
                  <c:v>44197</c:v>
                </c:pt>
                <c:pt idx="917">
                  <c:v>44196</c:v>
                </c:pt>
                <c:pt idx="918">
                  <c:v>44195</c:v>
                </c:pt>
                <c:pt idx="919">
                  <c:v>44194</c:v>
                </c:pt>
                <c:pt idx="920">
                  <c:v>44193</c:v>
                </c:pt>
                <c:pt idx="921">
                  <c:v>44189</c:v>
                </c:pt>
                <c:pt idx="922">
                  <c:v>44188</c:v>
                </c:pt>
                <c:pt idx="923">
                  <c:v>44187</c:v>
                </c:pt>
                <c:pt idx="924">
                  <c:v>44186</c:v>
                </c:pt>
                <c:pt idx="925">
                  <c:v>44183</c:v>
                </c:pt>
                <c:pt idx="926">
                  <c:v>44182</c:v>
                </c:pt>
                <c:pt idx="927">
                  <c:v>44181</c:v>
                </c:pt>
                <c:pt idx="928">
                  <c:v>44180</c:v>
                </c:pt>
                <c:pt idx="929">
                  <c:v>44179</c:v>
                </c:pt>
                <c:pt idx="930">
                  <c:v>44176</c:v>
                </c:pt>
                <c:pt idx="931">
                  <c:v>44175</c:v>
                </c:pt>
                <c:pt idx="932">
                  <c:v>44174</c:v>
                </c:pt>
                <c:pt idx="933">
                  <c:v>44173</c:v>
                </c:pt>
                <c:pt idx="934">
                  <c:v>44172</c:v>
                </c:pt>
                <c:pt idx="935">
                  <c:v>44169</c:v>
                </c:pt>
                <c:pt idx="936">
                  <c:v>44168</c:v>
                </c:pt>
                <c:pt idx="937">
                  <c:v>44167</c:v>
                </c:pt>
                <c:pt idx="938">
                  <c:v>44166</c:v>
                </c:pt>
                <c:pt idx="939">
                  <c:v>44162</c:v>
                </c:pt>
                <c:pt idx="940">
                  <c:v>44161</c:v>
                </c:pt>
                <c:pt idx="941">
                  <c:v>44160</c:v>
                </c:pt>
                <c:pt idx="942">
                  <c:v>44159</c:v>
                </c:pt>
                <c:pt idx="943">
                  <c:v>44158</c:v>
                </c:pt>
                <c:pt idx="944">
                  <c:v>44155</c:v>
                </c:pt>
                <c:pt idx="945">
                  <c:v>44154</c:v>
                </c:pt>
                <c:pt idx="946">
                  <c:v>44153</c:v>
                </c:pt>
                <c:pt idx="947">
                  <c:v>44152</c:v>
                </c:pt>
                <c:pt idx="948">
                  <c:v>44148</c:v>
                </c:pt>
                <c:pt idx="949">
                  <c:v>44147</c:v>
                </c:pt>
                <c:pt idx="950">
                  <c:v>44146</c:v>
                </c:pt>
                <c:pt idx="951">
                  <c:v>44145</c:v>
                </c:pt>
                <c:pt idx="952">
                  <c:v>44144</c:v>
                </c:pt>
                <c:pt idx="953">
                  <c:v>44141</c:v>
                </c:pt>
                <c:pt idx="954">
                  <c:v>44140</c:v>
                </c:pt>
                <c:pt idx="955">
                  <c:v>44139</c:v>
                </c:pt>
                <c:pt idx="956">
                  <c:v>44138</c:v>
                </c:pt>
                <c:pt idx="957">
                  <c:v>44137</c:v>
                </c:pt>
                <c:pt idx="958">
                  <c:v>44134</c:v>
                </c:pt>
                <c:pt idx="959">
                  <c:v>44133</c:v>
                </c:pt>
                <c:pt idx="960">
                  <c:v>44132</c:v>
                </c:pt>
                <c:pt idx="961">
                  <c:v>44131</c:v>
                </c:pt>
                <c:pt idx="962">
                  <c:v>44130</c:v>
                </c:pt>
                <c:pt idx="963">
                  <c:v>44127</c:v>
                </c:pt>
                <c:pt idx="964">
                  <c:v>44126</c:v>
                </c:pt>
                <c:pt idx="965">
                  <c:v>44125</c:v>
                </c:pt>
                <c:pt idx="966">
                  <c:v>44124</c:v>
                </c:pt>
                <c:pt idx="967">
                  <c:v>44123</c:v>
                </c:pt>
                <c:pt idx="968">
                  <c:v>44120</c:v>
                </c:pt>
                <c:pt idx="969">
                  <c:v>44119</c:v>
                </c:pt>
                <c:pt idx="970">
                  <c:v>44118</c:v>
                </c:pt>
                <c:pt idx="971">
                  <c:v>44117</c:v>
                </c:pt>
                <c:pt idx="972">
                  <c:v>44116</c:v>
                </c:pt>
                <c:pt idx="973">
                  <c:v>44113</c:v>
                </c:pt>
                <c:pt idx="974">
                  <c:v>44112</c:v>
                </c:pt>
                <c:pt idx="975">
                  <c:v>44111</c:v>
                </c:pt>
                <c:pt idx="976">
                  <c:v>44110</c:v>
                </c:pt>
                <c:pt idx="977">
                  <c:v>44109</c:v>
                </c:pt>
                <c:pt idx="978">
                  <c:v>44105</c:v>
                </c:pt>
                <c:pt idx="979">
                  <c:v>44104</c:v>
                </c:pt>
                <c:pt idx="980">
                  <c:v>44103</c:v>
                </c:pt>
                <c:pt idx="981">
                  <c:v>44102</c:v>
                </c:pt>
                <c:pt idx="982">
                  <c:v>44099</c:v>
                </c:pt>
                <c:pt idx="983">
                  <c:v>44098</c:v>
                </c:pt>
                <c:pt idx="984">
                  <c:v>44097</c:v>
                </c:pt>
                <c:pt idx="985">
                  <c:v>44096</c:v>
                </c:pt>
                <c:pt idx="986">
                  <c:v>44095</c:v>
                </c:pt>
                <c:pt idx="987">
                  <c:v>44092</c:v>
                </c:pt>
                <c:pt idx="988">
                  <c:v>44091</c:v>
                </c:pt>
                <c:pt idx="989">
                  <c:v>44090</c:v>
                </c:pt>
                <c:pt idx="990">
                  <c:v>44089</c:v>
                </c:pt>
                <c:pt idx="991">
                  <c:v>44088</c:v>
                </c:pt>
                <c:pt idx="992">
                  <c:v>44085</c:v>
                </c:pt>
                <c:pt idx="993">
                  <c:v>44084</c:v>
                </c:pt>
                <c:pt idx="994">
                  <c:v>44083</c:v>
                </c:pt>
                <c:pt idx="995">
                  <c:v>44082</c:v>
                </c:pt>
                <c:pt idx="996">
                  <c:v>44081</c:v>
                </c:pt>
                <c:pt idx="997">
                  <c:v>44078</c:v>
                </c:pt>
                <c:pt idx="998">
                  <c:v>44077</c:v>
                </c:pt>
                <c:pt idx="999">
                  <c:v>44076</c:v>
                </c:pt>
                <c:pt idx="1000">
                  <c:v>44075</c:v>
                </c:pt>
                <c:pt idx="1001">
                  <c:v>44074</c:v>
                </c:pt>
                <c:pt idx="1002">
                  <c:v>44071</c:v>
                </c:pt>
                <c:pt idx="1003">
                  <c:v>44070</c:v>
                </c:pt>
                <c:pt idx="1004">
                  <c:v>44069</c:v>
                </c:pt>
                <c:pt idx="1005">
                  <c:v>44068</c:v>
                </c:pt>
                <c:pt idx="1006">
                  <c:v>44067</c:v>
                </c:pt>
                <c:pt idx="1007">
                  <c:v>44064</c:v>
                </c:pt>
                <c:pt idx="1008">
                  <c:v>44063</c:v>
                </c:pt>
                <c:pt idx="1009">
                  <c:v>44062</c:v>
                </c:pt>
                <c:pt idx="1010">
                  <c:v>44061</c:v>
                </c:pt>
                <c:pt idx="1011">
                  <c:v>44060</c:v>
                </c:pt>
                <c:pt idx="1012">
                  <c:v>44057</c:v>
                </c:pt>
                <c:pt idx="1013">
                  <c:v>44056</c:v>
                </c:pt>
                <c:pt idx="1014">
                  <c:v>44055</c:v>
                </c:pt>
                <c:pt idx="1015">
                  <c:v>44054</c:v>
                </c:pt>
                <c:pt idx="1016">
                  <c:v>44053</c:v>
                </c:pt>
                <c:pt idx="1017">
                  <c:v>44050</c:v>
                </c:pt>
                <c:pt idx="1018">
                  <c:v>44049</c:v>
                </c:pt>
                <c:pt idx="1019">
                  <c:v>44048</c:v>
                </c:pt>
                <c:pt idx="1020">
                  <c:v>44047</c:v>
                </c:pt>
                <c:pt idx="1021">
                  <c:v>44046</c:v>
                </c:pt>
                <c:pt idx="1022">
                  <c:v>44043</c:v>
                </c:pt>
                <c:pt idx="1023">
                  <c:v>44042</c:v>
                </c:pt>
                <c:pt idx="1024">
                  <c:v>44041</c:v>
                </c:pt>
                <c:pt idx="1025">
                  <c:v>44040</c:v>
                </c:pt>
                <c:pt idx="1026">
                  <c:v>44039</c:v>
                </c:pt>
                <c:pt idx="1027">
                  <c:v>44036</c:v>
                </c:pt>
                <c:pt idx="1028">
                  <c:v>44035</c:v>
                </c:pt>
                <c:pt idx="1029">
                  <c:v>44034</c:v>
                </c:pt>
                <c:pt idx="1030">
                  <c:v>44033</c:v>
                </c:pt>
                <c:pt idx="1031">
                  <c:v>44032</c:v>
                </c:pt>
                <c:pt idx="1032">
                  <c:v>44029</c:v>
                </c:pt>
                <c:pt idx="1033">
                  <c:v>44028</c:v>
                </c:pt>
                <c:pt idx="1034">
                  <c:v>44027</c:v>
                </c:pt>
                <c:pt idx="1035">
                  <c:v>44026</c:v>
                </c:pt>
                <c:pt idx="1036">
                  <c:v>44025</c:v>
                </c:pt>
                <c:pt idx="1037">
                  <c:v>44022</c:v>
                </c:pt>
                <c:pt idx="1038">
                  <c:v>44021</c:v>
                </c:pt>
                <c:pt idx="1039">
                  <c:v>44020</c:v>
                </c:pt>
                <c:pt idx="1040">
                  <c:v>44019</c:v>
                </c:pt>
                <c:pt idx="1041">
                  <c:v>44018</c:v>
                </c:pt>
                <c:pt idx="1042">
                  <c:v>44015</c:v>
                </c:pt>
                <c:pt idx="1043">
                  <c:v>44014</c:v>
                </c:pt>
                <c:pt idx="1044">
                  <c:v>44013</c:v>
                </c:pt>
                <c:pt idx="1045">
                  <c:v>44012</c:v>
                </c:pt>
                <c:pt idx="1046">
                  <c:v>44011</c:v>
                </c:pt>
                <c:pt idx="1047">
                  <c:v>44008</c:v>
                </c:pt>
                <c:pt idx="1048">
                  <c:v>44007</c:v>
                </c:pt>
                <c:pt idx="1049">
                  <c:v>44006</c:v>
                </c:pt>
                <c:pt idx="1050">
                  <c:v>44005</c:v>
                </c:pt>
                <c:pt idx="1051">
                  <c:v>44004</c:v>
                </c:pt>
                <c:pt idx="1052">
                  <c:v>44001</c:v>
                </c:pt>
                <c:pt idx="1053">
                  <c:v>44000</c:v>
                </c:pt>
                <c:pt idx="1054">
                  <c:v>43999</c:v>
                </c:pt>
                <c:pt idx="1055">
                  <c:v>43998</c:v>
                </c:pt>
                <c:pt idx="1056">
                  <c:v>43997</c:v>
                </c:pt>
                <c:pt idx="1057">
                  <c:v>43994</c:v>
                </c:pt>
                <c:pt idx="1058">
                  <c:v>43993</c:v>
                </c:pt>
                <c:pt idx="1059">
                  <c:v>43992</c:v>
                </c:pt>
                <c:pt idx="1060">
                  <c:v>43991</c:v>
                </c:pt>
                <c:pt idx="1061">
                  <c:v>43990</c:v>
                </c:pt>
                <c:pt idx="1062">
                  <c:v>43987</c:v>
                </c:pt>
                <c:pt idx="1063">
                  <c:v>43986</c:v>
                </c:pt>
                <c:pt idx="1064">
                  <c:v>43985</c:v>
                </c:pt>
                <c:pt idx="1065">
                  <c:v>43984</c:v>
                </c:pt>
                <c:pt idx="1066">
                  <c:v>43983</c:v>
                </c:pt>
                <c:pt idx="1067">
                  <c:v>43980</c:v>
                </c:pt>
                <c:pt idx="1068">
                  <c:v>43979</c:v>
                </c:pt>
                <c:pt idx="1069">
                  <c:v>43978</c:v>
                </c:pt>
                <c:pt idx="1070">
                  <c:v>43977</c:v>
                </c:pt>
                <c:pt idx="1071">
                  <c:v>43973</c:v>
                </c:pt>
                <c:pt idx="1072">
                  <c:v>43972</c:v>
                </c:pt>
                <c:pt idx="1073">
                  <c:v>43971</c:v>
                </c:pt>
                <c:pt idx="1074">
                  <c:v>43970</c:v>
                </c:pt>
                <c:pt idx="1075">
                  <c:v>43969</c:v>
                </c:pt>
                <c:pt idx="1076">
                  <c:v>43966</c:v>
                </c:pt>
                <c:pt idx="1077">
                  <c:v>43965</c:v>
                </c:pt>
                <c:pt idx="1078">
                  <c:v>43964</c:v>
                </c:pt>
                <c:pt idx="1079">
                  <c:v>43963</c:v>
                </c:pt>
                <c:pt idx="1080">
                  <c:v>43962</c:v>
                </c:pt>
                <c:pt idx="1081">
                  <c:v>43959</c:v>
                </c:pt>
                <c:pt idx="1082">
                  <c:v>43958</c:v>
                </c:pt>
                <c:pt idx="1083">
                  <c:v>43957</c:v>
                </c:pt>
                <c:pt idx="1084">
                  <c:v>43956</c:v>
                </c:pt>
                <c:pt idx="1085">
                  <c:v>43955</c:v>
                </c:pt>
                <c:pt idx="1086">
                  <c:v>43951</c:v>
                </c:pt>
                <c:pt idx="1087">
                  <c:v>43950</c:v>
                </c:pt>
                <c:pt idx="1088">
                  <c:v>43949</c:v>
                </c:pt>
                <c:pt idx="1089">
                  <c:v>43948</c:v>
                </c:pt>
                <c:pt idx="1090">
                  <c:v>43945</c:v>
                </c:pt>
                <c:pt idx="1091">
                  <c:v>43944</c:v>
                </c:pt>
                <c:pt idx="1092">
                  <c:v>43943</c:v>
                </c:pt>
                <c:pt idx="1093">
                  <c:v>43942</c:v>
                </c:pt>
                <c:pt idx="1094">
                  <c:v>43941</c:v>
                </c:pt>
                <c:pt idx="1095">
                  <c:v>43938</c:v>
                </c:pt>
                <c:pt idx="1096">
                  <c:v>43937</c:v>
                </c:pt>
                <c:pt idx="1097">
                  <c:v>43936</c:v>
                </c:pt>
                <c:pt idx="1098">
                  <c:v>43934</c:v>
                </c:pt>
                <c:pt idx="1099">
                  <c:v>43930</c:v>
                </c:pt>
                <c:pt idx="1100">
                  <c:v>43929</c:v>
                </c:pt>
                <c:pt idx="1101">
                  <c:v>43928</c:v>
                </c:pt>
                <c:pt idx="1102">
                  <c:v>43924</c:v>
                </c:pt>
                <c:pt idx="1103">
                  <c:v>43922</c:v>
                </c:pt>
                <c:pt idx="1104">
                  <c:v>43921</c:v>
                </c:pt>
                <c:pt idx="1105">
                  <c:v>43920</c:v>
                </c:pt>
                <c:pt idx="1106">
                  <c:v>43917</c:v>
                </c:pt>
                <c:pt idx="1107">
                  <c:v>43916</c:v>
                </c:pt>
                <c:pt idx="1108">
                  <c:v>43915</c:v>
                </c:pt>
                <c:pt idx="1109">
                  <c:v>43914</c:v>
                </c:pt>
                <c:pt idx="1110">
                  <c:v>43913</c:v>
                </c:pt>
                <c:pt idx="1111">
                  <c:v>43910</c:v>
                </c:pt>
                <c:pt idx="1112">
                  <c:v>43909</c:v>
                </c:pt>
                <c:pt idx="1113">
                  <c:v>43908</c:v>
                </c:pt>
                <c:pt idx="1114">
                  <c:v>43907</c:v>
                </c:pt>
                <c:pt idx="1115">
                  <c:v>43906</c:v>
                </c:pt>
                <c:pt idx="1116">
                  <c:v>43903</c:v>
                </c:pt>
                <c:pt idx="1117">
                  <c:v>43902</c:v>
                </c:pt>
                <c:pt idx="1118">
                  <c:v>43901</c:v>
                </c:pt>
                <c:pt idx="1119">
                  <c:v>43899</c:v>
                </c:pt>
                <c:pt idx="1120">
                  <c:v>43896</c:v>
                </c:pt>
                <c:pt idx="1121">
                  <c:v>43895</c:v>
                </c:pt>
                <c:pt idx="1122">
                  <c:v>43894</c:v>
                </c:pt>
                <c:pt idx="1123">
                  <c:v>43893</c:v>
                </c:pt>
                <c:pt idx="1124">
                  <c:v>43892</c:v>
                </c:pt>
                <c:pt idx="1125">
                  <c:v>43889</c:v>
                </c:pt>
                <c:pt idx="1126">
                  <c:v>43888</c:v>
                </c:pt>
                <c:pt idx="1127">
                  <c:v>43887</c:v>
                </c:pt>
                <c:pt idx="1128">
                  <c:v>43886</c:v>
                </c:pt>
                <c:pt idx="1129">
                  <c:v>43885</c:v>
                </c:pt>
                <c:pt idx="1130">
                  <c:v>43881</c:v>
                </c:pt>
                <c:pt idx="1131">
                  <c:v>43880</c:v>
                </c:pt>
                <c:pt idx="1132">
                  <c:v>43879</c:v>
                </c:pt>
                <c:pt idx="1133">
                  <c:v>43878</c:v>
                </c:pt>
                <c:pt idx="1134">
                  <c:v>43875</c:v>
                </c:pt>
                <c:pt idx="1135">
                  <c:v>43874</c:v>
                </c:pt>
                <c:pt idx="1136">
                  <c:v>43873</c:v>
                </c:pt>
                <c:pt idx="1137">
                  <c:v>43872</c:v>
                </c:pt>
                <c:pt idx="1138">
                  <c:v>43871</c:v>
                </c:pt>
                <c:pt idx="1139">
                  <c:v>43868</c:v>
                </c:pt>
                <c:pt idx="1140">
                  <c:v>43867</c:v>
                </c:pt>
                <c:pt idx="1141">
                  <c:v>43866</c:v>
                </c:pt>
                <c:pt idx="1142">
                  <c:v>43865</c:v>
                </c:pt>
                <c:pt idx="1143">
                  <c:v>43864</c:v>
                </c:pt>
                <c:pt idx="1144">
                  <c:v>43862</c:v>
                </c:pt>
                <c:pt idx="1145">
                  <c:v>43861</c:v>
                </c:pt>
                <c:pt idx="1146">
                  <c:v>43860</c:v>
                </c:pt>
                <c:pt idx="1147">
                  <c:v>43859</c:v>
                </c:pt>
                <c:pt idx="1148">
                  <c:v>43858</c:v>
                </c:pt>
                <c:pt idx="1149">
                  <c:v>43857</c:v>
                </c:pt>
                <c:pt idx="1150">
                  <c:v>43854</c:v>
                </c:pt>
                <c:pt idx="1151">
                  <c:v>43853</c:v>
                </c:pt>
                <c:pt idx="1152">
                  <c:v>43852</c:v>
                </c:pt>
                <c:pt idx="1153">
                  <c:v>43851</c:v>
                </c:pt>
                <c:pt idx="1154">
                  <c:v>43850</c:v>
                </c:pt>
                <c:pt idx="1155">
                  <c:v>43847</c:v>
                </c:pt>
                <c:pt idx="1156">
                  <c:v>43846</c:v>
                </c:pt>
                <c:pt idx="1157">
                  <c:v>43845</c:v>
                </c:pt>
                <c:pt idx="1158">
                  <c:v>43844</c:v>
                </c:pt>
                <c:pt idx="1159">
                  <c:v>43843</c:v>
                </c:pt>
                <c:pt idx="1160">
                  <c:v>43840</c:v>
                </c:pt>
                <c:pt idx="1161">
                  <c:v>43839</c:v>
                </c:pt>
                <c:pt idx="1162">
                  <c:v>43838</c:v>
                </c:pt>
                <c:pt idx="1163">
                  <c:v>43837</c:v>
                </c:pt>
                <c:pt idx="1164">
                  <c:v>43836</c:v>
                </c:pt>
                <c:pt idx="1165">
                  <c:v>43833</c:v>
                </c:pt>
                <c:pt idx="1166">
                  <c:v>43832</c:v>
                </c:pt>
                <c:pt idx="1167">
                  <c:v>43831</c:v>
                </c:pt>
                <c:pt idx="1168">
                  <c:v>43830</c:v>
                </c:pt>
                <c:pt idx="1169">
                  <c:v>43829</c:v>
                </c:pt>
                <c:pt idx="1170">
                  <c:v>43826</c:v>
                </c:pt>
                <c:pt idx="1171">
                  <c:v>43825</c:v>
                </c:pt>
                <c:pt idx="1172">
                  <c:v>43823</c:v>
                </c:pt>
                <c:pt idx="1173">
                  <c:v>43822</c:v>
                </c:pt>
                <c:pt idx="1174">
                  <c:v>43819</c:v>
                </c:pt>
                <c:pt idx="1175">
                  <c:v>43818</c:v>
                </c:pt>
                <c:pt idx="1176">
                  <c:v>43817</c:v>
                </c:pt>
                <c:pt idx="1177">
                  <c:v>43816</c:v>
                </c:pt>
                <c:pt idx="1178">
                  <c:v>43815</c:v>
                </c:pt>
                <c:pt idx="1179">
                  <c:v>43812</c:v>
                </c:pt>
                <c:pt idx="1180">
                  <c:v>43811</c:v>
                </c:pt>
                <c:pt idx="1181">
                  <c:v>43810</c:v>
                </c:pt>
                <c:pt idx="1182">
                  <c:v>43809</c:v>
                </c:pt>
                <c:pt idx="1183">
                  <c:v>43808</c:v>
                </c:pt>
                <c:pt idx="1184">
                  <c:v>43805</c:v>
                </c:pt>
                <c:pt idx="1185">
                  <c:v>43804</c:v>
                </c:pt>
                <c:pt idx="1186">
                  <c:v>43803</c:v>
                </c:pt>
                <c:pt idx="1187">
                  <c:v>43802</c:v>
                </c:pt>
                <c:pt idx="1188">
                  <c:v>43801</c:v>
                </c:pt>
                <c:pt idx="1189">
                  <c:v>43798</c:v>
                </c:pt>
                <c:pt idx="1190">
                  <c:v>43797</c:v>
                </c:pt>
                <c:pt idx="1191">
                  <c:v>43796</c:v>
                </c:pt>
                <c:pt idx="1192">
                  <c:v>43795</c:v>
                </c:pt>
                <c:pt idx="1193">
                  <c:v>43794</c:v>
                </c:pt>
                <c:pt idx="1194">
                  <c:v>43791</c:v>
                </c:pt>
                <c:pt idx="1195">
                  <c:v>43790</c:v>
                </c:pt>
                <c:pt idx="1196">
                  <c:v>43789</c:v>
                </c:pt>
                <c:pt idx="1197">
                  <c:v>43788</c:v>
                </c:pt>
                <c:pt idx="1198">
                  <c:v>43787</c:v>
                </c:pt>
                <c:pt idx="1199">
                  <c:v>43784</c:v>
                </c:pt>
                <c:pt idx="1200">
                  <c:v>43783</c:v>
                </c:pt>
                <c:pt idx="1201">
                  <c:v>43782</c:v>
                </c:pt>
                <c:pt idx="1202">
                  <c:v>43780</c:v>
                </c:pt>
                <c:pt idx="1203">
                  <c:v>43777</c:v>
                </c:pt>
                <c:pt idx="1204">
                  <c:v>43776</c:v>
                </c:pt>
                <c:pt idx="1205">
                  <c:v>43775</c:v>
                </c:pt>
                <c:pt idx="1206">
                  <c:v>43774</c:v>
                </c:pt>
                <c:pt idx="1207">
                  <c:v>43773</c:v>
                </c:pt>
                <c:pt idx="1208">
                  <c:v>43770</c:v>
                </c:pt>
                <c:pt idx="1209">
                  <c:v>43769</c:v>
                </c:pt>
                <c:pt idx="1210">
                  <c:v>43768</c:v>
                </c:pt>
                <c:pt idx="1211">
                  <c:v>43767</c:v>
                </c:pt>
                <c:pt idx="1212">
                  <c:v>43763</c:v>
                </c:pt>
                <c:pt idx="1213">
                  <c:v>43762</c:v>
                </c:pt>
                <c:pt idx="1214">
                  <c:v>43761</c:v>
                </c:pt>
                <c:pt idx="1215">
                  <c:v>43760</c:v>
                </c:pt>
                <c:pt idx="1216">
                  <c:v>43756</c:v>
                </c:pt>
                <c:pt idx="1217">
                  <c:v>43755</c:v>
                </c:pt>
                <c:pt idx="1218">
                  <c:v>43754</c:v>
                </c:pt>
                <c:pt idx="1219">
                  <c:v>43753</c:v>
                </c:pt>
                <c:pt idx="1220">
                  <c:v>43752</c:v>
                </c:pt>
                <c:pt idx="1221">
                  <c:v>43749</c:v>
                </c:pt>
                <c:pt idx="1222">
                  <c:v>43748</c:v>
                </c:pt>
                <c:pt idx="1223">
                  <c:v>43747</c:v>
                </c:pt>
                <c:pt idx="1224">
                  <c:v>43745</c:v>
                </c:pt>
                <c:pt idx="1225">
                  <c:v>43742</c:v>
                </c:pt>
                <c:pt idx="1226">
                  <c:v>43741</c:v>
                </c:pt>
                <c:pt idx="1227">
                  <c:v>43739</c:v>
                </c:pt>
                <c:pt idx="1228">
                  <c:v>43738</c:v>
                </c:pt>
                <c:pt idx="1229">
                  <c:v>43735</c:v>
                </c:pt>
                <c:pt idx="1230">
                  <c:v>43734</c:v>
                </c:pt>
                <c:pt idx="1231">
                  <c:v>43733</c:v>
                </c:pt>
                <c:pt idx="1232">
                  <c:v>43732</c:v>
                </c:pt>
                <c:pt idx="1233">
                  <c:v>43731</c:v>
                </c:pt>
                <c:pt idx="1234">
                  <c:v>43728</c:v>
                </c:pt>
                <c:pt idx="1235">
                  <c:v>43727</c:v>
                </c:pt>
                <c:pt idx="1236">
                  <c:v>43726</c:v>
                </c:pt>
                <c:pt idx="1237">
                  <c:v>43725</c:v>
                </c:pt>
                <c:pt idx="1238">
                  <c:v>43724</c:v>
                </c:pt>
                <c:pt idx="1239">
                  <c:v>43721</c:v>
                </c:pt>
                <c:pt idx="1240">
                  <c:v>43720</c:v>
                </c:pt>
                <c:pt idx="1241">
                  <c:v>43719</c:v>
                </c:pt>
                <c:pt idx="1242">
                  <c:v>43717</c:v>
                </c:pt>
                <c:pt idx="1243">
                  <c:v>43714</c:v>
                </c:pt>
                <c:pt idx="1244">
                  <c:v>43713</c:v>
                </c:pt>
                <c:pt idx="1245">
                  <c:v>43712</c:v>
                </c:pt>
                <c:pt idx="1246">
                  <c:v>43711</c:v>
                </c:pt>
                <c:pt idx="1247">
                  <c:v>43707</c:v>
                </c:pt>
                <c:pt idx="1248">
                  <c:v>43706</c:v>
                </c:pt>
                <c:pt idx="1249">
                  <c:v>43705</c:v>
                </c:pt>
                <c:pt idx="1250">
                  <c:v>43704</c:v>
                </c:pt>
                <c:pt idx="1251">
                  <c:v>43703</c:v>
                </c:pt>
                <c:pt idx="1252">
                  <c:v>43700</c:v>
                </c:pt>
                <c:pt idx="1253">
                  <c:v>43699</c:v>
                </c:pt>
                <c:pt idx="1254">
                  <c:v>43698</c:v>
                </c:pt>
                <c:pt idx="1255">
                  <c:v>43697</c:v>
                </c:pt>
                <c:pt idx="1256">
                  <c:v>43696</c:v>
                </c:pt>
                <c:pt idx="1257">
                  <c:v>43693</c:v>
                </c:pt>
                <c:pt idx="1258">
                  <c:v>43691</c:v>
                </c:pt>
                <c:pt idx="1259">
                  <c:v>43690</c:v>
                </c:pt>
                <c:pt idx="1260">
                  <c:v>43686</c:v>
                </c:pt>
                <c:pt idx="1261">
                  <c:v>43685</c:v>
                </c:pt>
                <c:pt idx="1262">
                  <c:v>43684</c:v>
                </c:pt>
                <c:pt idx="1263">
                  <c:v>43683</c:v>
                </c:pt>
                <c:pt idx="1264">
                  <c:v>43682</c:v>
                </c:pt>
                <c:pt idx="1265">
                  <c:v>43679</c:v>
                </c:pt>
                <c:pt idx="1266">
                  <c:v>43678</c:v>
                </c:pt>
                <c:pt idx="1267">
                  <c:v>43677</c:v>
                </c:pt>
                <c:pt idx="1268">
                  <c:v>43676</c:v>
                </c:pt>
                <c:pt idx="1269">
                  <c:v>43675</c:v>
                </c:pt>
                <c:pt idx="1270">
                  <c:v>43672</c:v>
                </c:pt>
                <c:pt idx="1271">
                  <c:v>43671</c:v>
                </c:pt>
                <c:pt idx="1272">
                  <c:v>43670</c:v>
                </c:pt>
                <c:pt idx="1273">
                  <c:v>43669</c:v>
                </c:pt>
                <c:pt idx="1274">
                  <c:v>43668</c:v>
                </c:pt>
                <c:pt idx="1275">
                  <c:v>43665</c:v>
                </c:pt>
                <c:pt idx="1276">
                  <c:v>43664</c:v>
                </c:pt>
                <c:pt idx="1277">
                  <c:v>43663</c:v>
                </c:pt>
                <c:pt idx="1278">
                  <c:v>43662</c:v>
                </c:pt>
                <c:pt idx="1279">
                  <c:v>43661</c:v>
                </c:pt>
                <c:pt idx="1280">
                  <c:v>43658</c:v>
                </c:pt>
                <c:pt idx="1281">
                  <c:v>43657</c:v>
                </c:pt>
                <c:pt idx="1282">
                  <c:v>43656</c:v>
                </c:pt>
                <c:pt idx="1283">
                  <c:v>43655</c:v>
                </c:pt>
                <c:pt idx="1284">
                  <c:v>43654</c:v>
                </c:pt>
                <c:pt idx="1285">
                  <c:v>43651</c:v>
                </c:pt>
                <c:pt idx="1286">
                  <c:v>43650</c:v>
                </c:pt>
                <c:pt idx="1287">
                  <c:v>43649</c:v>
                </c:pt>
                <c:pt idx="1288">
                  <c:v>43648</c:v>
                </c:pt>
                <c:pt idx="1289">
                  <c:v>43647</c:v>
                </c:pt>
                <c:pt idx="1290">
                  <c:v>43644</c:v>
                </c:pt>
                <c:pt idx="1291">
                  <c:v>43643</c:v>
                </c:pt>
                <c:pt idx="1292">
                  <c:v>43642</c:v>
                </c:pt>
                <c:pt idx="1293">
                  <c:v>43641</c:v>
                </c:pt>
                <c:pt idx="1294">
                  <c:v>43640</c:v>
                </c:pt>
                <c:pt idx="1295">
                  <c:v>43637</c:v>
                </c:pt>
                <c:pt idx="1296">
                  <c:v>43636</c:v>
                </c:pt>
                <c:pt idx="1297">
                  <c:v>43635</c:v>
                </c:pt>
                <c:pt idx="1298">
                  <c:v>43634</c:v>
                </c:pt>
                <c:pt idx="1299">
                  <c:v>43633</c:v>
                </c:pt>
                <c:pt idx="1300">
                  <c:v>43630</c:v>
                </c:pt>
                <c:pt idx="1301">
                  <c:v>43629</c:v>
                </c:pt>
                <c:pt idx="1302">
                  <c:v>43628</c:v>
                </c:pt>
                <c:pt idx="1303">
                  <c:v>43627</c:v>
                </c:pt>
                <c:pt idx="1304">
                  <c:v>43626</c:v>
                </c:pt>
                <c:pt idx="1305">
                  <c:v>43623</c:v>
                </c:pt>
                <c:pt idx="1306">
                  <c:v>43622</c:v>
                </c:pt>
                <c:pt idx="1307">
                  <c:v>43620</c:v>
                </c:pt>
                <c:pt idx="1308">
                  <c:v>43619</c:v>
                </c:pt>
                <c:pt idx="1309">
                  <c:v>43616</c:v>
                </c:pt>
                <c:pt idx="1310">
                  <c:v>43615</c:v>
                </c:pt>
                <c:pt idx="1311">
                  <c:v>43614</c:v>
                </c:pt>
                <c:pt idx="1312">
                  <c:v>43613</c:v>
                </c:pt>
                <c:pt idx="1313">
                  <c:v>43612</c:v>
                </c:pt>
                <c:pt idx="1314">
                  <c:v>43609</c:v>
                </c:pt>
                <c:pt idx="1315">
                  <c:v>43608</c:v>
                </c:pt>
                <c:pt idx="1316">
                  <c:v>43607</c:v>
                </c:pt>
                <c:pt idx="1317">
                  <c:v>43606</c:v>
                </c:pt>
                <c:pt idx="1318">
                  <c:v>43605</c:v>
                </c:pt>
                <c:pt idx="1319">
                  <c:v>43602</c:v>
                </c:pt>
                <c:pt idx="1320">
                  <c:v>43601</c:v>
                </c:pt>
                <c:pt idx="1321">
                  <c:v>43600</c:v>
                </c:pt>
                <c:pt idx="1322">
                  <c:v>43599</c:v>
                </c:pt>
                <c:pt idx="1323">
                  <c:v>43598</c:v>
                </c:pt>
                <c:pt idx="1324">
                  <c:v>43595</c:v>
                </c:pt>
                <c:pt idx="1325">
                  <c:v>43594</c:v>
                </c:pt>
                <c:pt idx="1326">
                  <c:v>43593</c:v>
                </c:pt>
                <c:pt idx="1327">
                  <c:v>43592</c:v>
                </c:pt>
                <c:pt idx="1328">
                  <c:v>43591</c:v>
                </c:pt>
                <c:pt idx="1329">
                  <c:v>43588</c:v>
                </c:pt>
                <c:pt idx="1330">
                  <c:v>43587</c:v>
                </c:pt>
                <c:pt idx="1331">
                  <c:v>43585</c:v>
                </c:pt>
                <c:pt idx="1332">
                  <c:v>43581</c:v>
                </c:pt>
                <c:pt idx="1333">
                  <c:v>43580</c:v>
                </c:pt>
                <c:pt idx="1334">
                  <c:v>43579</c:v>
                </c:pt>
                <c:pt idx="1335">
                  <c:v>43578</c:v>
                </c:pt>
                <c:pt idx="1336">
                  <c:v>43577</c:v>
                </c:pt>
                <c:pt idx="1337">
                  <c:v>43573</c:v>
                </c:pt>
                <c:pt idx="1338">
                  <c:v>43571</c:v>
                </c:pt>
                <c:pt idx="1339">
                  <c:v>43570</c:v>
                </c:pt>
                <c:pt idx="1340">
                  <c:v>43567</c:v>
                </c:pt>
                <c:pt idx="1341">
                  <c:v>43566</c:v>
                </c:pt>
                <c:pt idx="1342">
                  <c:v>43565</c:v>
                </c:pt>
                <c:pt idx="1343">
                  <c:v>43564</c:v>
                </c:pt>
                <c:pt idx="1344">
                  <c:v>43563</c:v>
                </c:pt>
                <c:pt idx="1345">
                  <c:v>43560</c:v>
                </c:pt>
                <c:pt idx="1346">
                  <c:v>43559</c:v>
                </c:pt>
                <c:pt idx="1347">
                  <c:v>43558</c:v>
                </c:pt>
                <c:pt idx="1348">
                  <c:v>43557</c:v>
                </c:pt>
                <c:pt idx="1349">
                  <c:v>43556</c:v>
                </c:pt>
                <c:pt idx="1350">
                  <c:v>43553</c:v>
                </c:pt>
                <c:pt idx="1351">
                  <c:v>43552</c:v>
                </c:pt>
                <c:pt idx="1352">
                  <c:v>43551</c:v>
                </c:pt>
                <c:pt idx="1353">
                  <c:v>43550</c:v>
                </c:pt>
                <c:pt idx="1354">
                  <c:v>43549</c:v>
                </c:pt>
                <c:pt idx="1355">
                  <c:v>43546</c:v>
                </c:pt>
                <c:pt idx="1356">
                  <c:v>43544</c:v>
                </c:pt>
                <c:pt idx="1357">
                  <c:v>43543</c:v>
                </c:pt>
                <c:pt idx="1358">
                  <c:v>43542</c:v>
                </c:pt>
                <c:pt idx="1359">
                  <c:v>43539</c:v>
                </c:pt>
                <c:pt idx="1360">
                  <c:v>43538</c:v>
                </c:pt>
                <c:pt idx="1361">
                  <c:v>43537</c:v>
                </c:pt>
                <c:pt idx="1362">
                  <c:v>43536</c:v>
                </c:pt>
                <c:pt idx="1363">
                  <c:v>43535</c:v>
                </c:pt>
                <c:pt idx="1364">
                  <c:v>43532</c:v>
                </c:pt>
                <c:pt idx="1365">
                  <c:v>43531</c:v>
                </c:pt>
                <c:pt idx="1366">
                  <c:v>43530</c:v>
                </c:pt>
                <c:pt idx="1367">
                  <c:v>43529</c:v>
                </c:pt>
                <c:pt idx="1368">
                  <c:v>43525</c:v>
                </c:pt>
                <c:pt idx="1369">
                  <c:v>43524</c:v>
                </c:pt>
                <c:pt idx="1370">
                  <c:v>43523</c:v>
                </c:pt>
                <c:pt idx="1371">
                  <c:v>43522</c:v>
                </c:pt>
                <c:pt idx="1372">
                  <c:v>43521</c:v>
                </c:pt>
                <c:pt idx="1373">
                  <c:v>43518</c:v>
                </c:pt>
                <c:pt idx="1374">
                  <c:v>43517</c:v>
                </c:pt>
                <c:pt idx="1375">
                  <c:v>43516</c:v>
                </c:pt>
                <c:pt idx="1376">
                  <c:v>43515</c:v>
                </c:pt>
                <c:pt idx="1377">
                  <c:v>43514</c:v>
                </c:pt>
                <c:pt idx="1378">
                  <c:v>43511</c:v>
                </c:pt>
                <c:pt idx="1379">
                  <c:v>43510</c:v>
                </c:pt>
                <c:pt idx="1380">
                  <c:v>43509</c:v>
                </c:pt>
                <c:pt idx="1381">
                  <c:v>43508</c:v>
                </c:pt>
                <c:pt idx="1382">
                  <c:v>43507</c:v>
                </c:pt>
                <c:pt idx="1383">
                  <c:v>43504</c:v>
                </c:pt>
                <c:pt idx="1384">
                  <c:v>43503</c:v>
                </c:pt>
                <c:pt idx="1385">
                  <c:v>43502</c:v>
                </c:pt>
                <c:pt idx="1386">
                  <c:v>43501</c:v>
                </c:pt>
                <c:pt idx="1387">
                  <c:v>43500</c:v>
                </c:pt>
                <c:pt idx="1388">
                  <c:v>43497</c:v>
                </c:pt>
                <c:pt idx="1389">
                  <c:v>43496</c:v>
                </c:pt>
                <c:pt idx="1390">
                  <c:v>43495</c:v>
                </c:pt>
                <c:pt idx="1391">
                  <c:v>43494</c:v>
                </c:pt>
                <c:pt idx="1392">
                  <c:v>43493</c:v>
                </c:pt>
                <c:pt idx="1393">
                  <c:v>43490</c:v>
                </c:pt>
                <c:pt idx="1394">
                  <c:v>43489</c:v>
                </c:pt>
                <c:pt idx="1395">
                  <c:v>43488</c:v>
                </c:pt>
                <c:pt idx="1396">
                  <c:v>43487</c:v>
                </c:pt>
                <c:pt idx="1397">
                  <c:v>43486</c:v>
                </c:pt>
                <c:pt idx="1398">
                  <c:v>43483</c:v>
                </c:pt>
                <c:pt idx="1399">
                  <c:v>43482</c:v>
                </c:pt>
                <c:pt idx="1400">
                  <c:v>43481</c:v>
                </c:pt>
                <c:pt idx="1401">
                  <c:v>43480</c:v>
                </c:pt>
                <c:pt idx="1402">
                  <c:v>43479</c:v>
                </c:pt>
                <c:pt idx="1403">
                  <c:v>43476</c:v>
                </c:pt>
                <c:pt idx="1404">
                  <c:v>43475</c:v>
                </c:pt>
                <c:pt idx="1405">
                  <c:v>43474</c:v>
                </c:pt>
                <c:pt idx="1406">
                  <c:v>43473</c:v>
                </c:pt>
                <c:pt idx="1407">
                  <c:v>43472</c:v>
                </c:pt>
                <c:pt idx="1408">
                  <c:v>43469</c:v>
                </c:pt>
                <c:pt idx="1409">
                  <c:v>43468</c:v>
                </c:pt>
                <c:pt idx="1410">
                  <c:v>43467</c:v>
                </c:pt>
                <c:pt idx="1411">
                  <c:v>43466</c:v>
                </c:pt>
                <c:pt idx="1412">
                  <c:v>43465</c:v>
                </c:pt>
                <c:pt idx="1413">
                  <c:v>43462</c:v>
                </c:pt>
                <c:pt idx="1414">
                  <c:v>43461</c:v>
                </c:pt>
                <c:pt idx="1415">
                  <c:v>43460</c:v>
                </c:pt>
                <c:pt idx="1416">
                  <c:v>43458</c:v>
                </c:pt>
                <c:pt idx="1417">
                  <c:v>43455</c:v>
                </c:pt>
                <c:pt idx="1418">
                  <c:v>43454</c:v>
                </c:pt>
                <c:pt idx="1419">
                  <c:v>43453</c:v>
                </c:pt>
                <c:pt idx="1420">
                  <c:v>43452</c:v>
                </c:pt>
                <c:pt idx="1421">
                  <c:v>43451</c:v>
                </c:pt>
                <c:pt idx="1422">
                  <c:v>43448</c:v>
                </c:pt>
                <c:pt idx="1423">
                  <c:v>43447</c:v>
                </c:pt>
                <c:pt idx="1424">
                  <c:v>43446</c:v>
                </c:pt>
                <c:pt idx="1425">
                  <c:v>43445</c:v>
                </c:pt>
                <c:pt idx="1426">
                  <c:v>43444</c:v>
                </c:pt>
                <c:pt idx="1427">
                  <c:v>43441</c:v>
                </c:pt>
                <c:pt idx="1428">
                  <c:v>43440</c:v>
                </c:pt>
                <c:pt idx="1429">
                  <c:v>43439</c:v>
                </c:pt>
                <c:pt idx="1430">
                  <c:v>43438</c:v>
                </c:pt>
                <c:pt idx="1431">
                  <c:v>43437</c:v>
                </c:pt>
                <c:pt idx="1432">
                  <c:v>43434</c:v>
                </c:pt>
                <c:pt idx="1433">
                  <c:v>43433</c:v>
                </c:pt>
                <c:pt idx="1434">
                  <c:v>43432</c:v>
                </c:pt>
                <c:pt idx="1435">
                  <c:v>43431</c:v>
                </c:pt>
                <c:pt idx="1436">
                  <c:v>43430</c:v>
                </c:pt>
                <c:pt idx="1437">
                  <c:v>43426</c:v>
                </c:pt>
                <c:pt idx="1438">
                  <c:v>43425</c:v>
                </c:pt>
                <c:pt idx="1439">
                  <c:v>43424</c:v>
                </c:pt>
                <c:pt idx="1440">
                  <c:v>43423</c:v>
                </c:pt>
                <c:pt idx="1441">
                  <c:v>43420</c:v>
                </c:pt>
                <c:pt idx="1442">
                  <c:v>43419</c:v>
                </c:pt>
                <c:pt idx="1443">
                  <c:v>43418</c:v>
                </c:pt>
                <c:pt idx="1444">
                  <c:v>43417</c:v>
                </c:pt>
                <c:pt idx="1445">
                  <c:v>43416</c:v>
                </c:pt>
                <c:pt idx="1446">
                  <c:v>43413</c:v>
                </c:pt>
                <c:pt idx="1447">
                  <c:v>43411</c:v>
                </c:pt>
                <c:pt idx="1448">
                  <c:v>43410</c:v>
                </c:pt>
                <c:pt idx="1449">
                  <c:v>43409</c:v>
                </c:pt>
                <c:pt idx="1450">
                  <c:v>43406</c:v>
                </c:pt>
                <c:pt idx="1451">
                  <c:v>43405</c:v>
                </c:pt>
                <c:pt idx="1452">
                  <c:v>43404</c:v>
                </c:pt>
                <c:pt idx="1453">
                  <c:v>43403</c:v>
                </c:pt>
                <c:pt idx="1454">
                  <c:v>43402</c:v>
                </c:pt>
                <c:pt idx="1455">
                  <c:v>43399</c:v>
                </c:pt>
                <c:pt idx="1456">
                  <c:v>43398</c:v>
                </c:pt>
                <c:pt idx="1457">
                  <c:v>43397</c:v>
                </c:pt>
                <c:pt idx="1458">
                  <c:v>43396</c:v>
                </c:pt>
                <c:pt idx="1459">
                  <c:v>43395</c:v>
                </c:pt>
                <c:pt idx="1460">
                  <c:v>43392</c:v>
                </c:pt>
                <c:pt idx="1461">
                  <c:v>43390</c:v>
                </c:pt>
                <c:pt idx="1462">
                  <c:v>43389</c:v>
                </c:pt>
                <c:pt idx="1463">
                  <c:v>43388</c:v>
                </c:pt>
                <c:pt idx="1464">
                  <c:v>43385</c:v>
                </c:pt>
                <c:pt idx="1465">
                  <c:v>43384</c:v>
                </c:pt>
                <c:pt idx="1466">
                  <c:v>43383</c:v>
                </c:pt>
                <c:pt idx="1467">
                  <c:v>43382</c:v>
                </c:pt>
                <c:pt idx="1468">
                  <c:v>43381</c:v>
                </c:pt>
                <c:pt idx="1469">
                  <c:v>43378</c:v>
                </c:pt>
                <c:pt idx="1470">
                  <c:v>43377</c:v>
                </c:pt>
                <c:pt idx="1471">
                  <c:v>43376</c:v>
                </c:pt>
                <c:pt idx="1472">
                  <c:v>43374</c:v>
                </c:pt>
                <c:pt idx="1473">
                  <c:v>43371</c:v>
                </c:pt>
                <c:pt idx="1474">
                  <c:v>43370</c:v>
                </c:pt>
                <c:pt idx="1475">
                  <c:v>43369</c:v>
                </c:pt>
                <c:pt idx="1476">
                  <c:v>43368</c:v>
                </c:pt>
                <c:pt idx="1477">
                  <c:v>43367</c:v>
                </c:pt>
                <c:pt idx="1478">
                  <c:v>43364</c:v>
                </c:pt>
                <c:pt idx="1479">
                  <c:v>43362</c:v>
                </c:pt>
                <c:pt idx="1480">
                  <c:v>43361</c:v>
                </c:pt>
                <c:pt idx="1481">
                  <c:v>43360</c:v>
                </c:pt>
                <c:pt idx="1482">
                  <c:v>43357</c:v>
                </c:pt>
                <c:pt idx="1483">
                  <c:v>43355</c:v>
                </c:pt>
                <c:pt idx="1484">
                  <c:v>43354</c:v>
                </c:pt>
                <c:pt idx="1485">
                  <c:v>43353</c:v>
                </c:pt>
                <c:pt idx="1486">
                  <c:v>43350</c:v>
                </c:pt>
                <c:pt idx="1487">
                  <c:v>43349</c:v>
                </c:pt>
                <c:pt idx="1488">
                  <c:v>43348</c:v>
                </c:pt>
                <c:pt idx="1489">
                  <c:v>43347</c:v>
                </c:pt>
                <c:pt idx="1490">
                  <c:v>43346</c:v>
                </c:pt>
                <c:pt idx="1491">
                  <c:v>43343</c:v>
                </c:pt>
                <c:pt idx="1492">
                  <c:v>43342</c:v>
                </c:pt>
                <c:pt idx="1493">
                  <c:v>43341</c:v>
                </c:pt>
                <c:pt idx="1494">
                  <c:v>43340</c:v>
                </c:pt>
                <c:pt idx="1495">
                  <c:v>43339</c:v>
                </c:pt>
                <c:pt idx="1496">
                  <c:v>43336</c:v>
                </c:pt>
                <c:pt idx="1497">
                  <c:v>43335</c:v>
                </c:pt>
                <c:pt idx="1498">
                  <c:v>43333</c:v>
                </c:pt>
                <c:pt idx="1499">
                  <c:v>43332</c:v>
                </c:pt>
                <c:pt idx="1500">
                  <c:v>43329</c:v>
                </c:pt>
                <c:pt idx="1501">
                  <c:v>43328</c:v>
                </c:pt>
                <c:pt idx="1502">
                  <c:v>43326</c:v>
                </c:pt>
                <c:pt idx="1503">
                  <c:v>43325</c:v>
                </c:pt>
                <c:pt idx="1504">
                  <c:v>43322</c:v>
                </c:pt>
                <c:pt idx="1505">
                  <c:v>43321</c:v>
                </c:pt>
                <c:pt idx="1506">
                  <c:v>43320</c:v>
                </c:pt>
                <c:pt idx="1507">
                  <c:v>43319</c:v>
                </c:pt>
                <c:pt idx="1508">
                  <c:v>43318</c:v>
                </c:pt>
                <c:pt idx="1509">
                  <c:v>43315</c:v>
                </c:pt>
                <c:pt idx="1510">
                  <c:v>43314</c:v>
                </c:pt>
                <c:pt idx="1511">
                  <c:v>43313</c:v>
                </c:pt>
                <c:pt idx="1512">
                  <c:v>43312</c:v>
                </c:pt>
                <c:pt idx="1513">
                  <c:v>43311</c:v>
                </c:pt>
                <c:pt idx="1514">
                  <c:v>43308</c:v>
                </c:pt>
                <c:pt idx="1515">
                  <c:v>43307</c:v>
                </c:pt>
                <c:pt idx="1516">
                  <c:v>43306</c:v>
                </c:pt>
                <c:pt idx="1517">
                  <c:v>43305</c:v>
                </c:pt>
                <c:pt idx="1518">
                  <c:v>43304</c:v>
                </c:pt>
                <c:pt idx="1519">
                  <c:v>43301</c:v>
                </c:pt>
                <c:pt idx="1520">
                  <c:v>43300</c:v>
                </c:pt>
                <c:pt idx="1521">
                  <c:v>43299</c:v>
                </c:pt>
                <c:pt idx="1522">
                  <c:v>43298</c:v>
                </c:pt>
                <c:pt idx="1523">
                  <c:v>43297</c:v>
                </c:pt>
                <c:pt idx="1524">
                  <c:v>43294</c:v>
                </c:pt>
                <c:pt idx="1525">
                  <c:v>43293</c:v>
                </c:pt>
                <c:pt idx="1526">
                  <c:v>43292</c:v>
                </c:pt>
                <c:pt idx="1527">
                  <c:v>43291</c:v>
                </c:pt>
                <c:pt idx="1528">
                  <c:v>43290</c:v>
                </c:pt>
                <c:pt idx="1529">
                  <c:v>43287</c:v>
                </c:pt>
                <c:pt idx="1530">
                  <c:v>43286</c:v>
                </c:pt>
                <c:pt idx="1531">
                  <c:v>43285</c:v>
                </c:pt>
                <c:pt idx="1532">
                  <c:v>43284</c:v>
                </c:pt>
                <c:pt idx="1533">
                  <c:v>43283</c:v>
                </c:pt>
                <c:pt idx="1534">
                  <c:v>43280</c:v>
                </c:pt>
                <c:pt idx="1535">
                  <c:v>43279</c:v>
                </c:pt>
                <c:pt idx="1536">
                  <c:v>43278</c:v>
                </c:pt>
                <c:pt idx="1537">
                  <c:v>43277</c:v>
                </c:pt>
                <c:pt idx="1538">
                  <c:v>43276</c:v>
                </c:pt>
                <c:pt idx="1539">
                  <c:v>43273</c:v>
                </c:pt>
                <c:pt idx="1540">
                  <c:v>43272</c:v>
                </c:pt>
                <c:pt idx="1541">
                  <c:v>43271</c:v>
                </c:pt>
                <c:pt idx="1542">
                  <c:v>43270</c:v>
                </c:pt>
                <c:pt idx="1543">
                  <c:v>43269</c:v>
                </c:pt>
                <c:pt idx="1544">
                  <c:v>43266</c:v>
                </c:pt>
                <c:pt idx="1545">
                  <c:v>43265</c:v>
                </c:pt>
                <c:pt idx="1546">
                  <c:v>43264</c:v>
                </c:pt>
                <c:pt idx="1547">
                  <c:v>43263</c:v>
                </c:pt>
                <c:pt idx="1548">
                  <c:v>43262</c:v>
                </c:pt>
                <c:pt idx="1549">
                  <c:v>43259</c:v>
                </c:pt>
                <c:pt idx="1550">
                  <c:v>43258</c:v>
                </c:pt>
                <c:pt idx="1551">
                  <c:v>43257</c:v>
                </c:pt>
                <c:pt idx="1552">
                  <c:v>43256</c:v>
                </c:pt>
                <c:pt idx="1553">
                  <c:v>43255</c:v>
                </c:pt>
                <c:pt idx="1554">
                  <c:v>43252</c:v>
                </c:pt>
                <c:pt idx="1555">
                  <c:v>43251</c:v>
                </c:pt>
                <c:pt idx="1556">
                  <c:v>43250</c:v>
                </c:pt>
                <c:pt idx="1557">
                  <c:v>43249</c:v>
                </c:pt>
                <c:pt idx="1558">
                  <c:v>43248</c:v>
                </c:pt>
                <c:pt idx="1559">
                  <c:v>43245</c:v>
                </c:pt>
                <c:pt idx="1560">
                  <c:v>43244</c:v>
                </c:pt>
                <c:pt idx="1561">
                  <c:v>43243</c:v>
                </c:pt>
                <c:pt idx="1562">
                  <c:v>43242</c:v>
                </c:pt>
                <c:pt idx="1563">
                  <c:v>43241</c:v>
                </c:pt>
                <c:pt idx="1564">
                  <c:v>43238</c:v>
                </c:pt>
                <c:pt idx="1565">
                  <c:v>43237</c:v>
                </c:pt>
                <c:pt idx="1566">
                  <c:v>43236</c:v>
                </c:pt>
                <c:pt idx="1567">
                  <c:v>43235</c:v>
                </c:pt>
                <c:pt idx="1568">
                  <c:v>43234</c:v>
                </c:pt>
                <c:pt idx="1569">
                  <c:v>43231</c:v>
                </c:pt>
                <c:pt idx="1570">
                  <c:v>43230</c:v>
                </c:pt>
                <c:pt idx="1571">
                  <c:v>43229</c:v>
                </c:pt>
                <c:pt idx="1572">
                  <c:v>43228</c:v>
                </c:pt>
                <c:pt idx="1573">
                  <c:v>43227</c:v>
                </c:pt>
                <c:pt idx="1574">
                  <c:v>43224</c:v>
                </c:pt>
                <c:pt idx="1575">
                  <c:v>43223</c:v>
                </c:pt>
                <c:pt idx="1576">
                  <c:v>43222</c:v>
                </c:pt>
                <c:pt idx="1577">
                  <c:v>43220</c:v>
                </c:pt>
                <c:pt idx="1578">
                  <c:v>43217</c:v>
                </c:pt>
                <c:pt idx="1579">
                  <c:v>43216</c:v>
                </c:pt>
                <c:pt idx="1580">
                  <c:v>43215</c:v>
                </c:pt>
                <c:pt idx="1581">
                  <c:v>43214</c:v>
                </c:pt>
                <c:pt idx="1582">
                  <c:v>43213</c:v>
                </c:pt>
                <c:pt idx="1583">
                  <c:v>43210</c:v>
                </c:pt>
                <c:pt idx="1584">
                  <c:v>43209</c:v>
                </c:pt>
                <c:pt idx="1585">
                  <c:v>43208</c:v>
                </c:pt>
                <c:pt idx="1586">
                  <c:v>43207</c:v>
                </c:pt>
                <c:pt idx="1587">
                  <c:v>43206</c:v>
                </c:pt>
                <c:pt idx="1588">
                  <c:v>43203</c:v>
                </c:pt>
                <c:pt idx="1589">
                  <c:v>43202</c:v>
                </c:pt>
                <c:pt idx="1590">
                  <c:v>43201</c:v>
                </c:pt>
                <c:pt idx="1591">
                  <c:v>43200</c:v>
                </c:pt>
                <c:pt idx="1592">
                  <c:v>43199</c:v>
                </c:pt>
                <c:pt idx="1593">
                  <c:v>43196</c:v>
                </c:pt>
                <c:pt idx="1594">
                  <c:v>43195</c:v>
                </c:pt>
                <c:pt idx="1595">
                  <c:v>43194</c:v>
                </c:pt>
                <c:pt idx="1596">
                  <c:v>43193</c:v>
                </c:pt>
                <c:pt idx="1597">
                  <c:v>43192</c:v>
                </c:pt>
                <c:pt idx="1598">
                  <c:v>43187</c:v>
                </c:pt>
                <c:pt idx="1599">
                  <c:v>43186</c:v>
                </c:pt>
                <c:pt idx="1600">
                  <c:v>43185</c:v>
                </c:pt>
                <c:pt idx="1601">
                  <c:v>43182</c:v>
                </c:pt>
                <c:pt idx="1602">
                  <c:v>43181</c:v>
                </c:pt>
                <c:pt idx="1603">
                  <c:v>43180</c:v>
                </c:pt>
                <c:pt idx="1604">
                  <c:v>43179</c:v>
                </c:pt>
                <c:pt idx="1605">
                  <c:v>43178</c:v>
                </c:pt>
                <c:pt idx="1606">
                  <c:v>43175</c:v>
                </c:pt>
                <c:pt idx="1607">
                  <c:v>43174</c:v>
                </c:pt>
                <c:pt idx="1608">
                  <c:v>43173</c:v>
                </c:pt>
                <c:pt idx="1609">
                  <c:v>43172</c:v>
                </c:pt>
                <c:pt idx="1610">
                  <c:v>43171</c:v>
                </c:pt>
                <c:pt idx="1611">
                  <c:v>43168</c:v>
                </c:pt>
                <c:pt idx="1612">
                  <c:v>43167</c:v>
                </c:pt>
                <c:pt idx="1613">
                  <c:v>43166</c:v>
                </c:pt>
                <c:pt idx="1614">
                  <c:v>43165</c:v>
                </c:pt>
                <c:pt idx="1615">
                  <c:v>43164</c:v>
                </c:pt>
                <c:pt idx="1616">
                  <c:v>43160</c:v>
                </c:pt>
                <c:pt idx="1617">
                  <c:v>43159</c:v>
                </c:pt>
                <c:pt idx="1618">
                  <c:v>43158</c:v>
                </c:pt>
                <c:pt idx="1619">
                  <c:v>43157</c:v>
                </c:pt>
                <c:pt idx="1620">
                  <c:v>43154</c:v>
                </c:pt>
                <c:pt idx="1621">
                  <c:v>43153</c:v>
                </c:pt>
                <c:pt idx="1622">
                  <c:v>43152</c:v>
                </c:pt>
                <c:pt idx="1623">
                  <c:v>43151</c:v>
                </c:pt>
                <c:pt idx="1624">
                  <c:v>43150</c:v>
                </c:pt>
                <c:pt idx="1625">
                  <c:v>43147</c:v>
                </c:pt>
                <c:pt idx="1626">
                  <c:v>43146</c:v>
                </c:pt>
                <c:pt idx="1627">
                  <c:v>43145</c:v>
                </c:pt>
                <c:pt idx="1628">
                  <c:v>43143</c:v>
                </c:pt>
                <c:pt idx="1629">
                  <c:v>43140</c:v>
                </c:pt>
                <c:pt idx="1630">
                  <c:v>43139</c:v>
                </c:pt>
                <c:pt idx="1631">
                  <c:v>43138</c:v>
                </c:pt>
                <c:pt idx="1632">
                  <c:v>43137</c:v>
                </c:pt>
                <c:pt idx="1633">
                  <c:v>43136</c:v>
                </c:pt>
                <c:pt idx="1634">
                  <c:v>43133</c:v>
                </c:pt>
                <c:pt idx="1635">
                  <c:v>43132</c:v>
                </c:pt>
                <c:pt idx="1636">
                  <c:v>43131</c:v>
                </c:pt>
                <c:pt idx="1637">
                  <c:v>43130</c:v>
                </c:pt>
                <c:pt idx="1638">
                  <c:v>43129</c:v>
                </c:pt>
                <c:pt idx="1639">
                  <c:v>43125</c:v>
                </c:pt>
                <c:pt idx="1640">
                  <c:v>43124</c:v>
                </c:pt>
                <c:pt idx="1641">
                  <c:v>43123</c:v>
                </c:pt>
                <c:pt idx="1642">
                  <c:v>43122</c:v>
                </c:pt>
                <c:pt idx="1643">
                  <c:v>43119</c:v>
                </c:pt>
                <c:pt idx="1644">
                  <c:v>43118</c:v>
                </c:pt>
                <c:pt idx="1645">
                  <c:v>43117</c:v>
                </c:pt>
                <c:pt idx="1646">
                  <c:v>43116</c:v>
                </c:pt>
                <c:pt idx="1647">
                  <c:v>43115</c:v>
                </c:pt>
                <c:pt idx="1648">
                  <c:v>43112</c:v>
                </c:pt>
                <c:pt idx="1649">
                  <c:v>43111</c:v>
                </c:pt>
                <c:pt idx="1650">
                  <c:v>43110</c:v>
                </c:pt>
                <c:pt idx="1651">
                  <c:v>43109</c:v>
                </c:pt>
                <c:pt idx="1652">
                  <c:v>43108</c:v>
                </c:pt>
                <c:pt idx="1653">
                  <c:v>43105</c:v>
                </c:pt>
                <c:pt idx="1654">
                  <c:v>43104</c:v>
                </c:pt>
                <c:pt idx="1655">
                  <c:v>43103</c:v>
                </c:pt>
                <c:pt idx="1656">
                  <c:v>43102</c:v>
                </c:pt>
                <c:pt idx="1657">
                  <c:v>43101</c:v>
                </c:pt>
                <c:pt idx="1658">
                  <c:v>43098</c:v>
                </c:pt>
                <c:pt idx="1659">
                  <c:v>43097</c:v>
                </c:pt>
                <c:pt idx="1660">
                  <c:v>43096</c:v>
                </c:pt>
                <c:pt idx="1661">
                  <c:v>43095</c:v>
                </c:pt>
                <c:pt idx="1662">
                  <c:v>43091</c:v>
                </c:pt>
                <c:pt idx="1663">
                  <c:v>43090</c:v>
                </c:pt>
                <c:pt idx="1664">
                  <c:v>43089</c:v>
                </c:pt>
                <c:pt idx="1665">
                  <c:v>43088</c:v>
                </c:pt>
                <c:pt idx="1666">
                  <c:v>43087</c:v>
                </c:pt>
                <c:pt idx="1667">
                  <c:v>43084</c:v>
                </c:pt>
                <c:pt idx="1668">
                  <c:v>43083</c:v>
                </c:pt>
                <c:pt idx="1669">
                  <c:v>43082</c:v>
                </c:pt>
                <c:pt idx="1670">
                  <c:v>43081</c:v>
                </c:pt>
                <c:pt idx="1671">
                  <c:v>43080</c:v>
                </c:pt>
                <c:pt idx="1672">
                  <c:v>43077</c:v>
                </c:pt>
                <c:pt idx="1673">
                  <c:v>43076</c:v>
                </c:pt>
                <c:pt idx="1674">
                  <c:v>43075</c:v>
                </c:pt>
                <c:pt idx="1675">
                  <c:v>43074</c:v>
                </c:pt>
                <c:pt idx="1676">
                  <c:v>43073</c:v>
                </c:pt>
                <c:pt idx="1677">
                  <c:v>43070</c:v>
                </c:pt>
                <c:pt idx="1678">
                  <c:v>43069</c:v>
                </c:pt>
                <c:pt idx="1679">
                  <c:v>43068</c:v>
                </c:pt>
                <c:pt idx="1680">
                  <c:v>43067</c:v>
                </c:pt>
                <c:pt idx="1681">
                  <c:v>43066</c:v>
                </c:pt>
                <c:pt idx="1682">
                  <c:v>43063</c:v>
                </c:pt>
                <c:pt idx="1683">
                  <c:v>43062</c:v>
                </c:pt>
                <c:pt idx="1684">
                  <c:v>43061</c:v>
                </c:pt>
                <c:pt idx="1685">
                  <c:v>43060</c:v>
                </c:pt>
                <c:pt idx="1686">
                  <c:v>43059</c:v>
                </c:pt>
                <c:pt idx="1687">
                  <c:v>43056</c:v>
                </c:pt>
                <c:pt idx="1688">
                  <c:v>43055</c:v>
                </c:pt>
                <c:pt idx="1689">
                  <c:v>43054</c:v>
                </c:pt>
                <c:pt idx="1690">
                  <c:v>43053</c:v>
                </c:pt>
                <c:pt idx="1691">
                  <c:v>43052</c:v>
                </c:pt>
                <c:pt idx="1692">
                  <c:v>43049</c:v>
                </c:pt>
                <c:pt idx="1693">
                  <c:v>43048</c:v>
                </c:pt>
                <c:pt idx="1694">
                  <c:v>43047</c:v>
                </c:pt>
                <c:pt idx="1695">
                  <c:v>43046</c:v>
                </c:pt>
                <c:pt idx="1696">
                  <c:v>43045</c:v>
                </c:pt>
                <c:pt idx="1697">
                  <c:v>43042</c:v>
                </c:pt>
                <c:pt idx="1698">
                  <c:v>43041</c:v>
                </c:pt>
                <c:pt idx="1699">
                  <c:v>43040</c:v>
                </c:pt>
                <c:pt idx="1700">
                  <c:v>43039</c:v>
                </c:pt>
                <c:pt idx="1701">
                  <c:v>43038</c:v>
                </c:pt>
                <c:pt idx="1702">
                  <c:v>43035</c:v>
                </c:pt>
                <c:pt idx="1703">
                  <c:v>43034</c:v>
                </c:pt>
                <c:pt idx="1704">
                  <c:v>43033</c:v>
                </c:pt>
                <c:pt idx="1705">
                  <c:v>43032</c:v>
                </c:pt>
                <c:pt idx="1706">
                  <c:v>43031</c:v>
                </c:pt>
                <c:pt idx="1707">
                  <c:v>43027</c:v>
                </c:pt>
                <c:pt idx="1708">
                  <c:v>43026</c:v>
                </c:pt>
                <c:pt idx="1709">
                  <c:v>43025</c:v>
                </c:pt>
                <c:pt idx="1710">
                  <c:v>43024</c:v>
                </c:pt>
                <c:pt idx="1711">
                  <c:v>43021</c:v>
                </c:pt>
                <c:pt idx="1712">
                  <c:v>43020</c:v>
                </c:pt>
                <c:pt idx="1713">
                  <c:v>43019</c:v>
                </c:pt>
                <c:pt idx="1714">
                  <c:v>43018</c:v>
                </c:pt>
                <c:pt idx="1715">
                  <c:v>43017</c:v>
                </c:pt>
                <c:pt idx="1716">
                  <c:v>43014</c:v>
                </c:pt>
                <c:pt idx="1717">
                  <c:v>43013</c:v>
                </c:pt>
                <c:pt idx="1718">
                  <c:v>43012</c:v>
                </c:pt>
                <c:pt idx="1719">
                  <c:v>43011</c:v>
                </c:pt>
                <c:pt idx="1720">
                  <c:v>43007</c:v>
                </c:pt>
                <c:pt idx="1721">
                  <c:v>43006</c:v>
                </c:pt>
                <c:pt idx="1722">
                  <c:v>43005</c:v>
                </c:pt>
                <c:pt idx="1723">
                  <c:v>43004</c:v>
                </c:pt>
                <c:pt idx="1724">
                  <c:v>43003</c:v>
                </c:pt>
                <c:pt idx="1725">
                  <c:v>43000</c:v>
                </c:pt>
                <c:pt idx="1726">
                  <c:v>42999</c:v>
                </c:pt>
                <c:pt idx="1727">
                  <c:v>42998</c:v>
                </c:pt>
                <c:pt idx="1728">
                  <c:v>42997</c:v>
                </c:pt>
                <c:pt idx="1729">
                  <c:v>42996</c:v>
                </c:pt>
                <c:pt idx="1730">
                  <c:v>42993</c:v>
                </c:pt>
                <c:pt idx="1731">
                  <c:v>42992</c:v>
                </c:pt>
                <c:pt idx="1732">
                  <c:v>42991</c:v>
                </c:pt>
                <c:pt idx="1733">
                  <c:v>42990</c:v>
                </c:pt>
                <c:pt idx="1734">
                  <c:v>42989</c:v>
                </c:pt>
                <c:pt idx="1735">
                  <c:v>42986</c:v>
                </c:pt>
                <c:pt idx="1736">
                  <c:v>42985</c:v>
                </c:pt>
                <c:pt idx="1737">
                  <c:v>42984</c:v>
                </c:pt>
                <c:pt idx="1738">
                  <c:v>42983</c:v>
                </c:pt>
                <c:pt idx="1739">
                  <c:v>42982</c:v>
                </c:pt>
                <c:pt idx="1740">
                  <c:v>42979</c:v>
                </c:pt>
                <c:pt idx="1741">
                  <c:v>42978</c:v>
                </c:pt>
                <c:pt idx="1742">
                  <c:v>42977</c:v>
                </c:pt>
                <c:pt idx="1743">
                  <c:v>42976</c:v>
                </c:pt>
                <c:pt idx="1744">
                  <c:v>42975</c:v>
                </c:pt>
                <c:pt idx="1745">
                  <c:v>42971</c:v>
                </c:pt>
                <c:pt idx="1746">
                  <c:v>42970</c:v>
                </c:pt>
                <c:pt idx="1747">
                  <c:v>42969</c:v>
                </c:pt>
                <c:pt idx="1748">
                  <c:v>42968</c:v>
                </c:pt>
                <c:pt idx="1749">
                  <c:v>42965</c:v>
                </c:pt>
                <c:pt idx="1750">
                  <c:v>42964</c:v>
                </c:pt>
                <c:pt idx="1751">
                  <c:v>42963</c:v>
                </c:pt>
                <c:pt idx="1752">
                  <c:v>42961</c:v>
                </c:pt>
                <c:pt idx="1753">
                  <c:v>42958</c:v>
                </c:pt>
                <c:pt idx="1754">
                  <c:v>42957</c:v>
                </c:pt>
                <c:pt idx="1755">
                  <c:v>42956</c:v>
                </c:pt>
                <c:pt idx="1756">
                  <c:v>42955</c:v>
                </c:pt>
                <c:pt idx="1757">
                  <c:v>42954</c:v>
                </c:pt>
                <c:pt idx="1758">
                  <c:v>42951</c:v>
                </c:pt>
                <c:pt idx="1759">
                  <c:v>42950</c:v>
                </c:pt>
                <c:pt idx="1760">
                  <c:v>42949</c:v>
                </c:pt>
                <c:pt idx="1761">
                  <c:v>42948</c:v>
                </c:pt>
                <c:pt idx="1762">
                  <c:v>42947</c:v>
                </c:pt>
                <c:pt idx="1763">
                  <c:v>42944</c:v>
                </c:pt>
                <c:pt idx="1764">
                  <c:v>42943</c:v>
                </c:pt>
                <c:pt idx="1765">
                  <c:v>42942</c:v>
                </c:pt>
                <c:pt idx="1766">
                  <c:v>42941</c:v>
                </c:pt>
                <c:pt idx="1767">
                  <c:v>42940</c:v>
                </c:pt>
                <c:pt idx="1768">
                  <c:v>42937</c:v>
                </c:pt>
                <c:pt idx="1769">
                  <c:v>42936</c:v>
                </c:pt>
                <c:pt idx="1770">
                  <c:v>42935</c:v>
                </c:pt>
                <c:pt idx="1771">
                  <c:v>42934</c:v>
                </c:pt>
                <c:pt idx="1772">
                  <c:v>42933</c:v>
                </c:pt>
                <c:pt idx="1773">
                  <c:v>42930</c:v>
                </c:pt>
                <c:pt idx="1774">
                  <c:v>42929</c:v>
                </c:pt>
                <c:pt idx="1775">
                  <c:v>42928</c:v>
                </c:pt>
                <c:pt idx="1776">
                  <c:v>42927</c:v>
                </c:pt>
                <c:pt idx="1777">
                  <c:v>42926</c:v>
                </c:pt>
                <c:pt idx="1778">
                  <c:v>42923</c:v>
                </c:pt>
                <c:pt idx="1779">
                  <c:v>42922</c:v>
                </c:pt>
                <c:pt idx="1780">
                  <c:v>42921</c:v>
                </c:pt>
                <c:pt idx="1781">
                  <c:v>42920</c:v>
                </c:pt>
                <c:pt idx="1782">
                  <c:v>42919</c:v>
                </c:pt>
                <c:pt idx="1783">
                  <c:v>42916</c:v>
                </c:pt>
                <c:pt idx="1784">
                  <c:v>42915</c:v>
                </c:pt>
                <c:pt idx="1785">
                  <c:v>42914</c:v>
                </c:pt>
                <c:pt idx="1786">
                  <c:v>42913</c:v>
                </c:pt>
                <c:pt idx="1787">
                  <c:v>42909</c:v>
                </c:pt>
                <c:pt idx="1788">
                  <c:v>42908</c:v>
                </c:pt>
                <c:pt idx="1789">
                  <c:v>42907</c:v>
                </c:pt>
                <c:pt idx="1790">
                  <c:v>42906</c:v>
                </c:pt>
                <c:pt idx="1791">
                  <c:v>42905</c:v>
                </c:pt>
                <c:pt idx="1792">
                  <c:v>42902</c:v>
                </c:pt>
                <c:pt idx="1793">
                  <c:v>42901</c:v>
                </c:pt>
                <c:pt idx="1794">
                  <c:v>42900</c:v>
                </c:pt>
                <c:pt idx="1795">
                  <c:v>42899</c:v>
                </c:pt>
                <c:pt idx="1796">
                  <c:v>42898</c:v>
                </c:pt>
                <c:pt idx="1797">
                  <c:v>42895</c:v>
                </c:pt>
                <c:pt idx="1798">
                  <c:v>42894</c:v>
                </c:pt>
                <c:pt idx="1799">
                  <c:v>42893</c:v>
                </c:pt>
                <c:pt idx="1800">
                  <c:v>42892</c:v>
                </c:pt>
                <c:pt idx="1801">
                  <c:v>42891</c:v>
                </c:pt>
                <c:pt idx="1802">
                  <c:v>42888</c:v>
                </c:pt>
                <c:pt idx="1803">
                  <c:v>42887</c:v>
                </c:pt>
                <c:pt idx="1804">
                  <c:v>42886</c:v>
                </c:pt>
                <c:pt idx="1805">
                  <c:v>42885</c:v>
                </c:pt>
                <c:pt idx="1806">
                  <c:v>42884</c:v>
                </c:pt>
                <c:pt idx="1807">
                  <c:v>42881</c:v>
                </c:pt>
                <c:pt idx="1808">
                  <c:v>42880</c:v>
                </c:pt>
                <c:pt idx="1809">
                  <c:v>42879</c:v>
                </c:pt>
                <c:pt idx="1810">
                  <c:v>42878</c:v>
                </c:pt>
                <c:pt idx="1811">
                  <c:v>42877</c:v>
                </c:pt>
                <c:pt idx="1812">
                  <c:v>42874</c:v>
                </c:pt>
                <c:pt idx="1813">
                  <c:v>42873</c:v>
                </c:pt>
                <c:pt idx="1814">
                  <c:v>42872</c:v>
                </c:pt>
                <c:pt idx="1815">
                  <c:v>42871</c:v>
                </c:pt>
                <c:pt idx="1816">
                  <c:v>42870</c:v>
                </c:pt>
                <c:pt idx="1817">
                  <c:v>42867</c:v>
                </c:pt>
                <c:pt idx="1818">
                  <c:v>42866</c:v>
                </c:pt>
                <c:pt idx="1819">
                  <c:v>42865</c:v>
                </c:pt>
                <c:pt idx="1820">
                  <c:v>42864</c:v>
                </c:pt>
                <c:pt idx="1821">
                  <c:v>42863</c:v>
                </c:pt>
                <c:pt idx="1822">
                  <c:v>42860</c:v>
                </c:pt>
                <c:pt idx="1823">
                  <c:v>42859</c:v>
                </c:pt>
                <c:pt idx="1824">
                  <c:v>42858</c:v>
                </c:pt>
                <c:pt idx="1825">
                  <c:v>42857</c:v>
                </c:pt>
                <c:pt idx="1826">
                  <c:v>42853</c:v>
                </c:pt>
                <c:pt idx="1827">
                  <c:v>42852</c:v>
                </c:pt>
                <c:pt idx="1828">
                  <c:v>42851</c:v>
                </c:pt>
                <c:pt idx="1829">
                  <c:v>42850</c:v>
                </c:pt>
                <c:pt idx="1830">
                  <c:v>42849</c:v>
                </c:pt>
                <c:pt idx="1831">
                  <c:v>42846</c:v>
                </c:pt>
                <c:pt idx="1832">
                  <c:v>42845</c:v>
                </c:pt>
                <c:pt idx="1833">
                  <c:v>42844</c:v>
                </c:pt>
                <c:pt idx="1834">
                  <c:v>42843</c:v>
                </c:pt>
                <c:pt idx="1835">
                  <c:v>42842</c:v>
                </c:pt>
                <c:pt idx="1836">
                  <c:v>42838</c:v>
                </c:pt>
                <c:pt idx="1837">
                  <c:v>42837</c:v>
                </c:pt>
                <c:pt idx="1838">
                  <c:v>42836</c:v>
                </c:pt>
                <c:pt idx="1839">
                  <c:v>42835</c:v>
                </c:pt>
                <c:pt idx="1840">
                  <c:v>42832</c:v>
                </c:pt>
                <c:pt idx="1841">
                  <c:v>42831</c:v>
                </c:pt>
                <c:pt idx="1842">
                  <c:v>42830</c:v>
                </c:pt>
                <c:pt idx="1843">
                  <c:v>42828</c:v>
                </c:pt>
                <c:pt idx="1844">
                  <c:v>42825</c:v>
                </c:pt>
                <c:pt idx="1845">
                  <c:v>42824</c:v>
                </c:pt>
                <c:pt idx="1846">
                  <c:v>42823</c:v>
                </c:pt>
                <c:pt idx="1847">
                  <c:v>42822</c:v>
                </c:pt>
                <c:pt idx="1848">
                  <c:v>42821</c:v>
                </c:pt>
              </c:numCache>
            </c:numRef>
          </c:cat>
          <c:val>
            <c:numRef>
              <c:f>'Share Price'!$C$4:$C$1852</c:f>
              <c:numCache>
                <c:formatCode>#,##0.00</c:formatCode>
                <c:ptCount val="1849"/>
                <c:pt idx="0">
                  <c:v>5187.05</c:v>
                </c:pt>
                <c:pt idx="1">
                  <c:v>5238.55</c:v>
                </c:pt>
                <c:pt idx="2">
                  <c:v>5299.1</c:v>
                </c:pt>
                <c:pt idx="3">
                  <c:v>5344.4</c:v>
                </c:pt>
                <c:pt idx="4">
                  <c:v>5361.4</c:v>
                </c:pt>
                <c:pt idx="5">
                  <c:v>5303.45</c:v>
                </c:pt>
                <c:pt idx="6">
                  <c:v>5308.15</c:v>
                </c:pt>
                <c:pt idx="7">
                  <c:v>5100.8999999999996</c:v>
                </c:pt>
                <c:pt idx="8">
                  <c:v>4980.6000000000004</c:v>
                </c:pt>
                <c:pt idx="9">
                  <c:v>4999.8500000000004</c:v>
                </c:pt>
                <c:pt idx="10">
                  <c:v>4927.45</c:v>
                </c:pt>
                <c:pt idx="11">
                  <c:v>5008.8</c:v>
                </c:pt>
                <c:pt idx="12">
                  <c:v>4964.8500000000004</c:v>
                </c:pt>
                <c:pt idx="13">
                  <c:v>4958.55</c:v>
                </c:pt>
                <c:pt idx="14">
                  <c:v>4959.3999999999996</c:v>
                </c:pt>
                <c:pt idx="15">
                  <c:v>4901.5</c:v>
                </c:pt>
                <c:pt idx="16">
                  <c:v>5057.8500000000004</c:v>
                </c:pt>
                <c:pt idx="17">
                  <c:v>5099.45</c:v>
                </c:pt>
                <c:pt idx="18">
                  <c:v>5079.2</c:v>
                </c:pt>
                <c:pt idx="19">
                  <c:v>5002.7</c:v>
                </c:pt>
                <c:pt idx="20">
                  <c:v>5021.3</c:v>
                </c:pt>
                <c:pt idx="21">
                  <c:v>4960.3</c:v>
                </c:pt>
                <c:pt idx="22">
                  <c:v>4929.5</c:v>
                </c:pt>
                <c:pt idx="23">
                  <c:v>5013.8</c:v>
                </c:pt>
                <c:pt idx="24">
                  <c:v>4989.95</c:v>
                </c:pt>
                <c:pt idx="25">
                  <c:v>4980.1000000000004</c:v>
                </c:pt>
                <c:pt idx="26">
                  <c:v>5018.5</c:v>
                </c:pt>
                <c:pt idx="27">
                  <c:v>4909.8999999999996</c:v>
                </c:pt>
                <c:pt idx="28">
                  <c:v>4817.45</c:v>
                </c:pt>
                <c:pt idx="29">
                  <c:v>4909.7</c:v>
                </c:pt>
                <c:pt idx="30">
                  <c:v>4993.8</c:v>
                </c:pt>
                <c:pt idx="31">
                  <c:v>4935.95</c:v>
                </c:pt>
                <c:pt idx="32">
                  <c:v>5027.2</c:v>
                </c:pt>
                <c:pt idx="33">
                  <c:v>5112.8500000000004</c:v>
                </c:pt>
                <c:pt idx="34">
                  <c:v>5071.6000000000004</c:v>
                </c:pt>
                <c:pt idx="35">
                  <c:v>5171.3500000000004</c:v>
                </c:pt>
                <c:pt idx="36">
                  <c:v>5158.45</c:v>
                </c:pt>
                <c:pt idx="37">
                  <c:v>5065.25</c:v>
                </c:pt>
                <c:pt idx="38">
                  <c:v>5012.8500000000004</c:v>
                </c:pt>
                <c:pt idx="39">
                  <c:v>5010.7</c:v>
                </c:pt>
                <c:pt idx="40">
                  <c:v>5083.45</c:v>
                </c:pt>
                <c:pt idx="41">
                  <c:v>5039.8500000000004</c:v>
                </c:pt>
                <c:pt idx="42">
                  <c:v>4988.8500000000004</c:v>
                </c:pt>
                <c:pt idx="43">
                  <c:v>4943.6499999999996</c:v>
                </c:pt>
                <c:pt idx="44">
                  <c:v>4898.8999999999996</c:v>
                </c:pt>
                <c:pt idx="45">
                  <c:v>4834.45</c:v>
                </c:pt>
                <c:pt idx="46">
                  <c:v>4806.3500000000004</c:v>
                </c:pt>
                <c:pt idx="47">
                  <c:v>4851.55</c:v>
                </c:pt>
                <c:pt idx="48">
                  <c:v>4853.1000000000004</c:v>
                </c:pt>
                <c:pt idx="49">
                  <c:v>4768.1000000000004</c:v>
                </c:pt>
                <c:pt idx="50">
                  <c:v>4792.8999999999996</c:v>
                </c:pt>
                <c:pt idx="51">
                  <c:v>4773.8500000000004</c:v>
                </c:pt>
                <c:pt idx="52">
                  <c:v>4735.8999999999996</c:v>
                </c:pt>
                <c:pt idx="53">
                  <c:v>4716.75</c:v>
                </c:pt>
                <c:pt idx="54">
                  <c:v>4900.1000000000004</c:v>
                </c:pt>
                <c:pt idx="55">
                  <c:v>4801</c:v>
                </c:pt>
                <c:pt idx="56">
                  <c:v>4783.3500000000004</c:v>
                </c:pt>
                <c:pt idx="57">
                  <c:v>4833.7</c:v>
                </c:pt>
                <c:pt idx="58">
                  <c:v>4804.8500000000004</c:v>
                </c:pt>
                <c:pt idx="59">
                  <c:v>4861.7</c:v>
                </c:pt>
                <c:pt idx="60">
                  <c:v>4933.8999999999996</c:v>
                </c:pt>
                <c:pt idx="61">
                  <c:v>5039.3</c:v>
                </c:pt>
                <c:pt idx="62">
                  <c:v>4739.95</c:v>
                </c:pt>
                <c:pt idx="63">
                  <c:v>4656.6499999999996</c:v>
                </c:pt>
                <c:pt idx="64">
                  <c:v>4666.75</c:v>
                </c:pt>
                <c:pt idx="65">
                  <c:v>4701.45</c:v>
                </c:pt>
                <c:pt idx="66">
                  <c:v>4778.3999999999996</c:v>
                </c:pt>
                <c:pt idx="67">
                  <c:v>4747.25</c:v>
                </c:pt>
                <c:pt idx="68">
                  <c:v>4687.05</c:v>
                </c:pt>
                <c:pt idx="69">
                  <c:v>4862.25</c:v>
                </c:pt>
                <c:pt idx="70">
                  <c:v>4548.75</c:v>
                </c:pt>
                <c:pt idx="71">
                  <c:v>4349.3500000000004</c:v>
                </c:pt>
                <c:pt idx="72">
                  <c:v>4302.1499999999996</c:v>
                </c:pt>
                <c:pt idx="73">
                  <c:v>4444.95</c:v>
                </c:pt>
                <c:pt idx="74">
                  <c:v>4476.8500000000004</c:v>
                </c:pt>
                <c:pt idx="75">
                  <c:v>4474.45</c:v>
                </c:pt>
                <c:pt idx="76">
                  <c:v>4537.3500000000004</c:v>
                </c:pt>
                <c:pt idx="77">
                  <c:v>4684.5</c:v>
                </c:pt>
                <c:pt idx="78">
                  <c:v>4793.55</c:v>
                </c:pt>
                <c:pt idx="79">
                  <c:v>4798.8</c:v>
                </c:pt>
                <c:pt idx="80">
                  <c:v>4705.8999999999996</c:v>
                </c:pt>
                <c:pt idx="81">
                  <c:v>4682.8999999999996</c:v>
                </c:pt>
                <c:pt idx="82">
                  <c:v>4671.25</c:v>
                </c:pt>
                <c:pt idx="83">
                  <c:v>4652.45</c:v>
                </c:pt>
                <c:pt idx="84">
                  <c:v>4597.05</c:v>
                </c:pt>
                <c:pt idx="85">
                  <c:v>4693.7</c:v>
                </c:pt>
                <c:pt idx="86">
                  <c:v>4796.8</c:v>
                </c:pt>
                <c:pt idx="87">
                  <c:v>4798.6499999999996</c:v>
                </c:pt>
                <c:pt idx="88">
                  <c:v>4806.75</c:v>
                </c:pt>
                <c:pt idx="89">
                  <c:v>4660.45</c:v>
                </c:pt>
                <c:pt idx="90">
                  <c:v>4600.6000000000004</c:v>
                </c:pt>
                <c:pt idx="91">
                  <c:v>4612.3500000000004</c:v>
                </c:pt>
                <c:pt idx="92">
                  <c:v>4605.05</c:v>
                </c:pt>
                <c:pt idx="93">
                  <c:v>4603.8</c:v>
                </c:pt>
                <c:pt idx="94">
                  <c:v>4483.8</c:v>
                </c:pt>
                <c:pt idx="95">
                  <c:v>4553.1499999999996</c:v>
                </c:pt>
                <c:pt idx="96">
                  <c:v>4657.1000000000004</c:v>
                </c:pt>
                <c:pt idx="97">
                  <c:v>4797.55</c:v>
                </c:pt>
                <c:pt idx="98">
                  <c:v>4800.55</c:v>
                </c:pt>
                <c:pt idx="99">
                  <c:v>4758</c:v>
                </c:pt>
                <c:pt idx="100">
                  <c:v>4696</c:v>
                </c:pt>
                <c:pt idx="101">
                  <c:v>4627.1000000000004</c:v>
                </c:pt>
                <c:pt idx="102">
                  <c:v>4644.3</c:v>
                </c:pt>
                <c:pt idx="103">
                  <c:v>4686.8</c:v>
                </c:pt>
                <c:pt idx="104">
                  <c:v>4765.05</c:v>
                </c:pt>
                <c:pt idx="105">
                  <c:v>4754</c:v>
                </c:pt>
                <c:pt idx="106">
                  <c:v>4716.1499999999996</c:v>
                </c:pt>
                <c:pt idx="107">
                  <c:v>4672.8</c:v>
                </c:pt>
                <c:pt idx="108">
                  <c:v>4619.25</c:v>
                </c:pt>
                <c:pt idx="109">
                  <c:v>4645.05</c:v>
                </c:pt>
                <c:pt idx="110">
                  <c:v>4460.8999999999996</c:v>
                </c:pt>
                <c:pt idx="111">
                  <c:v>4411.8500000000004</c:v>
                </c:pt>
                <c:pt idx="112">
                  <c:v>4483.3</c:v>
                </c:pt>
                <c:pt idx="113">
                  <c:v>4525.6000000000004</c:v>
                </c:pt>
                <c:pt idx="114">
                  <c:v>4420.55</c:v>
                </c:pt>
                <c:pt idx="115">
                  <c:v>4486.2</c:v>
                </c:pt>
                <c:pt idx="116">
                  <c:v>4297.6000000000004</c:v>
                </c:pt>
                <c:pt idx="117">
                  <c:v>4163.1000000000004</c:v>
                </c:pt>
                <c:pt idx="118">
                  <c:v>4056.35</c:v>
                </c:pt>
                <c:pt idx="119">
                  <c:v>4014.1</c:v>
                </c:pt>
                <c:pt idx="120">
                  <c:v>4010.55</c:v>
                </c:pt>
                <c:pt idx="121">
                  <c:v>3932.1</c:v>
                </c:pt>
                <c:pt idx="122">
                  <c:v>4019.25</c:v>
                </c:pt>
                <c:pt idx="123">
                  <c:v>3967.8</c:v>
                </c:pt>
                <c:pt idx="124">
                  <c:v>4031.7</c:v>
                </c:pt>
                <c:pt idx="125">
                  <c:v>3979.65</c:v>
                </c:pt>
                <c:pt idx="126">
                  <c:v>3925.95</c:v>
                </c:pt>
                <c:pt idx="127">
                  <c:v>3888.65</c:v>
                </c:pt>
                <c:pt idx="128">
                  <c:v>3834.5</c:v>
                </c:pt>
                <c:pt idx="129">
                  <c:v>3846.35</c:v>
                </c:pt>
                <c:pt idx="130">
                  <c:v>3868.25</c:v>
                </c:pt>
                <c:pt idx="131">
                  <c:v>3884.15</c:v>
                </c:pt>
                <c:pt idx="132">
                  <c:v>3918.9</c:v>
                </c:pt>
                <c:pt idx="133">
                  <c:v>3850</c:v>
                </c:pt>
                <c:pt idx="134">
                  <c:v>3852.2</c:v>
                </c:pt>
                <c:pt idx="135">
                  <c:v>3850.35</c:v>
                </c:pt>
                <c:pt idx="136">
                  <c:v>3840.55</c:v>
                </c:pt>
                <c:pt idx="137">
                  <c:v>3851.45</c:v>
                </c:pt>
                <c:pt idx="138">
                  <c:v>3835.75</c:v>
                </c:pt>
                <c:pt idx="139">
                  <c:v>3756.2</c:v>
                </c:pt>
                <c:pt idx="140">
                  <c:v>3707.25</c:v>
                </c:pt>
                <c:pt idx="141">
                  <c:v>3693.3</c:v>
                </c:pt>
                <c:pt idx="142">
                  <c:v>3678.6</c:v>
                </c:pt>
                <c:pt idx="143">
                  <c:v>3722.4</c:v>
                </c:pt>
                <c:pt idx="144">
                  <c:v>3703.2</c:v>
                </c:pt>
                <c:pt idx="145">
                  <c:v>3675.6</c:v>
                </c:pt>
                <c:pt idx="146">
                  <c:v>3719.2</c:v>
                </c:pt>
                <c:pt idx="147">
                  <c:v>3731.05</c:v>
                </c:pt>
                <c:pt idx="148">
                  <c:v>3717.7</c:v>
                </c:pt>
                <c:pt idx="149">
                  <c:v>3727.4</c:v>
                </c:pt>
                <c:pt idx="150">
                  <c:v>3729.6</c:v>
                </c:pt>
                <c:pt idx="151">
                  <c:v>3784.3</c:v>
                </c:pt>
                <c:pt idx="152">
                  <c:v>3808.2</c:v>
                </c:pt>
                <c:pt idx="153">
                  <c:v>3792.7</c:v>
                </c:pt>
                <c:pt idx="154">
                  <c:v>3687.3</c:v>
                </c:pt>
                <c:pt idx="155">
                  <c:v>3749.4</c:v>
                </c:pt>
                <c:pt idx="156">
                  <c:v>3734.25</c:v>
                </c:pt>
                <c:pt idx="157">
                  <c:v>3727.75</c:v>
                </c:pt>
                <c:pt idx="158">
                  <c:v>3675.9</c:v>
                </c:pt>
                <c:pt idx="159">
                  <c:v>3681</c:v>
                </c:pt>
                <c:pt idx="160">
                  <c:v>3731.7</c:v>
                </c:pt>
                <c:pt idx="161">
                  <c:v>3748.85</c:v>
                </c:pt>
                <c:pt idx="162">
                  <c:v>3786.45</c:v>
                </c:pt>
                <c:pt idx="163">
                  <c:v>3828.3</c:v>
                </c:pt>
                <c:pt idx="164">
                  <c:v>3858.25</c:v>
                </c:pt>
                <c:pt idx="165">
                  <c:v>3841</c:v>
                </c:pt>
                <c:pt idx="166">
                  <c:v>3821.35</c:v>
                </c:pt>
                <c:pt idx="167">
                  <c:v>3822</c:v>
                </c:pt>
                <c:pt idx="168">
                  <c:v>3810.75</c:v>
                </c:pt>
                <c:pt idx="169">
                  <c:v>3804.4</c:v>
                </c:pt>
                <c:pt idx="170">
                  <c:v>3863.5</c:v>
                </c:pt>
                <c:pt idx="171">
                  <c:v>3897.85</c:v>
                </c:pt>
                <c:pt idx="172">
                  <c:v>3932.35</c:v>
                </c:pt>
                <c:pt idx="173">
                  <c:v>4103.3500000000004</c:v>
                </c:pt>
                <c:pt idx="174">
                  <c:v>4064.75</c:v>
                </c:pt>
                <c:pt idx="175">
                  <c:v>4082.65</c:v>
                </c:pt>
                <c:pt idx="176">
                  <c:v>4044.65</c:v>
                </c:pt>
                <c:pt idx="177">
                  <c:v>4027.45</c:v>
                </c:pt>
                <c:pt idx="178">
                  <c:v>4023.45</c:v>
                </c:pt>
                <c:pt idx="179">
                  <c:v>4007.95</c:v>
                </c:pt>
                <c:pt idx="180">
                  <c:v>3954.5</c:v>
                </c:pt>
                <c:pt idx="181">
                  <c:v>3965.9</c:v>
                </c:pt>
                <c:pt idx="182">
                  <c:v>4021.35</c:v>
                </c:pt>
                <c:pt idx="183">
                  <c:v>4010.15</c:v>
                </c:pt>
                <c:pt idx="184">
                  <c:v>4045.65</c:v>
                </c:pt>
                <c:pt idx="185">
                  <c:v>4070.05</c:v>
                </c:pt>
                <c:pt idx="186">
                  <c:v>4033.05</c:v>
                </c:pt>
                <c:pt idx="187">
                  <c:v>4075.4</c:v>
                </c:pt>
                <c:pt idx="188">
                  <c:v>4069.75</c:v>
                </c:pt>
                <c:pt idx="189">
                  <c:v>4070.65</c:v>
                </c:pt>
                <c:pt idx="190">
                  <c:v>4115.45</c:v>
                </c:pt>
                <c:pt idx="191">
                  <c:v>4137.1499999999996</c:v>
                </c:pt>
                <c:pt idx="192">
                  <c:v>4039.55</c:v>
                </c:pt>
                <c:pt idx="193">
                  <c:v>3967.1</c:v>
                </c:pt>
                <c:pt idx="194">
                  <c:v>3988.4</c:v>
                </c:pt>
                <c:pt idx="195">
                  <c:v>3949.75</c:v>
                </c:pt>
                <c:pt idx="196">
                  <c:v>3861.5</c:v>
                </c:pt>
                <c:pt idx="197">
                  <c:v>3912.15</c:v>
                </c:pt>
                <c:pt idx="198">
                  <c:v>3842.9</c:v>
                </c:pt>
                <c:pt idx="199">
                  <c:v>3844.4</c:v>
                </c:pt>
                <c:pt idx="200">
                  <c:v>3838.25</c:v>
                </c:pt>
                <c:pt idx="201">
                  <c:v>3814.95</c:v>
                </c:pt>
                <c:pt idx="202">
                  <c:v>3792.9</c:v>
                </c:pt>
                <c:pt idx="203">
                  <c:v>3810.9</c:v>
                </c:pt>
                <c:pt idx="204">
                  <c:v>3790.25</c:v>
                </c:pt>
                <c:pt idx="205">
                  <c:v>3791.95</c:v>
                </c:pt>
                <c:pt idx="206">
                  <c:v>3798.45</c:v>
                </c:pt>
                <c:pt idx="207">
                  <c:v>3802.7</c:v>
                </c:pt>
                <c:pt idx="208">
                  <c:v>3798.4</c:v>
                </c:pt>
                <c:pt idx="209">
                  <c:v>3747.6</c:v>
                </c:pt>
                <c:pt idx="210">
                  <c:v>3712.4</c:v>
                </c:pt>
                <c:pt idx="211">
                  <c:v>3653.3</c:v>
                </c:pt>
                <c:pt idx="212">
                  <c:v>3649.55</c:v>
                </c:pt>
                <c:pt idx="213">
                  <c:v>3649.7</c:v>
                </c:pt>
                <c:pt idx="214">
                  <c:v>3647.45</c:v>
                </c:pt>
                <c:pt idx="215">
                  <c:v>3639.45</c:v>
                </c:pt>
                <c:pt idx="216">
                  <c:v>3633.4</c:v>
                </c:pt>
                <c:pt idx="217">
                  <c:v>3646.65</c:v>
                </c:pt>
                <c:pt idx="218">
                  <c:v>3665.45</c:v>
                </c:pt>
                <c:pt idx="219">
                  <c:v>3684.65</c:v>
                </c:pt>
                <c:pt idx="220">
                  <c:v>3740.55</c:v>
                </c:pt>
                <c:pt idx="221">
                  <c:v>3668.95</c:v>
                </c:pt>
                <c:pt idx="222">
                  <c:v>3749.5</c:v>
                </c:pt>
                <c:pt idx="223">
                  <c:v>3766.85</c:v>
                </c:pt>
                <c:pt idx="224">
                  <c:v>3795.95</c:v>
                </c:pt>
                <c:pt idx="225">
                  <c:v>3842.85</c:v>
                </c:pt>
                <c:pt idx="226">
                  <c:v>3856.8</c:v>
                </c:pt>
                <c:pt idx="227">
                  <c:v>3935.85</c:v>
                </c:pt>
                <c:pt idx="228">
                  <c:v>3862.75</c:v>
                </c:pt>
                <c:pt idx="229">
                  <c:v>3852.05</c:v>
                </c:pt>
                <c:pt idx="230">
                  <c:v>3793.8</c:v>
                </c:pt>
                <c:pt idx="231">
                  <c:v>3798.6</c:v>
                </c:pt>
                <c:pt idx="232">
                  <c:v>3833.95</c:v>
                </c:pt>
                <c:pt idx="233">
                  <c:v>3861.5</c:v>
                </c:pt>
                <c:pt idx="234">
                  <c:v>3872.95</c:v>
                </c:pt>
                <c:pt idx="235">
                  <c:v>3725.7</c:v>
                </c:pt>
                <c:pt idx="236">
                  <c:v>3675.6</c:v>
                </c:pt>
                <c:pt idx="237">
                  <c:v>3671.05</c:v>
                </c:pt>
                <c:pt idx="238">
                  <c:v>3640.7</c:v>
                </c:pt>
                <c:pt idx="239">
                  <c:v>3633.6</c:v>
                </c:pt>
                <c:pt idx="240">
                  <c:v>3664.1</c:v>
                </c:pt>
                <c:pt idx="241">
                  <c:v>3689.1</c:v>
                </c:pt>
                <c:pt idx="242">
                  <c:v>3686.95</c:v>
                </c:pt>
                <c:pt idx="243">
                  <c:v>3729.4</c:v>
                </c:pt>
                <c:pt idx="244">
                  <c:v>3797.9</c:v>
                </c:pt>
                <c:pt idx="245">
                  <c:v>3796</c:v>
                </c:pt>
                <c:pt idx="246">
                  <c:v>3808.05</c:v>
                </c:pt>
                <c:pt idx="247">
                  <c:v>3813.7</c:v>
                </c:pt>
                <c:pt idx="248">
                  <c:v>3753.25</c:v>
                </c:pt>
                <c:pt idx="249">
                  <c:v>3810.75</c:v>
                </c:pt>
                <c:pt idx="250">
                  <c:v>3782.4</c:v>
                </c:pt>
                <c:pt idx="251">
                  <c:v>3785.1</c:v>
                </c:pt>
                <c:pt idx="252">
                  <c:v>3796.8</c:v>
                </c:pt>
                <c:pt idx="253">
                  <c:v>3776.9</c:v>
                </c:pt>
                <c:pt idx="254">
                  <c:v>3755.75</c:v>
                </c:pt>
                <c:pt idx="255">
                  <c:v>3761.05</c:v>
                </c:pt>
                <c:pt idx="256">
                  <c:v>3720.4</c:v>
                </c:pt>
                <c:pt idx="257">
                  <c:v>3736.3</c:v>
                </c:pt>
                <c:pt idx="258">
                  <c:v>3664.35</c:v>
                </c:pt>
                <c:pt idx="259">
                  <c:v>3592.9</c:v>
                </c:pt>
                <c:pt idx="260">
                  <c:v>3534.6</c:v>
                </c:pt>
                <c:pt idx="261">
                  <c:v>3561.5</c:v>
                </c:pt>
                <c:pt idx="262">
                  <c:v>3539.3</c:v>
                </c:pt>
                <c:pt idx="263">
                  <c:v>3568.9</c:v>
                </c:pt>
                <c:pt idx="264">
                  <c:v>3547.7</c:v>
                </c:pt>
                <c:pt idx="265">
                  <c:v>3540.95</c:v>
                </c:pt>
                <c:pt idx="266">
                  <c:v>3507.65</c:v>
                </c:pt>
                <c:pt idx="267">
                  <c:v>3499.35</c:v>
                </c:pt>
                <c:pt idx="268">
                  <c:v>3509.3</c:v>
                </c:pt>
                <c:pt idx="269">
                  <c:v>3550.05</c:v>
                </c:pt>
                <c:pt idx="270">
                  <c:v>3598.2</c:v>
                </c:pt>
                <c:pt idx="271">
                  <c:v>3628.75</c:v>
                </c:pt>
                <c:pt idx="272">
                  <c:v>3648.45</c:v>
                </c:pt>
                <c:pt idx="273">
                  <c:v>3640.35</c:v>
                </c:pt>
                <c:pt idx="274">
                  <c:v>3652.1</c:v>
                </c:pt>
                <c:pt idx="275">
                  <c:v>3699.9</c:v>
                </c:pt>
                <c:pt idx="276">
                  <c:v>3713.4</c:v>
                </c:pt>
                <c:pt idx="277">
                  <c:v>3740.3</c:v>
                </c:pt>
                <c:pt idx="278">
                  <c:v>3752.8</c:v>
                </c:pt>
                <c:pt idx="279">
                  <c:v>3713.9</c:v>
                </c:pt>
                <c:pt idx="280">
                  <c:v>3693.35</c:v>
                </c:pt>
                <c:pt idx="281">
                  <c:v>3712.65</c:v>
                </c:pt>
                <c:pt idx="282">
                  <c:v>3677.05</c:v>
                </c:pt>
                <c:pt idx="283">
                  <c:v>3668.2</c:v>
                </c:pt>
                <c:pt idx="284">
                  <c:v>3675.7</c:v>
                </c:pt>
                <c:pt idx="285">
                  <c:v>3678.8</c:v>
                </c:pt>
                <c:pt idx="286">
                  <c:v>3705.85</c:v>
                </c:pt>
                <c:pt idx="287">
                  <c:v>3676.5</c:v>
                </c:pt>
                <c:pt idx="288">
                  <c:v>3713.55</c:v>
                </c:pt>
                <c:pt idx="289">
                  <c:v>3838.75</c:v>
                </c:pt>
                <c:pt idx="290">
                  <c:v>3821.65</c:v>
                </c:pt>
                <c:pt idx="291">
                  <c:v>3806.35</c:v>
                </c:pt>
                <c:pt idx="292">
                  <c:v>3827.1</c:v>
                </c:pt>
                <c:pt idx="293">
                  <c:v>3767.7</c:v>
                </c:pt>
                <c:pt idx="294">
                  <c:v>3808.95</c:v>
                </c:pt>
                <c:pt idx="295">
                  <c:v>3815.9</c:v>
                </c:pt>
                <c:pt idx="296">
                  <c:v>3820.1</c:v>
                </c:pt>
                <c:pt idx="297">
                  <c:v>3857.2</c:v>
                </c:pt>
                <c:pt idx="298">
                  <c:v>3868.6</c:v>
                </c:pt>
                <c:pt idx="299">
                  <c:v>3889.2</c:v>
                </c:pt>
                <c:pt idx="300">
                  <c:v>3963.6</c:v>
                </c:pt>
                <c:pt idx="301">
                  <c:v>3872.1</c:v>
                </c:pt>
                <c:pt idx="302">
                  <c:v>3848.25</c:v>
                </c:pt>
                <c:pt idx="303">
                  <c:v>3744.05</c:v>
                </c:pt>
                <c:pt idx="304">
                  <c:v>3812.15</c:v>
                </c:pt>
                <c:pt idx="305">
                  <c:v>3919.5</c:v>
                </c:pt>
                <c:pt idx="306">
                  <c:v>3986.9</c:v>
                </c:pt>
                <c:pt idx="307">
                  <c:v>3975.7</c:v>
                </c:pt>
                <c:pt idx="308">
                  <c:v>4085.6</c:v>
                </c:pt>
                <c:pt idx="309">
                  <c:v>3917.7</c:v>
                </c:pt>
                <c:pt idx="310">
                  <c:v>3704.85</c:v>
                </c:pt>
                <c:pt idx="311">
                  <c:v>3677.9</c:v>
                </c:pt>
                <c:pt idx="312">
                  <c:v>3629.4</c:v>
                </c:pt>
                <c:pt idx="313">
                  <c:v>3632.1</c:v>
                </c:pt>
                <c:pt idx="314">
                  <c:v>3546.8</c:v>
                </c:pt>
                <c:pt idx="315">
                  <c:v>3544.05</c:v>
                </c:pt>
                <c:pt idx="316">
                  <c:v>3527.75</c:v>
                </c:pt>
                <c:pt idx="317">
                  <c:v>3536.85</c:v>
                </c:pt>
                <c:pt idx="318">
                  <c:v>3531.6</c:v>
                </c:pt>
                <c:pt idx="319">
                  <c:v>3500.9</c:v>
                </c:pt>
                <c:pt idx="320">
                  <c:v>3471.25</c:v>
                </c:pt>
                <c:pt idx="321">
                  <c:v>3507.5</c:v>
                </c:pt>
                <c:pt idx="322">
                  <c:v>3503.3</c:v>
                </c:pt>
                <c:pt idx="323">
                  <c:v>3501.75</c:v>
                </c:pt>
                <c:pt idx="324">
                  <c:v>3435.35</c:v>
                </c:pt>
                <c:pt idx="325">
                  <c:v>3429.55</c:v>
                </c:pt>
                <c:pt idx="326">
                  <c:v>3432.95</c:v>
                </c:pt>
                <c:pt idx="327">
                  <c:v>3425.1</c:v>
                </c:pt>
                <c:pt idx="328">
                  <c:v>3395.25</c:v>
                </c:pt>
                <c:pt idx="329">
                  <c:v>3368.55</c:v>
                </c:pt>
                <c:pt idx="330">
                  <c:v>3400.2</c:v>
                </c:pt>
                <c:pt idx="331">
                  <c:v>3479.25</c:v>
                </c:pt>
                <c:pt idx="332">
                  <c:v>3523.4</c:v>
                </c:pt>
                <c:pt idx="333">
                  <c:v>3677.55</c:v>
                </c:pt>
                <c:pt idx="334">
                  <c:v>3704.65</c:v>
                </c:pt>
                <c:pt idx="335">
                  <c:v>3672.3</c:v>
                </c:pt>
                <c:pt idx="336">
                  <c:v>3659.7</c:v>
                </c:pt>
                <c:pt idx="337">
                  <c:v>3677.85</c:v>
                </c:pt>
                <c:pt idx="338">
                  <c:v>3598.2</c:v>
                </c:pt>
                <c:pt idx="339">
                  <c:v>3584.5</c:v>
                </c:pt>
                <c:pt idx="340">
                  <c:v>3554</c:v>
                </c:pt>
                <c:pt idx="341">
                  <c:v>3545.9</c:v>
                </c:pt>
                <c:pt idx="342">
                  <c:v>3511.95</c:v>
                </c:pt>
                <c:pt idx="343">
                  <c:v>3500.8</c:v>
                </c:pt>
                <c:pt idx="344">
                  <c:v>3461.6</c:v>
                </c:pt>
                <c:pt idx="345">
                  <c:v>3465.85</c:v>
                </c:pt>
                <c:pt idx="346">
                  <c:v>3467.2</c:v>
                </c:pt>
                <c:pt idx="347">
                  <c:v>3455.9</c:v>
                </c:pt>
                <c:pt idx="348">
                  <c:v>3482.2</c:v>
                </c:pt>
                <c:pt idx="349">
                  <c:v>3476.2</c:v>
                </c:pt>
                <c:pt idx="350">
                  <c:v>3506.8</c:v>
                </c:pt>
                <c:pt idx="351">
                  <c:v>3497.1</c:v>
                </c:pt>
                <c:pt idx="352">
                  <c:v>3501.05</c:v>
                </c:pt>
                <c:pt idx="353">
                  <c:v>3473.1</c:v>
                </c:pt>
                <c:pt idx="354">
                  <c:v>3454.2</c:v>
                </c:pt>
                <c:pt idx="355">
                  <c:v>3450.7</c:v>
                </c:pt>
                <c:pt idx="356">
                  <c:v>3496.1</c:v>
                </c:pt>
                <c:pt idx="357">
                  <c:v>3654.85</c:v>
                </c:pt>
                <c:pt idx="358">
                  <c:v>3553.75</c:v>
                </c:pt>
                <c:pt idx="359">
                  <c:v>3401.05</c:v>
                </c:pt>
                <c:pt idx="360">
                  <c:v>3325.45</c:v>
                </c:pt>
                <c:pt idx="361">
                  <c:v>3316.45</c:v>
                </c:pt>
                <c:pt idx="362">
                  <c:v>3306.8</c:v>
                </c:pt>
                <c:pt idx="363">
                  <c:v>3358.4</c:v>
                </c:pt>
                <c:pt idx="364">
                  <c:v>3373.5</c:v>
                </c:pt>
                <c:pt idx="365">
                  <c:v>3361.4</c:v>
                </c:pt>
                <c:pt idx="366">
                  <c:v>3357.6</c:v>
                </c:pt>
                <c:pt idx="367">
                  <c:v>3366.1</c:v>
                </c:pt>
                <c:pt idx="368">
                  <c:v>3311.3</c:v>
                </c:pt>
                <c:pt idx="369">
                  <c:v>3382.15</c:v>
                </c:pt>
                <c:pt idx="370">
                  <c:v>3337.25</c:v>
                </c:pt>
                <c:pt idx="371">
                  <c:v>3350.95</c:v>
                </c:pt>
                <c:pt idx="372">
                  <c:v>3351.75</c:v>
                </c:pt>
                <c:pt idx="373">
                  <c:v>3391.85</c:v>
                </c:pt>
                <c:pt idx="374">
                  <c:v>3397.85</c:v>
                </c:pt>
                <c:pt idx="375">
                  <c:v>3389.7</c:v>
                </c:pt>
                <c:pt idx="376">
                  <c:v>3437.15</c:v>
                </c:pt>
                <c:pt idx="377">
                  <c:v>3463.25</c:v>
                </c:pt>
                <c:pt idx="378">
                  <c:v>3443.2</c:v>
                </c:pt>
                <c:pt idx="379">
                  <c:v>3439.35</c:v>
                </c:pt>
                <c:pt idx="380">
                  <c:v>3416.95</c:v>
                </c:pt>
                <c:pt idx="381">
                  <c:v>3491.3</c:v>
                </c:pt>
                <c:pt idx="382">
                  <c:v>3499.2</c:v>
                </c:pt>
                <c:pt idx="383">
                  <c:v>3478.75</c:v>
                </c:pt>
                <c:pt idx="384">
                  <c:v>3500.15</c:v>
                </c:pt>
                <c:pt idx="385">
                  <c:v>3525.6</c:v>
                </c:pt>
                <c:pt idx="386">
                  <c:v>3552.85</c:v>
                </c:pt>
                <c:pt idx="387">
                  <c:v>3545</c:v>
                </c:pt>
                <c:pt idx="388">
                  <c:v>3541.7</c:v>
                </c:pt>
                <c:pt idx="389">
                  <c:v>3545.6</c:v>
                </c:pt>
                <c:pt idx="390">
                  <c:v>3482.7</c:v>
                </c:pt>
                <c:pt idx="391">
                  <c:v>3495.2</c:v>
                </c:pt>
                <c:pt idx="392">
                  <c:v>3498.85</c:v>
                </c:pt>
                <c:pt idx="393">
                  <c:v>3482.05</c:v>
                </c:pt>
                <c:pt idx="394">
                  <c:v>3458.6</c:v>
                </c:pt>
                <c:pt idx="395">
                  <c:v>3440.9</c:v>
                </c:pt>
                <c:pt idx="396">
                  <c:v>3441.5</c:v>
                </c:pt>
                <c:pt idx="397">
                  <c:v>3470.35</c:v>
                </c:pt>
                <c:pt idx="398">
                  <c:v>3502.9</c:v>
                </c:pt>
                <c:pt idx="399">
                  <c:v>3551.35</c:v>
                </c:pt>
                <c:pt idx="400">
                  <c:v>3502.3</c:v>
                </c:pt>
                <c:pt idx="401">
                  <c:v>3546.3</c:v>
                </c:pt>
                <c:pt idx="402">
                  <c:v>3562.35</c:v>
                </c:pt>
                <c:pt idx="403">
                  <c:v>3515.1</c:v>
                </c:pt>
                <c:pt idx="404">
                  <c:v>3513.5</c:v>
                </c:pt>
                <c:pt idx="405">
                  <c:v>3434</c:v>
                </c:pt>
                <c:pt idx="406">
                  <c:v>3513.75</c:v>
                </c:pt>
                <c:pt idx="407">
                  <c:v>3565.1</c:v>
                </c:pt>
                <c:pt idx="408">
                  <c:v>3648.6</c:v>
                </c:pt>
                <c:pt idx="409">
                  <c:v>3689.8</c:v>
                </c:pt>
                <c:pt idx="410">
                  <c:v>3678.35</c:v>
                </c:pt>
                <c:pt idx="411">
                  <c:v>3863.7</c:v>
                </c:pt>
                <c:pt idx="412">
                  <c:v>3911.8</c:v>
                </c:pt>
                <c:pt idx="413">
                  <c:v>3872.9</c:v>
                </c:pt>
                <c:pt idx="414">
                  <c:v>3877.4</c:v>
                </c:pt>
                <c:pt idx="415">
                  <c:v>3879.55</c:v>
                </c:pt>
                <c:pt idx="416">
                  <c:v>3842.5</c:v>
                </c:pt>
                <c:pt idx="417">
                  <c:v>3857.8</c:v>
                </c:pt>
                <c:pt idx="418">
                  <c:v>3924.2</c:v>
                </c:pt>
                <c:pt idx="419">
                  <c:v>4060.9</c:v>
                </c:pt>
                <c:pt idx="420">
                  <c:v>4072.75</c:v>
                </c:pt>
                <c:pt idx="421">
                  <c:v>4068.75</c:v>
                </c:pt>
                <c:pt idx="422">
                  <c:v>4178.3</c:v>
                </c:pt>
                <c:pt idx="423">
                  <c:v>4017.75</c:v>
                </c:pt>
                <c:pt idx="424">
                  <c:v>4074.6</c:v>
                </c:pt>
                <c:pt idx="425">
                  <c:v>4036.6</c:v>
                </c:pt>
                <c:pt idx="426">
                  <c:v>3875.6</c:v>
                </c:pt>
                <c:pt idx="427">
                  <c:v>3921.55</c:v>
                </c:pt>
                <c:pt idx="428">
                  <c:v>3993.2</c:v>
                </c:pt>
                <c:pt idx="429">
                  <c:v>4089.55</c:v>
                </c:pt>
                <c:pt idx="430">
                  <c:v>4090.2</c:v>
                </c:pt>
                <c:pt idx="431">
                  <c:v>3990</c:v>
                </c:pt>
                <c:pt idx="432">
                  <c:v>4182</c:v>
                </c:pt>
                <c:pt idx="433">
                  <c:v>4201.1000000000004</c:v>
                </c:pt>
                <c:pt idx="434">
                  <c:v>4108.95</c:v>
                </c:pt>
                <c:pt idx="435">
                  <c:v>4057.35</c:v>
                </c:pt>
                <c:pt idx="436">
                  <c:v>4002.4</c:v>
                </c:pt>
                <c:pt idx="437">
                  <c:v>4037.2</c:v>
                </c:pt>
                <c:pt idx="438">
                  <c:v>4083.15</c:v>
                </c:pt>
                <c:pt idx="439">
                  <c:v>4063.4</c:v>
                </c:pt>
                <c:pt idx="440">
                  <c:v>4028.15</c:v>
                </c:pt>
                <c:pt idx="441">
                  <c:v>4005.75</c:v>
                </c:pt>
                <c:pt idx="442">
                  <c:v>4044.15</c:v>
                </c:pt>
                <c:pt idx="443">
                  <c:v>4025.5</c:v>
                </c:pt>
                <c:pt idx="444">
                  <c:v>3965.1</c:v>
                </c:pt>
                <c:pt idx="445">
                  <c:v>3907.7</c:v>
                </c:pt>
                <c:pt idx="446">
                  <c:v>3904.45</c:v>
                </c:pt>
                <c:pt idx="447">
                  <c:v>3968.05</c:v>
                </c:pt>
                <c:pt idx="448">
                  <c:v>3954.75</c:v>
                </c:pt>
                <c:pt idx="449">
                  <c:v>3955.2</c:v>
                </c:pt>
                <c:pt idx="450">
                  <c:v>3882.3</c:v>
                </c:pt>
                <c:pt idx="451">
                  <c:v>3910.6</c:v>
                </c:pt>
                <c:pt idx="452">
                  <c:v>3949.2</c:v>
                </c:pt>
                <c:pt idx="453">
                  <c:v>4011.7</c:v>
                </c:pt>
                <c:pt idx="454">
                  <c:v>4053.8</c:v>
                </c:pt>
                <c:pt idx="455">
                  <c:v>4098.3500000000004</c:v>
                </c:pt>
                <c:pt idx="456">
                  <c:v>4128.3500000000004</c:v>
                </c:pt>
                <c:pt idx="457">
                  <c:v>4138.8500000000004</c:v>
                </c:pt>
                <c:pt idx="458">
                  <c:v>4158.7</c:v>
                </c:pt>
                <c:pt idx="459">
                  <c:v>4173.5</c:v>
                </c:pt>
                <c:pt idx="460">
                  <c:v>4167.3500000000004</c:v>
                </c:pt>
                <c:pt idx="461">
                  <c:v>4194.2</c:v>
                </c:pt>
                <c:pt idx="462">
                  <c:v>4193.6499999999996</c:v>
                </c:pt>
                <c:pt idx="463">
                  <c:v>4247.5</c:v>
                </c:pt>
                <c:pt idx="464">
                  <c:v>4320.8999999999996</c:v>
                </c:pt>
                <c:pt idx="465">
                  <c:v>4307.3500000000004</c:v>
                </c:pt>
                <c:pt idx="466">
                  <c:v>4271.3999999999996</c:v>
                </c:pt>
                <c:pt idx="467">
                  <c:v>4235.6000000000004</c:v>
                </c:pt>
                <c:pt idx="468">
                  <c:v>4229.95</c:v>
                </c:pt>
                <c:pt idx="469">
                  <c:v>4215.55</c:v>
                </c:pt>
                <c:pt idx="470">
                  <c:v>4226.25</c:v>
                </c:pt>
                <c:pt idx="471">
                  <c:v>4167.8500000000004</c:v>
                </c:pt>
                <c:pt idx="472">
                  <c:v>4139.3500000000004</c:v>
                </c:pt>
                <c:pt idx="473">
                  <c:v>4153.45</c:v>
                </c:pt>
                <c:pt idx="474">
                  <c:v>4306.1499999999996</c:v>
                </c:pt>
                <c:pt idx="475">
                  <c:v>4309.95</c:v>
                </c:pt>
                <c:pt idx="476">
                  <c:v>4352.8999999999996</c:v>
                </c:pt>
                <c:pt idx="477">
                  <c:v>4381.1000000000004</c:v>
                </c:pt>
                <c:pt idx="478">
                  <c:v>4471.75</c:v>
                </c:pt>
                <c:pt idx="479">
                  <c:v>4471.45</c:v>
                </c:pt>
                <c:pt idx="480">
                  <c:v>4413.8500000000004</c:v>
                </c:pt>
                <c:pt idx="481">
                  <c:v>4479.55</c:v>
                </c:pt>
                <c:pt idx="482">
                  <c:v>4443.75</c:v>
                </c:pt>
                <c:pt idx="483">
                  <c:v>4386.55</c:v>
                </c:pt>
                <c:pt idx="484">
                  <c:v>4240.55</c:v>
                </c:pt>
                <c:pt idx="485">
                  <c:v>4318.1499999999996</c:v>
                </c:pt>
                <c:pt idx="486">
                  <c:v>4283.2</c:v>
                </c:pt>
                <c:pt idx="487">
                  <c:v>4375.3</c:v>
                </c:pt>
                <c:pt idx="488">
                  <c:v>4367</c:v>
                </c:pt>
                <c:pt idx="489">
                  <c:v>4431.7</c:v>
                </c:pt>
                <c:pt idx="490">
                  <c:v>4308.7</c:v>
                </c:pt>
                <c:pt idx="491">
                  <c:v>4349.3</c:v>
                </c:pt>
                <c:pt idx="492">
                  <c:v>4348</c:v>
                </c:pt>
                <c:pt idx="493">
                  <c:v>4327.55</c:v>
                </c:pt>
                <c:pt idx="494">
                  <c:v>4525.8500000000004</c:v>
                </c:pt>
                <c:pt idx="495">
                  <c:v>4478.25</c:v>
                </c:pt>
                <c:pt idx="496">
                  <c:v>4493.25</c:v>
                </c:pt>
                <c:pt idx="497">
                  <c:v>4443.95</c:v>
                </c:pt>
                <c:pt idx="498">
                  <c:v>4386.1000000000004</c:v>
                </c:pt>
                <c:pt idx="499">
                  <c:v>4406.05</c:v>
                </c:pt>
                <c:pt idx="500">
                  <c:v>4426.3</c:v>
                </c:pt>
                <c:pt idx="501">
                  <c:v>4557.1000000000004</c:v>
                </c:pt>
                <c:pt idx="502">
                  <c:v>4577.45</c:v>
                </c:pt>
                <c:pt idx="503">
                  <c:v>4576.8</c:v>
                </c:pt>
                <c:pt idx="504">
                  <c:v>4565.8500000000004</c:v>
                </c:pt>
                <c:pt idx="505">
                  <c:v>4531.3500000000004</c:v>
                </c:pt>
                <c:pt idx="506">
                  <c:v>4431.55</c:v>
                </c:pt>
                <c:pt idx="507">
                  <c:v>4409.6499999999996</c:v>
                </c:pt>
                <c:pt idx="508">
                  <c:v>4341.25</c:v>
                </c:pt>
                <c:pt idx="509">
                  <c:v>4304.25</c:v>
                </c:pt>
                <c:pt idx="510">
                  <c:v>4256.95</c:v>
                </c:pt>
                <c:pt idx="511">
                  <c:v>4250.75</c:v>
                </c:pt>
                <c:pt idx="512">
                  <c:v>4382</c:v>
                </c:pt>
                <c:pt idx="513">
                  <c:v>4460.95</c:v>
                </c:pt>
                <c:pt idx="514">
                  <c:v>4398.6499999999996</c:v>
                </c:pt>
                <c:pt idx="515">
                  <c:v>4402.1000000000004</c:v>
                </c:pt>
                <c:pt idx="516">
                  <c:v>4336.7</c:v>
                </c:pt>
                <c:pt idx="517">
                  <c:v>4274.8500000000004</c:v>
                </c:pt>
                <c:pt idx="518">
                  <c:v>4250.7</c:v>
                </c:pt>
                <c:pt idx="519">
                  <c:v>4250.05</c:v>
                </c:pt>
                <c:pt idx="520">
                  <c:v>4232.25</c:v>
                </c:pt>
                <c:pt idx="521">
                  <c:v>4239.1000000000004</c:v>
                </c:pt>
                <c:pt idx="522">
                  <c:v>4253.1499999999996</c:v>
                </c:pt>
                <c:pt idx="523">
                  <c:v>4259.1000000000004</c:v>
                </c:pt>
                <c:pt idx="524">
                  <c:v>4307.6499999999996</c:v>
                </c:pt>
                <c:pt idx="525">
                  <c:v>4243.8500000000004</c:v>
                </c:pt>
                <c:pt idx="526">
                  <c:v>4147.8</c:v>
                </c:pt>
                <c:pt idx="527">
                  <c:v>4000.95</c:v>
                </c:pt>
                <c:pt idx="528">
                  <c:v>3932.4</c:v>
                </c:pt>
                <c:pt idx="529">
                  <c:v>4040.05</c:v>
                </c:pt>
                <c:pt idx="530">
                  <c:v>3963.4</c:v>
                </c:pt>
                <c:pt idx="531">
                  <c:v>4035.35</c:v>
                </c:pt>
                <c:pt idx="532">
                  <c:v>3915.45</c:v>
                </c:pt>
                <c:pt idx="533">
                  <c:v>3931.3</c:v>
                </c:pt>
                <c:pt idx="534">
                  <c:v>3945.75</c:v>
                </c:pt>
                <c:pt idx="535">
                  <c:v>3926.8</c:v>
                </c:pt>
                <c:pt idx="536">
                  <c:v>3924.85</c:v>
                </c:pt>
                <c:pt idx="537">
                  <c:v>3883.35</c:v>
                </c:pt>
                <c:pt idx="538">
                  <c:v>3878.4</c:v>
                </c:pt>
                <c:pt idx="539">
                  <c:v>3986.85</c:v>
                </c:pt>
                <c:pt idx="540">
                  <c:v>3941.7</c:v>
                </c:pt>
                <c:pt idx="541">
                  <c:v>3850.95</c:v>
                </c:pt>
                <c:pt idx="542">
                  <c:v>3792</c:v>
                </c:pt>
                <c:pt idx="543">
                  <c:v>3639.05</c:v>
                </c:pt>
                <c:pt idx="544">
                  <c:v>3495.5</c:v>
                </c:pt>
                <c:pt idx="545">
                  <c:v>3388.75</c:v>
                </c:pt>
                <c:pt idx="546">
                  <c:v>3406.1</c:v>
                </c:pt>
                <c:pt idx="547">
                  <c:v>3445.25</c:v>
                </c:pt>
                <c:pt idx="548">
                  <c:v>3479.95</c:v>
                </c:pt>
                <c:pt idx="549">
                  <c:v>3408.6</c:v>
                </c:pt>
                <c:pt idx="550">
                  <c:v>3412</c:v>
                </c:pt>
                <c:pt idx="551">
                  <c:v>3440.45</c:v>
                </c:pt>
                <c:pt idx="552">
                  <c:v>3486.35</c:v>
                </c:pt>
                <c:pt idx="553">
                  <c:v>3519.55</c:v>
                </c:pt>
                <c:pt idx="554">
                  <c:v>3479.1</c:v>
                </c:pt>
                <c:pt idx="555">
                  <c:v>3460.55</c:v>
                </c:pt>
                <c:pt idx="556">
                  <c:v>3682.6</c:v>
                </c:pt>
                <c:pt idx="557">
                  <c:v>3662.9</c:v>
                </c:pt>
                <c:pt idx="558">
                  <c:v>3648.3</c:v>
                </c:pt>
                <c:pt idx="559">
                  <c:v>3661.6</c:v>
                </c:pt>
                <c:pt idx="560">
                  <c:v>3755.65</c:v>
                </c:pt>
                <c:pt idx="561">
                  <c:v>3830.35</c:v>
                </c:pt>
                <c:pt idx="562">
                  <c:v>3739.4</c:v>
                </c:pt>
                <c:pt idx="563">
                  <c:v>3726.7</c:v>
                </c:pt>
                <c:pt idx="564">
                  <c:v>3734.75</c:v>
                </c:pt>
                <c:pt idx="565">
                  <c:v>3820.1</c:v>
                </c:pt>
                <c:pt idx="566">
                  <c:v>3856.9</c:v>
                </c:pt>
                <c:pt idx="567">
                  <c:v>3874.05</c:v>
                </c:pt>
                <c:pt idx="568">
                  <c:v>3972.8</c:v>
                </c:pt>
                <c:pt idx="569">
                  <c:v>3796.4</c:v>
                </c:pt>
                <c:pt idx="570">
                  <c:v>3613.85</c:v>
                </c:pt>
                <c:pt idx="571">
                  <c:v>3577.45</c:v>
                </c:pt>
                <c:pt idx="572">
                  <c:v>3586.45</c:v>
                </c:pt>
                <c:pt idx="573">
                  <c:v>3656.75</c:v>
                </c:pt>
                <c:pt idx="574">
                  <c:v>3574.1</c:v>
                </c:pt>
                <c:pt idx="575">
                  <c:v>3630.4</c:v>
                </c:pt>
                <c:pt idx="576">
                  <c:v>3614.85</c:v>
                </c:pt>
                <c:pt idx="577">
                  <c:v>3664.05</c:v>
                </c:pt>
                <c:pt idx="578">
                  <c:v>3657</c:v>
                </c:pt>
                <c:pt idx="579">
                  <c:v>3561.1</c:v>
                </c:pt>
                <c:pt idx="580">
                  <c:v>3230.6</c:v>
                </c:pt>
                <c:pt idx="581">
                  <c:v>3270.45</c:v>
                </c:pt>
                <c:pt idx="582">
                  <c:v>3339.7</c:v>
                </c:pt>
                <c:pt idx="583">
                  <c:v>3414.95</c:v>
                </c:pt>
                <c:pt idx="584">
                  <c:v>3520.3</c:v>
                </c:pt>
                <c:pt idx="585">
                  <c:v>3666.2</c:v>
                </c:pt>
                <c:pt idx="586">
                  <c:v>3943.8</c:v>
                </c:pt>
                <c:pt idx="587">
                  <c:v>3867.15</c:v>
                </c:pt>
                <c:pt idx="588">
                  <c:v>3983.35</c:v>
                </c:pt>
                <c:pt idx="589">
                  <c:v>3944.25</c:v>
                </c:pt>
                <c:pt idx="590">
                  <c:v>4024.55</c:v>
                </c:pt>
                <c:pt idx="591">
                  <c:v>3977.7</c:v>
                </c:pt>
                <c:pt idx="592">
                  <c:v>4044.25</c:v>
                </c:pt>
                <c:pt idx="593">
                  <c:v>3989.2</c:v>
                </c:pt>
                <c:pt idx="594">
                  <c:v>4028.85</c:v>
                </c:pt>
                <c:pt idx="595">
                  <c:v>4030.25</c:v>
                </c:pt>
                <c:pt idx="596">
                  <c:v>4054.8</c:v>
                </c:pt>
                <c:pt idx="597">
                  <c:v>4008.9</c:v>
                </c:pt>
                <c:pt idx="598">
                  <c:v>4056</c:v>
                </c:pt>
                <c:pt idx="599">
                  <c:v>4090.9</c:v>
                </c:pt>
                <c:pt idx="600">
                  <c:v>4088.7</c:v>
                </c:pt>
                <c:pt idx="601">
                  <c:v>4171.6000000000004</c:v>
                </c:pt>
                <c:pt idx="602">
                  <c:v>4146.25</c:v>
                </c:pt>
                <c:pt idx="603">
                  <c:v>4159.7</c:v>
                </c:pt>
                <c:pt idx="604">
                  <c:v>4101.8999999999996</c:v>
                </c:pt>
                <c:pt idx="605">
                  <c:v>4109.7</c:v>
                </c:pt>
                <c:pt idx="606">
                  <c:v>4106.6499999999996</c:v>
                </c:pt>
                <c:pt idx="607">
                  <c:v>4082.2</c:v>
                </c:pt>
                <c:pt idx="608">
                  <c:v>4003.35</c:v>
                </c:pt>
                <c:pt idx="609">
                  <c:v>3973.4</c:v>
                </c:pt>
                <c:pt idx="610">
                  <c:v>4006.1</c:v>
                </c:pt>
                <c:pt idx="611">
                  <c:v>4010.05</c:v>
                </c:pt>
                <c:pt idx="612">
                  <c:v>4001.3</c:v>
                </c:pt>
                <c:pt idx="613">
                  <c:v>4042.85</c:v>
                </c:pt>
                <c:pt idx="614">
                  <c:v>4091.35</c:v>
                </c:pt>
                <c:pt idx="615">
                  <c:v>4054</c:v>
                </c:pt>
                <c:pt idx="616">
                  <c:v>4095.2</c:v>
                </c:pt>
                <c:pt idx="617">
                  <c:v>4192.75</c:v>
                </c:pt>
                <c:pt idx="618">
                  <c:v>4169.55</c:v>
                </c:pt>
                <c:pt idx="619">
                  <c:v>4231.05</c:v>
                </c:pt>
                <c:pt idx="620">
                  <c:v>4168.25</c:v>
                </c:pt>
                <c:pt idx="621">
                  <c:v>4198.95</c:v>
                </c:pt>
                <c:pt idx="622">
                  <c:v>4168.6000000000004</c:v>
                </c:pt>
                <c:pt idx="623">
                  <c:v>4096.7</c:v>
                </c:pt>
                <c:pt idx="624">
                  <c:v>4124</c:v>
                </c:pt>
                <c:pt idx="625">
                  <c:v>3991.65</c:v>
                </c:pt>
                <c:pt idx="626">
                  <c:v>4110.2</c:v>
                </c:pt>
                <c:pt idx="627">
                  <c:v>4276.5</c:v>
                </c:pt>
                <c:pt idx="628">
                  <c:v>4295.1499999999996</c:v>
                </c:pt>
                <c:pt idx="629">
                  <c:v>4340.3500000000004</c:v>
                </c:pt>
                <c:pt idx="630">
                  <c:v>4190.75</c:v>
                </c:pt>
                <c:pt idx="631">
                  <c:v>4014.65</c:v>
                </c:pt>
                <c:pt idx="632">
                  <c:v>4193.45</c:v>
                </c:pt>
                <c:pt idx="633">
                  <c:v>4157.1000000000004</c:v>
                </c:pt>
                <c:pt idx="634">
                  <c:v>4096.6000000000004</c:v>
                </c:pt>
                <c:pt idx="635">
                  <c:v>4073.1</c:v>
                </c:pt>
                <c:pt idx="636">
                  <c:v>4115.3999999999996</c:v>
                </c:pt>
                <c:pt idx="637">
                  <c:v>4051.15</c:v>
                </c:pt>
                <c:pt idx="638">
                  <c:v>4081.75</c:v>
                </c:pt>
                <c:pt idx="639">
                  <c:v>3979.75</c:v>
                </c:pt>
                <c:pt idx="640">
                  <c:v>4142.25</c:v>
                </c:pt>
                <c:pt idx="641">
                  <c:v>4162.7</c:v>
                </c:pt>
                <c:pt idx="642">
                  <c:v>4002.1</c:v>
                </c:pt>
                <c:pt idx="643">
                  <c:v>4015</c:v>
                </c:pt>
                <c:pt idx="644">
                  <c:v>4073.55</c:v>
                </c:pt>
                <c:pt idx="645">
                  <c:v>4081.9</c:v>
                </c:pt>
                <c:pt idx="646">
                  <c:v>4140</c:v>
                </c:pt>
                <c:pt idx="647">
                  <c:v>4236.6499999999996</c:v>
                </c:pt>
                <c:pt idx="648">
                  <c:v>4225.6000000000004</c:v>
                </c:pt>
                <c:pt idx="649">
                  <c:v>4114.3500000000004</c:v>
                </c:pt>
                <c:pt idx="650">
                  <c:v>4076</c:v>
                </c:pt>
                <c:pt idx="651">
                  <c:v>4063.3</c:v>
                </c:pt>
                <c:pt idx="652">
                  <c:v>4095.45</c:v>
                </c:pt>
                <c:pt idx="653">
                  <c:v>4035.3</c:v>
                </c:pt>
                <c:pt idx="654">
                  <c:v>4299.8</c:v>
                </c:pt>
                <c:pt idx="655">
                  <c:v>4483.55</c:v>
                </c:pt>
                <c:pt idx="656">
                  <c:v>4483.3999999999996</c:v>
                </c:pt>
                <c:pt idx="657">
                  <c:v>4441.1499999999996</c:v>
                </c:pt>
                <c:pt idx="658">
                  <c:v>4400.5</c:v>
                </c:pt>
                <c:pt idx="659">
                  <c:v>4322.7</c:v>
                </c:pt>
                <c:pt idx="660">
                  <c:v>4254.6000000000004</c:v>
                </c:pt>
                <c:pt idx="661">
                  <c:v>4276.1000000000004</c:v>
                </c:pt>
                <c:pt idx="662">
                  <c:v>4504.8999999999996</c:v>
                </c:pt>
                <c:pt idx="663">
                  <c:v>4633.55</c:v>
                </c:pt>
                <c:pt idx="664">
                  <c:v>4731.3500000000004</c:v>
                </c:pt>
                <c:pt idx="665">
                  <c:v>4705.6499999999996</c:v>
                </c:pt>
                <c:pt idx="666">
                  <c:v>4687.3999999999996</c:v>
                </c:pt>
                <c:pt idx="667">
                  <c:v>4726.95</c:v>
                </c:pt>
                <c:pt idx="668">
                  <c:v>4711.5</c:v>
                </c:pt>
                <c:pt idx="669">
                  <c:v>4671.45</c:v>
                </c:pt>
                <c:pt idx="670">
                  <c:v>4639.3500000000004</c:v>
                </c:pt>
                <c:pt idx="671">
                  <c:v>4683.95</c:v>
                </c:pt>
                <c:pt idx="672">
                  <c:v>4721.95</c:v>
                </c:pt>
                <c:pt idx="673">
                  <c:v>4668.6499999999996</c:v>
                </c:pt>
                <c:pt idx="674">
                  <c:v>4628.8999999999996</c:v>
                </c:pt>
                <c:pt idx="675">
                  <c:v>4647.8999999999996</c:v>
                </c:pt>
                <c:pt idx="676">
                  <c:v>4655.8500000000004</c:v>
                </c:pt>
                <c:pt idx="677">
                  <c:v>4587.3999999999996</c:v>
                </c:pt>
                <c:pt idx="678">
                  <c:v>4618.95</c:v>
                </c:pt>
                <c:pt idx="679">
                  <c:v>4697.8</c:v>
                </c:pt>
                <c:pt idx="680">
                  <c:v>4742.1000000000004</c:v>
                </c:pt>
                <c:pt idx="681">
                  <c:v>4749.45</c:v>
                </c:pt>
                <c:pt idx="682">
                  <c:v>4814.3999999999996</c:v>
                </c:pt>
                <c:pt idx="683">
                  <c:v>4765.8</c:v>
                </c:pt>
                <c:pt idx="684">
                  <c:v>4796.6000000000004</c:v>
                </c:pt>
                <c:pt idx="685">
                  <c:v>4821.2</c:v>
                </c:pt>
                <c:pt idx="686">
                  <c:v>4814.6000000000004</c:v>
                </c:pt>
                <c:pt idx="687">
                  <c:v>4660.6499999999996</c:v>
                </c:pt>
                <c:pt idx="688">
                  <c:v>4593.45</c:v>
                </c:pt>
                <c:pt idx="689">
                  <c:v>4799.05</c:v>
                </c:pt>
                <c:pt idx="690">
                  <c:v>4782.95</c:v>
                </c:pt>
                <c:pt idx="691">
                  <c:v>4693.7</c:v>
                </c:pt>
                <c:pt idx="692">
                  <c:v>4710.8999999999996</c:v>
                </c:pt>
                <c:pt idx="693">
                  <c:v>4673.3500000000004</c:v>
                </c:pt>
                <c:pt idx="694">
                  <c:v>4718.75</c:v>
                </c:pt>
                <c:pt idx="695">
                  <c:v>4894.5</c:v>
                </c:pt>
                <c:pt idx="696">
                  <c:v>4882.6000000000004</c:v>
                </c:pt>
                <c:pt idx="697">
                  <c:v>4843.3</c:v>
                </c:pt>
                <c:pt idx="698">
                  <c:v>4828.3</c:v>
                </c:pt>
                <c:pt idx="699">
                  <c:v>5080.8999999999996</c:v>
                </c:pt>
                <c:pt idx="700">
                  <c:v>5126.3999999999996</c:v>
                </c:pt>
                <c:pt idx="701">
                  <c:v>5081.5</c:v>
                </c:pt>
                <c:pt idx="702">
                  <c:v>5023.3</c:v>
                </c:pt>
                <c:pt idx="703">
                  <c:v>5078.55</c:v>
                </c:pt>
                <c:pt idx="704">
                  <c:v>4997.75</c:v>
                </c:pt>
                <c:pt idx="705">
                  <c:v>4960.3</c:v>
                </c:pt>
                <c:pt idx="706">
                  <c:v>4757.1499999999996</c:v>
                </c:pt>
                <c:pt idx="707">
                  <c:v>4748.5</c:v>
                </c:pt>
                <c:pt idx="708">
                  <c:v>4783.7</c:v>
                </c:pt>
                <c:pt idx="709">
                  <c:v>4741.3</c:v>
                </c:pt>
                <c:pt idx="710">
                  <c:v>4597.05</c:v>
                </c:pt>
                <c:pt idx="711">
                  <c:v>4564.75</c:v>
                </c:pt>
                <c:pt idx="712">
                  <c:v>4635.45</c:v>
                </c:pt>
                <c:pt idx="713">
                  <c:v>4675.6499999999996</c:v>
                </c:pt>
                <c:pt idx="714">
                  <c:v>4733</c:v>
                </c:pt>
                <c:pt idx="715">
                  <c:v>4568.5</c:v>
                </c:pt>
                <c:pt idx="716">
                  <c:v>4400.6000000000004</c:v>
                </c:pt>
                <c:pt idx="717">
                  <c:v>4521.45</c:v>
                </c:pt>
                <c:pt idx="718">
                  <c:v>4521.25</c:v>
                </c:pt>
                <c:pt idx="719">
                  <c:v>4596.3999999999996</c:v>
                </c:pt>
                <c:pt idx="720">
                  <c:v>4754.55</c:v>
                </c:pt>
                <c:pt idx="721">
                  <c:v>4897.8</c:v>
                </c:pt>
                <c:pt idx="722">
                  <c:v>5323.75</c:v>
                </c:pt>
                <c:pt idx="723">
                  <c:v>5117.1499999999996</c:v>
                </c:pt>
                <c:pt idx="724">
                  <c:v>4739</c:v>
                </c:pt>
                <c:pt idx="725">
                  <c:v>4719.45</c:v>
                </c:pt>
                <c:pt idx="726">
                  <c:v>4407.95</c:v>
                </c:pt>
                <c:pt idx="727">
                  <c:v>4311.7</c:v>
                </c:pt>
                <c:pt idx="728">
                  <c:v>4218.55</c:v>
                </c:pt>
                <c:pt idx="729">
                  <c:v>4257.3</c:v>
                </c:pt>
                <c:pt idx="730">
                  <c:v>4257.3500000000004</c:v>
                </c:pt>
                <c:pt idx="731">
                  <c:v>4235.6000000000004</c:v>
                </c:pt>
                <c:pt idx="732">
                  <c:v>4250.2</c:v>
                </c:pt>
                <c:pt idx="733">
                  <c:v>4251.2</c:v>
                </c:pt>
                <c:pt idx="734">
                  <c:v>4315.75</c:v>
                </c:pt>
                <c:pt idx="735">
                  <c:v>4385.75</c:v>
                </c:pt>
                <c:pt idx="736">
                  <c:v>4422.3500000000004</c:v>
                </c:pt>
                <c:pt idx="737">
                  <c:v>4409.8999999999996</c:v>
                </c:pt>
                <c:pt idx="738">
                  <c:v>4378.6499999999996</c:v>
                </c:pt>
                <c:pt idx="739">
                  <c:v>4361.95</c:v>
                </c:pt>
                <c:pt idx="740">
                  <c:v>4355.8999999999996</c:v>
                </c:pt>
                <c:pt idx="741">
                  <c:v>4239.6499999999996</c:v>
                </c:pt>
                <c:pt idx="742">
                  <c:v>4084.5</c:v>
                </c:pt>
                <c:pt idx="743">
                  <c:v>3982.6</c:v>
                </c:pt>
                <c:pt idx="744">
                  <c:v>3979.7</c:v>
                </c:pt>
                <c:pt idx="745">
                  <c:v>3961.85</c:v>
                </c:pt>
                <c:pt idx="746">
                  <c:v>3950.5</c:v>
                </c:pt>
                <c:pt idx="747">
                  <c:v>3932.95</c:v>
                </c:pt>
                <c:pt idx="748">
                  <c:v>3937.55</c:v>
                </c:pt>
                <c:pt idx="749">
                  <c:v>3921.3</c:v>
                </c:pt>
                <c:pt idx="750">
                  <c:v>3938.9</c:v>
                </c:pt>
                <c:pt idx="751">
                  <c:v>3917.65</c:v>
                </c:pt>
                <c:pt idx="752">
                  <c:v>3968.6</c:v>
                </c:pt>
                <c:pt idx="753">
                  <c:v>3954.8</c:v>
                </c:pt>
                <c:pt idx="754">
                  <c:v>3888.35</c:v>
                </c:pt>
                <c:pt idx="755">
                  <c:v>3833.05</c:v>
                </c:pt>
                <c:pt idx="756">
                  <c:v>3847.8</c:v>
                </c:pt>
                <c:pt idx="757">
                  <c:v>3789.7</c:v>
                </c:pt>
                <c:pt idx="758">
                  <c:v>3708.55</c:v>
                </c:pt>
                <c:pt idx="759">
                  <c:v>3673.75</c:v>
                </c:pt>
                <c:pt idx="760">
                  <c:v>3643.1</c:v>
                </c:pt>
                <c:pt idx="761">
                  <c:v>3650.6</c:v>
                </c:pt>
                <c:pt idx="762">
                  <c:v>3634.35</c:v>
                </c:pt>
                <c:pt idx="763">
                  <c:v>3633.5</c:v>
                </c:pt>
                <c:pt idx="764">
                  <c:v>3594.55</c:v>
                </c:pt>
                <c:pt idx="765">
                  <c:v>3561</c:v>
                </c:pt>
                <c:pt idx="766">
                  <c:v>3563.95</c:v>
                </c:pt>
                <c:pt idx="767">
                  <c:v>3551.65</c:v>
                </c:pt>
                <c:pt idx="768">
                  <c:v>3523</c:v>
                </c:pt>
                <c:pt idx="769">
                  <c:v>3529.2</c:v>
                </c:pt>
                <c:pt idx="770">
                  <c:v>3564.15</c:v>
                </c:pt>
                <c:pt idx="771">
                  <c:v>3593.05</c:v>
                </c:pt>
                <c:pt idx="772">
                  <c:v>3566.25</c:v>
                </c:pt>
                <c:pt idx="773">
                  <c:v>3502.4</c:v>
                </c:pt>
                <c:pt idx="774">
                  <c:v>3500.8</c:v>
                </c:pt>
                <c:pt idx="775">
                  <c:v>3502.6</c:v>
                </c:pt>
                <c:pt idx="776">
                  <c:v>3488.5</c:v>
                </c:pt>
                <c:pt idx="777">
                  <c:v>3499.4</c:v>
                </c:pt>
                <c:pt idx="778">
                  <c:v>3483.55</c:v>
                </c:pt>
                <c:pt idx="779">
                  <c:v>3413.2</c:v>
                </c:pt>
                <c:pt idx="780">
                  <c:v>3397.35</c:v>
                </c:pt>
                <c:pt idx="781">
                  <c:v>3397.3</c:v>
                </c:pt>
                <c:pt idx="782">
                  <c:v>3331.6</c:v>
                </c:pt>
                <c:pt idx="783">
                  <c:v>3349.2</c:v>
                </c:pt>
                <c:pt idx="784">
                  <c:v>3328.5</c:v>
                </c:pt>
                <c:pt idx="785">
                  <c:v>3330.05</c:v>
                </c:pt>
                <c:pt idx="786">
                  <c:v>3355</c:v>
                </c:pt>
                <c:pt idx="787">
                  <c:v>3349.05</c:v>
                </c:pt>
                <c:pt idx="788">
                  <c:v>3377.6</c:v>
                </c:pt>
                <c:pt idx="789">
                  <c:v>3389.2</c:v>
                </c:pt>
                <c:pt idx="790">
                  <c:v>3396.4</c:v>
                </c:pt>
                <c:pt idx="791">
                  <c:v>3364.6</c:v>
                </c:pt>
                <c:pt idx="792">
                  <c:v>3360.65</c:v>
                </c:pt>
                <c:pt idx="793">
                  <c:v>3314.3</c:v>
                </c:pt>
                <c:pt idx="794">
                  <c:v>3315.65</c:v>
                </c:pt>
                <c:pt idx="795">
                  <c:v>3344.1</c:v>
                </c:pt>
                <c:pt idx="796">
                  <c:v>3270.85</c:v>
                </c:pt>
                <c:pt idx="797">
                  <c:v>3332.2</c:v>
                </c:pt>
                <c:pt idx="798">
                  <c:v>3315.35</c:v>
                </c:pt>
                <c:pt idx="799">
                  <c:v>3323.8</c:v>
                </c:pt>
                <c:pt idx="800">
                  <c:v>3310.9</c:v>
                </c:pt>
                <c:pt idx="801">
                  <c:v>3373.8</c:v>
                </c:pt>
                <c:pt idx="802">
                  <c:v>3311</c:v>
                </c:pt>
                <c:pt idx="803">
                  <c:v>3317.7</c:v>
                </c:pt>
                <c:pt idx="804">
                  <c:v>3285.55</c:v>
                </c:pt>
                <c:pt idx="805">
                  <c:v>3310.4</c:v>
                </c:pt>
                <c:pt idx="806">
                  <c:v>3359.5</c:v>
                </c:pt>
                <c:pt idx="807">
                  <c:v>3274.1</c:v>
                </c:pt>
                <c:pt idx="808">
                  <c:v>3175.55</c:v>
                </c:pt>
                <c:pt idx="809">
                  <c:v>3194.5</c:v>
                </c:pt>
                <c:pt idx="810">
                  <c:v>3194.7</c:v>
                </c:pt>
                <c:pt idx="811">
                  <c:v>3179.8</c:v>
                </c:pt>
                <c:pt idx="812">
                  <c:v>3188.95</c:v>
                </c:pt>
                <c:pt idx="813">
                  <c:v>3197</c:v>
                </c:pt>
                <c:pt idx="814">
                  <c:v>3192.7</c:v>
                </c:pt>
                <c:pt idx="815">
                  <c:v>3066.2</c:v>
                </c:pt>
                <c:pt idx="816">
                  <c:v>3044.8</c:v>
                </c:pt>
                <c:pt idx="817">
                  <c:v>3069.4</c:v>
                </c:pt>
                <c:pt idx="818">
                  <c:v>3022.1</c:v>
                </c:pt>
                <c:pt idx="819">
                  <c:v>3025.5</c:v>
                </c:pt>
                <c:pt idx="820">
                  <c:v>3096.2</c:v>
                </c:pt>
                <c:pt idx="821">
                  <c:v>3103.85</c:v>
                </c:pt>
                <c:pt idx="822">
                  <c:v>3040.45</c:v>
                </c:pt>
                <c:pt idx="823">
                  <c:v>3034.15</c:v>
                </c:pt>
                <c:pt idx="824">
                  <c:v>3026.6</c:v>
                </c:pt>
                <c:pt idx="825">
                  <c:v>3027.9</c:v>
                </c:pt>
                <c:pt idx="826">
                  <c:v>3056.3</c:v>
                </c:pt>
                <c:pt idx="827">
                  <c:v>2898.7</c:v>
                </c:pt>
                <c:pt idx="828">
                  <c:v>2844.65</c:v>
                </c:pt>
                <c:pt idx="829">
                  <c:v>2856.15</c:v>
                </c:pt>
                <c:pt idx="830">
                  <c:v>2850.55</c:v>
                </c:pt>
                <c:pt idx="831">
                  <c:v>2852.45</c:v>
                </c:pt>
                <c:pt idx="832">
                  <c:v>2895.5</c:v>
                </c:pt>
                <c:pt idx="833">
                  <c:v>2878.15</c:v>
                </c:pt>
                <c:pt idx="834">
                  <c:v>2874.4</c:v>
                </c:pt>
                <c:pt idx="835">
                  <c:v>2858.4</c:v>
                </c:pt>
                <c:pt idx="836">
                  <c:v>2898.65</c:v>
                </c:pt>
                <c:pt idx="837">
                  <c:v>2852.9</c:v>
                </c:pt>
                <c:pt idx="838">
                  <c:v>2906.35</c:v>
                </c:pt>
                <c:pt idx="839">
                  <c:v>2936.8</c:v>
                </c:pt>
                <c:pt idx="840">
                  <c:v>2826.95</c:v>
                </c:pt>
                <c:pt idx="841">
                  <c:v>2808.25</c:v>
                </c:pt>
                <c:pt idx="842">
                  <c:v>2713.7</c:v>
                </c:pt>
                <c:pt idx="843">
                  <c:v>2717.6</c:v>
                </c:pt>
                <c:pt idx="844">
                  <c:v>2778.25</c:v>
                </c:pt>
                <c:pt idx="845">
                  <c:v>2850.75</c:v>
                </c:pt>
                <c:pt idx="846">
                  <c:v>2919.9</c:v>
                </c:pt>
                <c:pt idx="847">
                  <c:v>2928.9</c:v>
                </c:pt>
                <c:pt idx="848">
                  <c:v>2832.7</c:v>
                </c:pt>
                <c:pt idx="849">
                  <c:v>2814.9</c:v>
                </c:pt>
                <c:pt idx="850">
                  <c:v>2947.75</c:v>
                </c:pt>
                <c:pt idx="851">
                  <c:v>2936.5</c:v>
                </c:pt>
                <c:pt idx="852">
                  <c:v>2890.65</c:v>
                </c:pt>
                <c:pt idx="853">
                  <c:v>2843.65</c:v>
                </c:pt>
                <c:pt idx="854">
                  <c:v>2846.95</c:v>
                </c:pt>
                <c:pt idx="855">
                  <c:v>2912.7</c:v>
                </c:pt>
                <c:pt idx="856">
                  <c:v>2859.05</c:v>
                </c:pt>
                <c:pt idx="857">
                  <c:v>2837.55</c:v>
                </c:pt>
                <c:pt idx="858">
                  <c:v>2855.2</c:v>
                </c:pt>
                <c:pt idx="859">
                  <c:v>2796</c:v>
                </c:pt>
                <c:pt idx="860">
                  <c:v>2855.6</c:v>
                </c:pt>
                <c:pt idx="861">
                  <c:v>2933.65</c:v>
                </c:pt>
                <c:pt idx="862">
                  <c:v>2880.1</c:v>
                </c:pt>
                <c:pt idx="863">
                  <c:v>2960.3</c:v>
                </c:pt>
                <c:pt idx="864">
                  <c:v>3034.6</c:v>
                </c:pt>
                <c:pt idx="865">
                  <c:v>3014.85</c:v>
                </c:pt>
                <c:pt idx="866">
                  <c:v>3071</c:v>
                </c:pt>
                <c:pt idx="867">
                  <c:v>3108.75</c:v>
                </c:pt>
                <c:pt idx="868">
                  <c:v>3129.35</c:v>
                </c:pt>
                <c:pt idx="869">
                  <c:v>3155.2</c:v>
                </c:pt>
                <c:pt idx="870">
                  <c:v>3151.85</c:v>
                </c:pt>
                <c:pt idx="871">
                  <c:v>3191.15</c:v>
                </c:pt>
                <c:pt idx="872">
                  <c:v>3286.1</c:v>
                </c:pt>
                <c:pt idx="873">
                  <c:v>3178.7</c:v>
                </c:pt>
                <c:pt idx="874">
                  <c:v>3167.7</c:v>
                </c:pt>
                <c:pt idx="875">
                  <c:v>3073.5</c:v>
                </c:pt>
                <c:pt idx="876">
                  <c:v>2908.45</c:v>
                </c:pt>
                <c:pt idx="877">
                  <c:v>2994.2</c:v>
                </c:pt>
                <c:pt idx="878">
                  <c:v>3089.2</c:v>
                </c:pt>
                <c:pt idx="879">
                  <c:v>3139.7</c:v>
                </c:pt>
                <c:pt idx="880">
                  <c:v>3151.95</c:v>
                </c:pt>
                <c:pt idx="881">
                  <c:v>2992.6</c:v>
                </c:pt>
                <c:pt idx="882">
                  <c:v>3101.65</c:v>
                </c:pt>
                <c:pt idx="883">
                  <c:v>3127.75</c:v>
                </c:pt>
                <c:pt idx="884">
                  <c:v>3190.25</c:v>
                </c:pt>
                <c:pt idx="885">
                  <c:v>3130.85</c:v>
                </c:pt>
                <c:pt idx="886">
                  <c:v>3044.55</c:v>
                </c:pt>
                <c:pt idx="887">
                  <c:v>2928.9</c:v>
                </c:pt>
                <c:pt idx="888">
                  <c:v>2951.9</c:v>
                </c:pt>
                <c:pt idx="889">
                  <c:v>2967.7</c:v>
                </c:pt>
                <c:pt idx="890">
                  <c:v>2925</c:v>
                </c:pt>
                <c:pt idx="891">
                  <c:v>2984.4</c:v>
                </c:pt>
                <c:pt idx="892">
                  <c:v>2946.05</c:v>
                </c:pt>
                <c:pt idx="893">
                  <c:v>2959.85</c:v>
                </c:pt>
                <c:pt idx="894">
                  <c:v>2877</c:v>
                </c:pt>
                <c:pt idx="895">
                  <c:v>2869.1</c:v>
                </c:pt>
                <c:pt idx="896">
                  <c:v>2812</c:v>
                </c:pt>
                <c:pt idx="897">
                  <c:v>2651.5</c:v>
                </c:pt>
                <c:pt idx="898">
                  <c:v>2794.45</c:v>
                </c:pt>
                <c:pt idx="899">
                  <c:v>2811.75</c:v>
                </c:pt>
                <c:pt idx="900">
                  <c:v>2837</c:v>
                </c:pt>
                <c:pt idx="901">
                  <c:v>2862.75</c:v>
                </c:pt>
                <c:pt idx="902">
                  <c:v>2719.15</c:v>
                </c:pt>
                <c:pt idx="903">
                  <c:v>2764.95</c:v>
                </c:pt>
                <c:pt idx="904">
                  <c:v>2778.4</c:v>
                </c:pt>
                <c:pt idx="905">
                  <c:v>2744.9</c:v>
                </c:pt>
                <c:pt idx="906">
                  <c:v>2820.95</c:v>
                </c:pt>
                <c:pt idx="907">
                  <c:v>2895.55</c:v>
                </c:pt>
                <c:pt idx="908">
                  <c:v>2926.1</c:v>
                </c:pt>
                <c:pt idx="909">
                  <c:v>2998.2</c:v>
                </c:pt>
                <c:pt idx="910">
                  <c:v>2984.85</c:v>
                </c:pt>
                <c:pt idx="911">
                  <c:v>2967.5</c:v>
                </c:pt>
                <c:pt idx="912">
                  <c:v>2921.45</c:v>
                </c:pt>
                <c:pt idx="913">
                  <c:v>2914.95</c:v>
                </c:pt>
                <c:pt idx="914">
                  <c:v>2991.15</c:v>
                </c:pt>
                <c:pt idx="915">
                  <c:v>2898.45</c:v>
                </c:pt>
                <c:pt idx="916">
                  <c:v>2789.1</c:v>
                </c:pt>
                <c:pt idx="917">
                  <c:v>2763.6</c:v>
                </c:pt>
                <c:pt idx="918">
                  <c:v>2680.3</c:v>
                </c:pt>
                <c:pt idx="919">
                  <c:v>2665.7</c:v>
                </c:pt>
                <c:pt idx="920">
                  <c:v>2678</c:v>
                </c:pt>
                <c:pt idx="921">
                  <c:v>2673.1</c:v>
                </c:pt>
                <c:pt idx="922">
                  <c:v>2661.85</c:v>
                </c:pt>
                <c:pt idx="923">
                  <c:v>2625.75</c:v>
                </c:pt>
                <c:pt idx="924">
                  <c:v>2682.4</c:v>
                </c:pt>
                <c:pt idx="925">
                  <c:v>2637.05</c:v>
                </c:pt>
                <c:pt idx="926">
                  <c:v>2556.0500000000002</c:v>
                </c:pt>
                <c:pt idx="927">
                  <c:v>2627.05</c:v>
                </c:pt>
                <c:pt idx="928">
                  <c:v>2640.05</c:v>
                </c:pt>
                <c:pt idx="929">
                  <c:v>2671.95</c:v>
                </c:pt>
                <c:pt idx="930">
                  <c:v>2685.1</c:v>
                </c:pt>
                <c:pt idx="931">
                  <c:v>2622.05</c:v>
                </c:pt>
                <c:pt idx="932">
                  <c:v>2625.3</c:v>
                </c:pt>
                <c:pt idx="933">
                  <c:v>2652.1</c:v>
                </c:pt>
                <c:pt idx="934">
                  <c:v>2526.4499999999998</c:v>
                </c:pt>
                <c:pt idx="935">
                  <c:v>2441.9</c:v>
                </c:pt>
                <c:pt idx="936">
                  <c:v>2470.85</c:v>
                </c:pt>
                <c:pt idx="937">
                  <c:v>2456</c:v>
                </c:pt>
                <c:pt idx="938">
                  <c:v>2426.6999999999998</c:v>
                </c:pt>
                <c:pt idx="939">
                  <c:v>2289.1999999999998</c:v>
                </c:pt>
                <c:pt idx="940">
                  <c:v>2373.0500000000002</c:v>
                </c:pt>
                <c:pt idx="941">
                  <c:v>2360.8000000000002</c:v>
                </c:pt>
                <c:pt idx="942">
                  <c:v>2380.25</c:v>
                </c:pt>
                <c:pt idx="943">
                  <c:v>2360.4</c:v>
                </c:pt>
                <c:pt idx="944">
                  <c:v>2382.6</c:v>
                </c:pt>
                <c:pt idx="945">
                  <c:v>2392.1999999999998</c:v>
                </c:pt>
                <c:pt idx="946">
                  <c:v>2375.0500000000002</c:v>
                </c:pt>
                <c:pt idx="947">
                  <c:v>2432.15</c:v>
                </c:pt>
                <c:pt idx="948">
                  <c:v>2383.0500000000002</c:v>
                </c:pt>
                <c:pt idx="949">
                  <c:v>2400.3000000000002</c:v>
                </c:pt>
                <c:pt idx="950">
                  <c:v>2398.1999999999998</c:v>
                </c:pt>
                <c:pt idx="951">
                  <c:v>2362.4</c:v>
                </c:pt>
                <c:pt idx="952">
                  <c:v>2325.85</c:v>
                </c:pt>
                <c:pt idx="953">
                  <c:v>2294.6</c:v>
                </c:pt>
                <c:pt idx="954">
                  <c:v>2281.9499999999998</c:v>
                </c:pt>
                <c:pt idx="955">
                  <c:v>2290.8000000000002</c:v>
                </c:pt>
                <c:pt idx="956">
                  <c:v>2209.0500000000002</c:v>
                </c:pt>
                <c:pt idx="957">
                  <c:v>2205.75</c:v>
                </c:pt>
                <c:pt idx="958">
                  <c:v>2239.9</c:v>
                </c:pt>
                <c:pt idx="959">
                  <c:v>2267.1</c:v>
                </c:pt>
                <c:pt idx="960">
                  <c:v>2240.1999999999998</c:v>
                </c:pt>
                <c:pt idx="961">
                  <c:v>2176.1999999999998</c:v>
                </c:pt>
                <c:pt idx="962">
                  <c:v>2144.25</c:v>
                </c:pt>
                <c:pt idx="963">
                  <c:v>2116.5500000000002</c:v>
                </c:pt>
                <c:pt idx="964">
                  <c:v>2100.3000000000002</c:v>
                </c:pt>
                <c:pt idx="965">
                  <c:v>2081.35</c:v>
                </c:pt>
                <c:pt idx="966">
                  <c:v>2143.0500000000002</c:v>
                </c:pt>
                <c:pt idx="967">
                  <c:v>2094.3000000000002</c:v>
                </c:pt>
                <c:pt idx="968">
                  <c:v>1984.2</c:v>
                </c:pt>
                <c:pt idx="969">
                  <c:v>1977.7</c:v>
                </c:pt>
                <c:pt idx="970">
                  <c:v>1974.55</c:v>
                </c:pt>
                <c:pt idx="971">
                  <c:v>1977.45</c:v>
                </c:pt>
                <c:pt idx="972">
                  <c:v>2002.6</c:v>
                </c:pt>
                <c:pt idx="973">
                  <c:v>2057.6</c:v>
                </c:pt>
                <c:pt idx="974">
                  <c:v>2065.35</c:v>
                </c:pt>
                <c:pt idx="975">
                  <c:v>2066.1</c:v>
                </c:pt>
                <c:pt idx="976">
                  <c:v>2083.0500000000002</c:v>
                </c:pt>
                <c:pt idx="977">
                  <c:v>2110.4499999999998</c:v>
                </c:pt>
                <c:pt idx="978">
                  <c:v>2184.8000000000002</c:v>
                </c:pt>
                <c:pt idx="979">
                  <c:v>2203.15</c:v>
                </c:pt>
                <c:pt idx="980">
                  <c:v>2133.25</c:v>
                </c:pt>
                <c:pt idx="981">
                  <c:v>2108.4</c:v>
                </c:pt>
                <c:pt idx="982">
                  <c:v>2102.6999999999998</c:v>
                </c:pt>
                <c:pt idx="983">
                  <c:v>2047.35</c:v>
                </c:pt>
                <c:pt idx="984">
                  <c:v>2055.3000000000002</c:v>
                </c:pt>
                <c:pt idx="985">
                  <c:v>2049.3000000000002</c:v>
                </c:pt>
                <c:pt idx="986">
                  <c:v>2097.4499999999998</c:v>
                </c:pt>
                <c:pt idx="987">
                  <c:v>2149.0500000000002</c:v>
                </c:pt>
                <c:pt idx="988">
                  <c:v>2139.0500000000002</c:v>
                </c:pt>
                <c:pt idx="989">
                  <c:v>2135.9499999999998</c:v>
                </c:pt>
                <c:pt idx="990">
                  <c:v>2136.15</c:v>
                </c:pt>
                <c:pt idx="991">
                  <c:v>2162.6999999999998</c:v>
                </c:pt>
                <c:pt idx="992">
                  <c:v>2239.35</c:v>
                </c:pt>
                <c:pt idx="993">
                  <c:v>2237.75</c:v>
                </c:pt>
                <c:pt idx="994">
                  <c:v>2222.6999999999998</c:v>
                </c:pt>
                <c:pt idx="995">
                  <c:v>2246.6</c:v>
                </c:pt>
                <c:pt idx="996">
                  <c:v>2261.4</c:v>
                </c:pt>
                <c:pt idx="997">
                  <c:v>2251.4499999999998</c:v>
                </c:pt>
                <c:pt idx="998">
                  <c:v>2278.4</c:v>
                </c:pt>
                <c:pt idx="999">
                  <c:v>2218.4499999999998</c:v>
                </c:pt>
                <c:pt idx="1000">
                  <c:v>2241.6</c:v>
                </c:pt>
                <c:pt idx="1001">
                  <c:v>2251.25</c:v>
                </c:pt>
                <c:pt idx="1002">
                  <c:v>2319.4</c:v>
                </c:pt>
                <c:pt idx="1003">
                  <c:v>2380.85</c:v>
                </c:pt>
                <c:pt idx="1004">
                  <c:v>2410.1</c:v>
                </c:pt>
                <c:pt idx="1005">
                  <c:v>2341.15</c:v>
                </c:pt>
                <c:pt idx="1006">
                  <c:v>2250.3000000000002</c:v>
                </c:pt>
                <c:pt idx="1007">
                  <c:v>2259.4499999999998</c:v>
                </c:pt>
                <c:pt idx="1008">
                  <c:v>2285.9</c:v>
                </c:pt>
                <c:pt idx="1009">
                  <c:v>2266.6</c:v>
                </c:pt>
                <c:pt idx="1010">
                  <c:v>2259.4499999999998</c:v>
                </c:pt>
                <c:pt idx="1011">
                  <c:v>2189.75</c:v>
                </c:pt>
                <c:pt idx="1012">
                  <c:v>2178</c:v>
                </c:pt>
                <c:pt idx="1013">
                  <c:v>2207.1</c:v>
                </c:pt>
                <c:pt idx="1014">
                  <c:v>2169.1999999999998</c:v>
                </c:pt>
                <c:pt idx="1015">
                  <c:v>2131.9499999999998</c:v>
                </c:pt>
                <c:pt idx="1016">
                  <c:v>2116.5</c:v>
                </c:pt>
                <c:pt idx="1017">
                  <c:v>2138.4</c:v>
                </c:pt>
                <c:pt idx="1018">
                  <c:v>2150.5500000000002</c:v>
                </c:pt>
                <c:pt idx="1019">
                  <c:v>2163.4499999999998</c:v>
                </c:pt>
                <c:pt idx="1020">
                  <c:v>2165.1</c:v>
                </c:pt>
                <c:pt idx="1021">
                  <c:v>2093.15</c:v>
                </c:pt>
                <c:pt idx="1022">
                  <c:v>2063.4499999999998</c:v>
                </c:pt>
                <c:pt idx="1023">
                  <c:v>2040.2</c:v>
                </c:pt>
                <c:pt idx="1024">
                  <c:v>2049.6999999999998</c:v>
                </c:pt>
                <c:pt idx="1025">
                  <c:v>2051.4</c:v>
                </c:pt>
                <c:pt idx="1026">
                  <c:v>2026.1</c:v>
                </c:pt>
                <c:pt idx="1027">
                  <c:v>2031.4</c:v>
                </c:pt>
                <c:pt idx="1028">
                  <c:v>2100.35</c:v>
                </c:pt>
                <c:pt idx="1029">
                  <c:v>2110</c:v>
                </c:pt>
                <c:pt idx="1030">
                  <c:v>2040.8</c:v>
                </c:pt>
                <c:pt idx="1031">
                  <c:v>2019</c:v>
                </c:pt>
                <c:pt idx="1032">
                  <c:v>1989.75</c:v>
                </c:pt>
                <c:pt idx="1033">
                  <c:v>2007.05</c:v>
                </c:pt>
                <c:pt idx="1034">
                  <c:v>2146.35</c:v>
                </c:pt>
                <c:pt idx="1035">
                  <c:v>2154.85</c:v>
                </c:pt>
                <c:pt idx="1036">
                  <c:v>2233.9499999999998</c:v>
                </c:pt>
                <c:pt idx="1037">
                  <c:v>2322.6999999999998</c:v>
                </c:pt>
                <c:pt idx="1038">
                  <c:v>2320.35</c:v>
                </c:pt>
                <c:pt idx="1039">
                  <c:v>2319.5500000000002</c:v>
                </c:pt>
                <c:pt idx="1040">
                  <c:v>2361.6999999999998</c:v>
                </c:pt>
                <c:pt idx="1041">
                  <c:v>2323</c:v>
                </c:pt>
                <c:pt idx="1042">
                  <c:v>2290.15</c:v>
                </c:pt>
                <c:pt idx="1043">
                  <c:v>2295.5</c:v>
                </c:pt>
                <c:pt idx="1044">
                  <c:v>2289.35</c:v>
                </c:pt>
                <c:pt idx="1045">
                  <c:v>2317.15</c:v>
                </c:pt>
                <c:pt idx="1046">
                  <c:v>2290.9499999999998</c:v>
                </c:pt>
                <c:pt idx="1047">
                  <c:v>2294.4</c:v>
                </c:pt>
                <c:pt idx="1048">
                  <c:v>2305.5500000000002</c:v>
                </c:pt>
                <c:pt idx="1049">
                  <c:v>2358.35</c:v>
                </c:pt>
                <c:pt idx="1050">
                  <c:v>2359.9</c:v>
                </c:pt>
                <c:pt idx="1051">
                  <c:v>2350.4</c:v>
                </c:pt>
                <c:pt idx="1052">
                  <c:v>2363.15</c:v>
                </c:pt>
                <c:pt idx="1053">
                  <c:v>2350.85</c:v>
                </c:pt>
                <c:pt idx="1054">
                  <c:v>2340.4</c:v>
                </c:pt>
                <c:pt idx="1055">
                  <c:v>2403.5500000000002</c:v>
                </c:pt>
                <c:pt idx="1056">
                  <c:v>2365.3000000000002</c:v>
                </c:pt>
                <c:pt idx="1057">
                  <c:v>2397.8000000000002</c:v>
                </c:pt>
                <c:pt idx="1058">
                  <c:v>2406.5</c:v>
                </c:pt>
                <c:pt idx="1059">
                  <c:v>2388.35</c:v>
                </c:pt>
                <c:pt idx="1060">
                  <c:v>2390.1</c:v>
                </c:pt>
                <c:pt idx="1061">
                  <c:v>2459.5</c:v>
                </c:pt>
                <c:pt idx="1062">
                  <c:v>2499</c:v>
                </c:pt>
                <c:pt idx="1063">
                  <c:v>2414.1999999999998</c:v>
                </c:pt>
                <c:pt idx="1064">
                  <c:v>2349.3000000000002</c:v>
                </c:pt>
                <c:pt idx="1065">
                  <c:v>2381.6999999999998</c:v>
                </c:pt>
                <c:pt idx="1066">
                  <c:v>2305.5</c:v>
                </c:pt>
                <c:pt idx="1067">
                  <c:v>2269.35</c:v>
                </c:pt>
                <c:pt idx="1068">
                  <c:v>2308.4499999999998</c:v>
                </c:pt>
                <c:pt idx="1069">
                  <c:v>2200.1999999999998</c:v>
                </c:pt>
                <c:pt idx="1070">
                  <c:v>2283.25</c:v>
                </c:pt>
                <c:pt idx="1071">
                  <c:v>2398.3000000000002</c:v>
                </c:pt>
                <c:pt idx="1072">
                  <c:v>2470.25</c:v>
                </c:pt>
                <c:pt idx="1073">
                  <c:v>2454.35</c:v>
                </c:pt>
                <c:pt idx="1074">
                  <c:v>2337.5</c:v>
                </c:pt>
                <c:pt idx="1075">
                  <c:v>2306.5500000000002</c:v>
                </c:pt>
                <c:pt idx="1076">
                  <c:v>2333.8000000000002</c:v>
                </c:pt>
                <c:pt idx="1077">
                  <c:v>2324.4</c:v>
                </c:pt>
                <c:pt idx="1078">
                  <c:v>2352.15</c:v>
                </c:pt>
                <c:pt idx="1079">
                  <c:v>2303.35</c:v>
                </c:pt>
                <c:pt idx="1080">
                  <c:v>2313.5500000000002</c:v>
                </c:pt>
                <c:pt idx="1081">
                  <c:v>2255</c:v>
                </c:pt>
                <c:pt idx="1082">
                  <c:v>2182.1</c:v>
                </c:pt>
                <c:pt idx="1083">
                  <c:v>2175.6</c:v>
                </c:pt>
                <c:pt idx="1084">
                  <c:v>2198.9499999999998</c:v>
                </c:pt>
                <c:pt idx="1085">
                  <c:v>2281.3000000000002</c:v>
                </c:pt>
                <c:pt idx="1086">
                  <c:v>2383.65</c:v>
                </c:pt>
                <c:pt idx="1087">
                  <c:v>2344.35</c:v>
                </c:pt>
                <c:pt idx="1088">
                  <c:v>2305.8000000000002</c:v>
                </c:pt>
                <c:pt idx="1089">
                  <c:v>2323.9499999999998</c:v>
                </c:pt>
                <c:pt idx="1090">
                  <c:v>2310.5</c:v>
                </c:pt>
                <c:pt idx="1091">
                  <c:v>2303.5</c:v>
                </c:pt>
                <c:pt idx="1092">
                  <c:v>2290.0500000000002</c:v>
                </c:pt>
                <c:pt idx="1093">
                  <c:v>2238.1999999999998</c:v>
                </c:pt>
                <c:pt idx="1094">
                  <c:v>2256.25</c:v>
                </c:pt>
                <c:pt idx="1095">
                  <c:v>2212.1</c:v>
                </c:pt>
                <c:pt idx="1096">
                  <c:v>2137.85</c:v>
                </c:pt>
                <c:pt idx="1097">
                  <c:v>2180.9</c:v>
                </c:pt>
                <c:pt idx="1098">
                  <c:v>2273.0500000000002</c:v>
                </c:pt>
                <c:pt idx="1099">
                  <c:v>2392.65</c:v>
                </c:pt>
                <c:pt idx="1100">
                  <c:v>2278.75</c:v>
                </c:pt>
                <c:pt idx="1101">
                  <c:v>2170.25</c:v>
                </c:pt>
                <c:pt idx="1102">
                  <c:v>2066.9499999999998</c:v>
                </c:pt>
                <c:pt idx="1103">
                  <c:v>2082.6999999999998</c:v>
                </c:pt>
                <c:pt idx="1104">
                  <c:v>2187.5</c:v>
                </c:pt>
                <c:pt idx="1105">
                  <c:v>2114.5500000000002</c:v>
                </c:pt>
                <c:pt idx="1106">
                  <c:v>2079.6999999999998</c:v>
                </c:pt>
                <c:pt idx="1107">
                  <c:v>1994.05</c:v>
                </c:pt>
                <c:pt idx="1108">
                  <c:v>1899.1</c:v>
                </c:pt>
                <c:pt idx="1109">
                  <c:v>1808.7</c:v>
                </c:pt>
                <c:pt idx="1110">
                  <c:v>1820.3</c:v>
                </c:pt>
                <c:pt idx="1111">
                  <c:v>1916.1</c:v>
                </c:pt>
                <c:pt idx="1112">
                  <c:v>1824.9</c:v>
                </c:pt>
                <c:pt idx="1113">
                  <c:v>1920.9</c:v>
                </c:pt>
                <c:pt idx="1114">
                  <c:v>2021.95</c:v>
                </c:pt>
                <c:pt idx="1115">
                  <c:v>1996.3</c:v>
                </c:pt>
                <c:pt idx="1116">
                  <c:v>2101</c:v>
                </c:pt>
                <c:pt idx="1117">
                  <c:v>2004.5</c:v>
                </c:pt>
                <c:pt idx="1118">
                  <c:v>2109.9499999999998</c:v>
                </c:pt>
                <c:pt idx="1119">
                  <c:v>2145.6999999999998</c:v>
                </c:pt>
                <c:pt idx="1120">
                  <c:v>2242.15</c:v>
                </c:pt>
                <c:pt idx="1121">
                  <c:v>2247.1999999999998</c:v>
                </c:pt>
                <c:pt idx="1122">
                  <c:v>2198.4499999999998</c:v>
                </c:pt>
                <c:pt idx="1123">
                  <c:v>2233.0500000000002</c:v>
                </c:pt>
                <c:pt idx="1124">
                  <c:v>2228.9499999999998</c:v>
                </c:pt>
                <c:pt idx="1125">
                  <c:v>2323.9499999999998</c:v>
                </c:pt>
                <c:pt idx="1126">
                  <c:v>2319.6999999999998</c:v>
                </c:pt>
                <c:pt idx="1127">
                  <c:v>2358.4</c:v>
                </c:pt>
                <c:pt idx="1128">
                  <c:v>2331.75</c:v>
                </c:pt>
                <c:pt idx="1129">
                  <c:v>2389.6999999999998</c:v>
                </c:pt>
                <c:pt idx="1130">
                  <c:v>2462.65</c:v>
                </c:pt>
                <c:pt idx="1131">
                  <c:v>2424.5</c:v>
                </c:pt>
                <c:pt idx="1132">
                  <c:v>2364.9</c:v>
                </c:pt>
                <c:pt idx="1133">
                  <c:v>2339.4499999999998</c:v>
                </c:pt>
                <c:pt idx="1134">
                  <c:v>2408.35</c:v>
                </c:pt>
                <c:pt idx="1135">
                  <c:v>2544.15</c:v>
                </c:pt>
                <c:pt idx="1136">
                  <c:v>2482.15</c:v>
                </c:pt>
                <c:pt idx="1137">
                  <c:v>2394.5</c:v>
                </c:pt>
                <c:pt idx="1138">
                  <c:v>2483.65</c:v>
                </c:pt>
                <c:pt idx="1139">
                  <c:v>2287.1999999999998</c:v>
                </c:pt>
                <c:pt idx="1140">
                  <c:v>2294.35</c:v>
                </c:pt>
                <c:pt idx="1141">
                  <c:v>2248.9</c:v>
                </c:pt>
                <c:pt idx="1142">
                  <c:v>2155.3000000000002</c:v>
                </c:pt>
                <c:pt idx="1143">
                  <c:v>2131.65</c:v>
                </c:pt>
                <c:pt idx="1144">
                  <c:v>2072.0500000000002</c:v>
                </c:pt>
                <c:pt idx="1145">
                  <c:v>2133.9499999999998</c:v>
                </c:pt>
                <c:pt idx="1146">
                  <c:v>2051.3000000000002</c:v>
                </c:pt>
                <c:pt idx="1147">
                  <c:v>1974.65</c:v>
                </c:pt>
                <c:pt idx="1148">
                  <c:v>1930.45</c:v>
                </c:pt>
                <c:pt idx="1149">
                  <c:v>1951.5</c:v>
                </c:pt>
                <c:pt idx="1150">
                  <c:v>1948.6</c:v>
                </c:pt>
                <c:pt idx="1151">
                  <c:v>1924.7</c:v>
                </c:pt>
                <c:pt idx="1152">
                  <c:v>1914.7</c:v>
                </c:pt>
                <c:pt idx="1153">
                  <c:v>1912.35</c:v>
                </c:pt>
                <c:pt idx="1154">
                  <c:v>1936.65</c:v>
                </c:pt>
                <c:pt idx="1155">
                  <c:v>1990.55</c:v>
                </c:pt>
                <c:pt idx="1156">
                  <c:v>1946.05</c:v>
                </c:pt>
                <c:pt idx="1157">
                  <c:v>1933.55</c:v>
                </c:pt>
                <c:pt idx="1158">
                  <c:v>1930.75</c:v>
                </c:pt>
                <c:pt idx="1159">
                  <c:v>1914.65</c:v>
                </c:pt>
                <c:pt idx="1160">
                  <c:v>1876.95</c:v>
                </c:pt>
                <c:pt idx="1161">
                  <c:v>1880.55</c:v>
                </c:pt>
                <c:pt idx="1162">
                  <c:v>1829.05</c:v>
                </c:pt>
                <c:pt idx="1163">
                  <c:v>1815.75</c:v>
                </c:pt>
                <c:pt idx="1164">
                  <c:v>1789.9</c:v>
                </c:pt>
                <c:pt idx="1165">
                  <c:v>1843.55</c:v>
                </c:pt>
                <c:pt idx="1166">
                  <c:v>1824.2</c:v>
                </c:pt>
                <c:pt idx="1167">
                  <c:v>1828.5</c:v>
                </c:pt>
                <c:pt idx="1168">
                  <c:v>1838.35</c:v>
                </c:pt>
                <c:pt idx="1169">
                  <c:v>1883.55</c:v>
                </c:pt>
                <c:pt idx="1170">
                  <c:v>1925.55</c:v>
                </c:pt>
                <c:pt idx="1171">
                  <c:v>1921.1</c:v>
                </c:pt>
                <c:pt idx="1172">
                  <c:v>1907.4</c:v>
                </c:pt>
                <c:pt idx="1173">
                  <c:v>1923.1</c:v>
                </c:pt>
                <c:pt idx="1174">
                  <c:v>1919.6</c:v>
                </c:pt>
                <c:pt idx="1175">
                  <c:v>1935.6</c:v>
                </c:pt>
                <c:pt idx="1176">
                  <c:v>1913.5</c:v>
                </c:pt>
                <c:pt idx="1177">
                  <c:v>1883.95</c:v>
                </c:pt>
                <c:pt idx="1178">
                  <c:v>1770.4</c:v>
                </c:pt>
                <c:pt idx="1179">
                  <c:v>1782.75</c:v>
                </c:pt>
                <c:pt idx="1180">
                  <c:v>1778.55</c:v>
                </c:pt>
                <c:pt idx="1181">
                  <c:v>1724</c:v>
                </c:pt>
                <c:pt idx="1182">
                  <c:v>1736.6</c:v>
                </c:pt>
                <c:pt idx="1183">
                  <c:v>1780.55</c:v>
                </c:pt>
                <c:pt idx="1184">
                  <c:v>1801.4</c:v>
                </c:pt>
                <c:pt idx="1185">
                  <c:v>1824.75</c:v>
                </c:pt>
                <c:pt idx="1186">
                  <c:v>1840.95</c:v>
                </c:pt>
                <c:pt idx="1187">
                  <c:v>1832.6</c:v>
                </c:pt>
                <c:pt idx="1188">
                  <c:v>1846.7</c:v>
                </c:pt>
                <c:pt idx="1189">
                  <c:v>1822.5</c:v>
                </c:pt>
                <c:pt idx="1190">
                  <c:v>1844.25</c:v>
                </c:pt>
                <c:pt idx="1191">
                  <c:v>1846.15</c:v>
                </c:pt>
                <c:pt idx="1192">
                  <c:v>1787.2</c:v>
                </c:pt>
                <c:pt idx="1193">
                  <c:v>1837.65</c:v>
                </c:pt>
                <c:pt idx="1194">
                  <c:v>1837.25</c:v>
                </c:pt>
                <c:pt idx="1195">
                  <c:v>1818.75</c:v>
                </c:pt>
                <c:pt idx="1196">
                  <c:v>1826.2</c:v>
                </c:pt>
                <c:pt idx="1197">
                  <c:v>1841.65</c:v>
                </c:pt>
                <c:pt idx="1198">
                  <c:v>1829.45</c:v>
                </c:pt>
                <c:pt idx="1199">
                  <c:v>1870.85</c:v>
                </c:pt>
                <c:pt idx="1200">
                  <c:v>1920</c:v>
                </c:pt>
                <c:pt idx="1201">
                  <c:v>1959.95</c:v>
                </c:pt>
                <c:pt idx="1202">
                  <c:v>1966.2</c:v>
                </c:pt>
                <c:pt idx="1203">
                  <c:v>1968.85</c:v>
                </c:pt>
                <c:pt idx="1204">
                  <c:v>1987.85</c:v>
                </c:pt>
                <c:pt idx="1205">
                  <c:v>1978.85</c:v>
                </c:pt>
                <c:pt idx="1206">
                  <c:v>1976.85</c:v>
                </c:pt>
                <c:pt idx="1207">
                  <c:v>1956.65</c:v>
                </c:pt>
                <c:pt idx="1208">
                  <c:v>1966.6</c:v>
                </c:pt>
                <c:pt idx="1209">
                  <c:v>1994.65</c:v>
                </c:pt>
                <c:pt idx="1210">
                  <c:v>1975.7</c:v>
                </c:pt>
                <c:pt idx="1211">
                  <c:v>1942.1</c:v>
                </c:pt>
                <c:pt idx="1212">
                  <c:v>1883.95</c:v>
                </c:pt>
                <c:pt idx="1213">
                  <c:v>1892.3</c:v>
                </c:pt>
                <c:pt idx="1214">
                  <c:v>1900.75</c:v>
                </c:pt>
                <c:pt idx="1215">
                  <c:v>1913.95</c:v>
                </c:pt>
                <c:pt idx="1216">
                  <c:v>1924.85</c:v>
                </c:pt>
                <c:pt idx="1217">
                  <c:v>1925.6</c:v>
                </c:pt>
                <c:pt idx="1218">
                  <c:v>1870.5</c:v>
                </c:pt>
                <c:pt idx="1219">
                  <c:v>1838.7</c:v>
                </c:pt>
                <c:pt idx="1220">
                  <c:v>1828.05</c:v>
                </c:pt>
                <c:pt idx="1221">
                  <c:v>1843.2</c:v>
                </c:pt>
                <c:pt idx="1222">
                  <c:v>1821.35</c:v>
                </c:pt>
                <c:pt idx="1223">
                  <c:v>1820.4</c:v>
                </c:pt>
                <c:pt idx="1224">
                  <c:v>1847.3</c:v>
                </c:pt>
                <c:pt idx="1225">
                  <c:v>1894.65</c:v>
                </c:pt>
                <c:pt idx="1226">
                  <c:v>1885.2</c:v>
                </c:pt>
                <c:pt idx="1227">
                  <c:v>1896</c:v>
                </c:pt>
                <c:pt idx="1228">
                  <c:v>1860.6</c:v>
                </c:pt>
                <c:pt idx="1229">
                  <c:v>1894.55</c:v>
                </c:pt>
                <c:pt idx="1230">
                  <c:v>1878.8</c:v>
                </c:pt>
                <c:pt idx="1231">
                  <c:v>1902.2</c:v>
                </c:pt>
                <c:pt idx="1232">
                  <c:v>1880.25</c:v>
                </c:pt>
                <c:pt idx="1233">
                  <c:v>1917</c:v>
                </c:pt>
                <c:pt idx="1234">
                  <c:v>1761.2</c:v>
                </c:pt>
                <c:pt idx="1235">
                  <c:v>1619.35</c:v>
                </c:pt>
                <c:pt idx="1236">
                  <c:v>1646.9</c:v>
                </c:pt>
                <c:pt idx="1237">
                  <c:v>1603.05</c:v>
                </c:pt>
                <c:pt idx="1238">
                  <c:v>1596.25</c:v>
                </c:pt>
                <c:pt idx="1239">
                  <c:v>1569.55</c:v>
                </c:pt>
                <c:pt idx="1240">
                  <c:v>1568.25</c:v>
                </c:pt>
                <c:pt idx="1241">
                  <c:v>1571.05</c:v>
                </c:pt>
                <c:pt idx="1242">
                  <c:v>1568.8</c:v>
                </c:pt>
                <c:pt idx="1243">
                  <c:v>1529.7</c:v>
                </c:pt>
                <c:pt idx="1244">
                  <c:v>1521.75</c:v>
                </c:pt>
                <c:pt idx="1245">
                  <c:v>1524.85</c:v>
                </c:pt>
                <c:pt idx="1246">
                  <c:v>1508</c:v>
                </c:pt>
                <c:pt idx="1247">
                  <c:v>1571.15</c:v>
                </c:pt>
                <c:pt idx="1248">
                  <c:v>1547.05</c:v>
                </c:pt>
                <c:pt idx="1249">
                  <c:v>1553.3</c:v>
                </c:pt>
                <c:pt idx="1250">
                  <c:v>1534.1</c:v>
                </c:pt>
                <c:pt idx="1251">
                  <c:v>1531.05</c:v>
                </c:pt>
                <c:pt idx="1252">
                  <c:v>1470.2</c:v>
                </c:pt>
                <c:pt idx="1253">
                  <c:v>1485.75</c:v>
                </c:pt>
                <c:pt idx="1254">
                  <c:v>1481.75</c:v>
                </c:pt>
                <c:pt idx="1255">
                  <c:v>1475</c:v>
                </c:pt>
                <c:pt idx="1256">
                  <c:v>1504.7</c:v>
                </c:pt>
                <c:pt idx="1257">
                  <c:v>1492.7</c:v>
                </c:pt>
                <c:pt idx="1258">
                  <c:v>1490.6</c:v>
                </c:pt>
                <c:pt idx="1259">
                  <c:v>1460.9</c:v>
                </c:pt>
                <c:pt idx="1260">
                  <c:v>1450.8</c:v>
                </c:pt>
                <c:pt idx="1261">
                  <c:v>1429.75</c:v>
                </c:pt>
                <c:pt idx="1262">
                  <c:v>1434.3</c:v>
                </c:pt>
                <c:pt idx="1263">
                  <c:v>1490.45</c:v>
                </c:pt>
                <c:pt idx="1264">
                  <c:v>1490.05</c:v>
                </c:pt>
                <c:pt idx="1265">
                  <c:v>1514.2</c:v>
                </c:pt>
                <c:pt idx="1266">
                  <c:v>1483.6</c:v>
                </c:pt>
                <c:pt idx="1267">
                  <c:v>1482.7</c:v>
                </c:pt>
                <c:pt idx="1268">
                  <c:v>1459.7</c:v>
                </c:pt>
                <c:pt idx="1269">
                  <c:v>1449.9</c:v>
                </c:pt>
                <c:pt idx="1270">
                  <c:v>1425.05</c:v>
                </c:pt>
                <c:pt idx="1271">
                  <c:v>1420.15</c:v>
                </c:pt>
                <c:pt idx="1272">
                  <c:v>1423.9</c:v>
                </c:pt>
                <c:pt idx="1273">
                  <c:v>1402.35</c:v>
                </c:pt>
                <c:pt idx="1274">
                  <c:v>1417.55</c:v>
                </c:pt>
                <c:pt idx="1275">
                  <c:v>1402.05</c:v>
                </c:pt>
                <c:pt idx="1276">
                  <c:v>1439.4</c:v>
                </c:pt>
                <c:pt idx="1277">
                  <c:v>1463.8</c:v>
                </c:pt>
                <c:pt idx="1278">
                  <c:v>1463.6</c:v>
                </c:pt>
                <c:pt idx="1279">
                  <c:v>1425.25</c:v>
                </c:pt>
                <c:pt idx="1280">
                  <c:v>1359.4</c:v>
                </c:pt>
                <c:pt idx="1281">
                  <c:v>1373</c:v>
                </c:pt>
                <c:pt idx="1282">
                  <c:v>1350.8</c:v>
                </c:pt>
                <c:pt idx="1283">
                  <c:v>1374.95</c:v>
                </c:pt>
                <c:pt idx="1284">
                  <c:v>1393</c:v>
                </c:pt>
                <c:pt idx="1285">
                  <c:v>1356.15</c:v>
                </c:pt>
                <c:pt idx="1286">
                  <c:v>1433</c:v>
                </c:pt>
                <c:pt idx="1287">
                  <c:v>1460.1</c:v>
                </c:pt>
                <c:pt idx="1288">
                  <c:v>1446.6</c:v>
                </c:pt>
                <c:pt idx="1289">
                  <c:v>1426.05</c:v>
                </c:pt>
                <c:pt idx="1290">
                  <c:v>1397.9</c:v>
                </c:pt>
                <c:pt idx="1291">
                  <c:v>1390.55</c:v>
                </c:pt>
                <c:pt idx="1292">
                  <c:v>1387.45</c:v>
                </c:pt>
                <c:pt idx="1293">
                  <c:v>1330.65</c:v>
                </c:pt>
                <c:pt idx="1294">
                  <c:v>1329.2</c:v>
                </c:pt>
                <c:pt idx="1295">
                  <c:v>1320.45</c:v>
                </c:pt>
                <c:pt idx="1296">
                  <c:v>1336.15</c:v>
                </c:pt>
                <c:pt idx="1297">
                  <c:v>1335.7</c:v>
                </c:pt>
                <c:pt idx="1298">
                  <c:v>1342</c:v>
                </c:pt>
                <c:pt idx="1299">
                  <c:v>1297.5</c:v>
                </c:pt>
                <c:pt idx="1300">
                  <c:v>1330.6</c:v>
                </c:pt>
                <c:pt idx="1301">
                  <c:v>1305</c:v>
                </c:pt>
                <c:pt idx="1302">
                  <c:v>1310.5</c:v>
                </c:pt>
                <c:pt idx="1303">
                  <c:v>1296.9000000000001</c:v>
                </c:pt>
                <c:pt idx="1304">
                  <c:v>1299.7</c:v>
                </c:pt>
                <c:pt idx="1305">
                  <c:v>1296.6500000000001</c:v>
                </c:pt>
                <c:pt idx="1306">
                  <c:v>1317.65</c:v>
                </c:pt>
                <c:pt idx="1307">
                  <c:v>1333.05</c:v>
                </c:pt>
                <c:pt idx="1308">
                  <c:v>1340.3</c:v>
                </c:pt>
                <c:pt idx="1309">
                  <c:v>1323.1</c:v>
                </c:pt>
                <c:pt idx="1310">
                  <c:v>1303.9000000000001</c:v>
                </c:pt>
                <c:pt idx="1311">
                  <c:v>1307.05</c:v>
                </c:pt>
                <c:pt idx="1312">
                  <c:v>1310.5</c:v>
                </c:pt>
                <c:pt idx="1313">
                  <c:v>1289.95</c:v>
                </c:pt>
                <c:pt idx="1314">
                  <c:v>1341.05</c:v>
                </c:pt>
                <c:pt idx="1315">
                  <c:v>1303.1500000000001</c:v>
                </c:pt>
                <c:pt idx="1316">
                  <c:v>1299.1500000000001</c:v>
                </c:pt>
                <c:pt idx="1317">
                  <c:v>1272.0999999999999</c:v>
                </c:pt>
                <c:pt idx="1318">
                  <c:v>1318.1</c:v>
                </c:pt>
                <c:pt idx="1319">
                  <c:v>1234.25</c:v>
                </c:pt>
                <c:pt idx="1320">
                  <c:v>1253.8</c:v>
                </c:pt>
                <c:pt idx="1321">
                  <c:v>1237.5999999999999</c:v>
                </c:pt>
                <c:pt idx="1322">
                  <c:v>1250.25</c:v>
                </c:pt>
                <c:pt idx="1323">
                  <c:v>1251.9000000000001</c:v>
                </c:pt>
                <c:pt idx="1324">
                  <c:v>1250.75</c:v>
                </c:pt>
                <c:pt idx="1325">
                  <c:v>1251.5999999999999</c:v>
                </c:pt>
                <c:pt idx="1326">
                  <c:v>1245.55</c:v>
                </c:pt>
                <c:pt idx="1327">
                  <c:v>1255.0999999999999</c:v>
                </c:pt>
                <c:pt idx="1328">
                  <c:v>1249.6500000000001</c:v>
                </c:pt>
                <c:pt idx="1329">
                  <c:v>1262.45</c:v>
                </c:pt>
                <c:pt idx="1330">
                  <c:v>1265.2</c:v>
                </c:pt>
                <c:pt idx="1331">
                  <c:v>1295.5</c:v>
                </c:pt>
                <c:pt idx="1332">
                  <c:v>1301.1500000000001</c:v>
                </c:pt>
                <c:pt idx="1333">
                  <c:v>1328.05</c:v>
                </c:pt>
                <c:pt idx="1334">
                  <c:v>1331.15</c:v>
                </c:pt>
                <c:pt idx="1335">
                  <c:v>1286.05</c:v>
                </c:pt>
                <c:pt idx="1336">
                  <c:v>1324.8</c:v>
                </c:pt>
                <c:pt idx="1337">
                  <c:v>1358.5</c:v>
                </c:pt>
                <c:pt idx="1338">
                  <c:v>1410.65</c:v>
                </c:pt>
                <c:pt idx="1339">
                  <c:v>1453.25</c:v>
                </c:pt>
                <c:pt idx="1340">
                  <c:v>1465.35</c:v>
                </c:pt>
                <c:pt idx="1341">
                  <c:v>1472.6</c:v>
                </c:pt>
                <c:pt idx="1342">
                  <c:v>1522.3</c:v>
                </c:pt>
                <c:pt idx="1343">
                  <c:v>1486.2</c:v>
                </c:pt>
                <c:pt idx="1344">
                  <c:v>1481.85</c:v>
                </c:pt>
                <c:pt idx="1345">
                  <c:v>1449.3</c:v>
                </c:pt>
                <c:pt idx="1346">
                  <c:v>1443.6</c:v>
                </c:pt>
                <c:pt idx="1347">
                  <c:v>1478.55</c:v>
                </c:pt>
                <c:pt idx="1348">
                  <c:v>1492.85</c:v>
                </c:pt>
                <c:pt idx="1349">
                  <c:v>1492.95</c:v>
                </c:pt>
                <c:pt idx="1350">
                  <c:v>1471.1</c:v>
                </c:pt>
                <c:pt idx="1351">
                  <c:v>1472.5</c:v>
                </c:pt>
                <c:pt idx="1352">
                  <c:v>1479.4</c:v>
                </c:pt>
                <c:pt idx="1353">
                  <c:v>1477.95</c:v>
                </c:pt>
                <c:pt idx="1354">
                  <c:v>1471.2</c:v>
                </c:pt>
                <c:pt idx="1355">
                  <c:v>1503.7</c:v>
                </c:pt>
                <c:pt idx="1356">
                  <c:v>1482.15</c:v>
                </c:pt>
                <c:pt idx="1357">
                  <c:v>1479.55</c:v>
                </c:pt>
                <c:pt idx="1358">
                  <c:v>1478.8</c:v>
                </c:pt>
                <c:pt idx="1359">
                  <c:v>1478.5</c:v>
                </c:pt>
                <c:pt idx="1360">
                  <c:v>1467.3</c:v>
                </c:pt>
                <c:pt idx="1361">
                  <c:v>1501.4</c:v>
                </c:pt>
                <c:pt idx="1362">
                  <c:v>1510.6</c:v>
                </c:pt>
                <c:pt idx="1363">
                  <c:v>1482.2</c:v>
                </c:pt>
                <c:pt idx="1364">
                  <c:v>1450.4</c:v>
                </c:pt>
                <c:pt idx="1365">
                  <c:v>1457.45</c:v>
                </c:pt>
                <c:pt idx="1366">
                  <c:v>1470.35</c:v>
                </c:pt>
                <c:pt idx="1367">
                  <c:v>1471.95</c:v>
                </c:pt>
                <c:pt idx="1368">
                  <c:v>1456.55</c:v>
                </c:pt>
                <c:pt idx="1369">
                  <c:v>1455.8</c:v>
                </c:pt>
                <c:pt idx="1370">
                  <c:v>1450.15</c:v>
                </c:pt>
                <c:pt idx="1371">
                  <c:v>1469.35</c:v>
                </c:pt>
                <c:pt idx="1372">
                  <c:v>1495.95</c:v>
                </c:pt>
                <c:pt idx="1373">
                  <c:v>1487.9</c:v>
                </c:pt>
                <c:pt idx="1374">
                  <c:v>1461.05</c:v>
                </c:pt>
                <c:pt idx="1375">
                  <c:v>1472.95</c:v>
                </c:pt>
                <c:pt idx="1376">
                  <c:v>1433.3</c:v>
                </c:pt>
                <c:pt idx="1377">
                  <c:v>1436.05</c:v>
                </c:pt>
                <c:pt idx="1378">
                  <c:v>1464.3</c:v>
                </c:pt>
                <c:pt idx="1379">
                  <c:v>1465.4</c:v>
                </c:pt>
                <c:pt idx="1380">
                  <c:v>1428.8</c:v>
                </c:pt>
                <c:pt idx="1381">
                  <c:v>1442.25</c:v>
                </c:pt>
                <c:pt idx="1382">
                  <c:v>1451.3</c:v>
                </c:pt>
                <c:pt idx="1383">
                  <c:v>1477.5</c:v>
                </c:pt>
                <c:pt idx="1384">
                  <c:v>1496.35</c:v>
                </c:pt>
                <c:pt idx="1385">
                  <c:v>1512.65</c:v>
                </c:pt>
                <c:pt idx="1386">
                  <c:v>1471.7</c:v>
                </c:pt>
                <c:pt idx="1387">
                  <c:v>1473.9</c:v>
                </c:pt>
                <c:pt idx="1388">
                  <c:v>1442.95</c:v>
                </c:pt>
                <c:pt idx="1389">
                  <c:v>1374.85</c:v>
                </c:pt>
                <c:pt idx="1390">
                  <c:v>1374.2</c:v>
                </c:pt>
                <c:pt idx="1391">
                  <c:v>1384.55</c:v>
                </c:pt>
                <c:pt idx="1392">
                  <c:v>1372.75</c:v>
                </c:pt>
                <c:pt idx="1393">
                  <c:v>1365.7</c:v>
                </c:pt>
                <c:pt idx="1394">
                  <c:v>1391.55</c:v>
                </c:pt>
                <c:pt idx="1395">
                  <c:v>1397.3</c:v>
                </c:pt>
                <c:pt idx="1396">
                  <c:v>1357.9</c:v>
                </c:pt>
                <c:pt idx="1397">
                  <c:v>1351.3</c:v>
                </c:pt>
                <c:pt idx="1398">
                  <c:v>1383.05</c:v>
                </c:pt>
                <c:pt idx="1399">
                  <c:v>1368</c:v>
                </c:pt>
                <c:pt idx="1400">
                  <c:v>1393.25</c:v>
                </c:pt>
                <c:pt idx="1401">
                  <c:v>1390</c:v>
                </c:pt>
                <c:pt idx="1402">
                  <c:v>1397.4</c:v>
                </c:pt>
                <c:pt idx="1403">
                  <c:v>1571.65</c:v>
                </c:pt>
                <c:pt idx="1404">
                  <c:v>1587.8</c:v>
                </c:pt>
                <c:pt idx="1405">
                  <c:v>1595.75</c:v>
                </c:pt>
                <c:pt idx="1406">
                  <c:v>1572.4</c:v>
                </c:pt>
                <c:pt idx="1407">
                  <c:v>1571.15</c:v>
                </c:pt>
                <c:pt idx="1408">
                  <c:v>1577.75</c:v>
                </c:pt>
                <c:pt idx="1409">
                  <c:v>1575.9</c:v>
                </c:pt>
                <c:pt idx="1410">
                  <c:v>1560.25</c:v>
                </c:pt>
                <c:pt idx="1411">
                  <c:v>1590.75</c:v>
                </c:pt>
                <c:pt idx="1412">
                  <c:v>1606.65</c:v>
                </c:pt>
                <c:pt idx="1413">
                  <c:v>1654.95</c:v>
                </c:pt>
                <c:pt idx="1414">
                  <c:v>1570.15</c:v>
                </c:pt>
                <c:pt idx="1415">
                  <c:v>1554.85</c:v>
                </c:pt>
                <c:pt idx="1416">
                  <c:v>1545.75</c:v>
                </c:pt>
                <c:pt idx="1417">
                  <c:v>1648.1</c:v>
                </c:pt>
                <c:pt idx="1418">
                  <c:v>1646.1</c:v>
                </c:pt>
                <c:pt idx="1419">
                  <c:v>1650.6</c:v>
                </c:pt>
                <c:pt idx="1420">
                  <c:v>1668.15</c:v>
                </c:pt>
                <c:pt idx="1421">
                  <c:v>1616.25</c:v>
                </c:pt>
                <c:pt idx="1422">
                  <c:v>1594.5</c:v>
                </c:pt>
                <c:pt idx="1423">
                  <c:v>1582.9</c:v>
                </c:pt>
                <c:pt idx="1424">
                  <c:v>1559.75</c:v>
                </c:pt>
                <c:pt idx="1425">
                  <c:v>1546.5</c:v>
                </c:pt>
                <c:pt idx="1426">
                  <c:v>1510.2</c:v>
                </c:pt>
                <c:pt idx="1427">
                  <c:v>1513.15</c:v>
                </c:pt>
                <c:pt idx="1428">
                  <c:v>1496.65</c:v>
                </c:pt>
                <c:pt idx="1429">
                  <c:v>1502.55</c:v>
                </c:pt>
                <c:pt idx="1430">
                  <c:v>1485.7</c:v>
                </c:pt>
                <c:pt idx="1431">
                  <c:v>1477.45</c:v>
                </c:pt>
                <c:pt idx="1432">
                  <c:v>1492.5</c:v>
                </c:pt>
                <c:pt idx="1433">
                  <c:v>1438.1</c:v>
                </c:pt>
                <c:pt idx="1434">
                  <c:v>1443.7</c:v>
                </c:pt>
                <c:pt idx="1435">
                  <c:v>1404.95</c:v>
                </c:pt>
                <c:pt idx="1436">
                  <c:v>1393.7</c:v>
                </c:pt>
                <c:pt idx="1437">
                  <c:v>1410.9</c:v>
                </c:pt>
                <c:pt idx="1438">
                  <c:v>1421.35</c:v>
                </c:pt>
                <c:pt idx="1439">
                  <c:v>1412.5</c:v>
                </c:pt>
                <c:pt idx="1440">
                  <c:v>1412.55</c:v>
                </c:pt>
                <c:pt idx="1441">
                  <c:v>1387.9</c:v>
                </c:pt>
                <c:pt idx="1442">
                  <c:v>1388.45</c:v>
                </c:pt>
                <c:pt idx="1443">
                  <c:v>1380.7</c:v>
                </c:pt>
                <c:pt idx="1444">
                  <c:v>1374.35</c:v>
                </c:pt>
                <c:pt idx="1445">
                  <c:v>1391.75</c:v>
                </c:pt>
                <c:pt idx="1446">
                  <c:v>1396.75</c:v>
                </c:pt>
                <c:pt idx="1447">
                  <c:v>1425.15</c:v>
                </c:pt>
                <c:pt idx="1448">
                  <c:v>1424</c:v>
                </c:pt>
                <c:pt idx="1449">
                  <c:v>1436.05</c:v>
                </c:pt>
                <c:pt idx="1450">
                  <c:v>1462.5</c:v>
                </c:pt>
                <c:pt idx="1451">
                  <c:v>1366.1</c:v>
                </c:pt>
                <c:pt idx="1452">
                  <c:v>1337.95</c:v>
                </c:pt>
                <c:pt idx="1453">
                  <c:v>1273.5999999999999</c:v>
                </c:pt>
                <c:pt idx="1454">
                  <c:v>1291.25</c:v>
                </c:pt>
                <c:pt idx="1455">
                  <c:v>1226.5999999999999</c:v>
                </c:pt>
                <c:pt idx="1456">
                  <c:v>1187.0999999999999</c:v>
                </c:pt>
                <c:pt idx="1457">
                  <c:v>1168.25</c:v>
                </c:pt>
                <c:pt idx="1458">
                  <c:v>1133.7</c:v>
                </c:pt>
                <c:pt idx="1459">
                  <c:v>1191.8</c:v>
                </c:pt>
                <c:pt idx="1460">
                  <c:v>1234.25</c:v>
                </c:pt>
                <c:pt idx="1461">
                  <c:v>1308.6500000000001</c:v>
                </c:pt>
                <c:pt idx="1462">
                  <c:v>1336.95</c:v>
                </c:pt>
                <c:pt idx="1463">
                  <c:v>1329.75</c:v>
                </c:pt>
                <c:pt idx="1464">
                  <c:v>1411.7</c:v>
                </c:pt>
                <c:pt idx="1465">
                  <c:v>1326.1</c:v>
                </c:pt>
                <c:pt idx="1466">
                  <c:v>1374.4</c:v>
                </c:pt>
                <c:pt idx="1467">
                  <c:v>1372.5</c:v>
                </c:pt>
                <c:pt idx="1468">
                  <c:v>1304.9000000000001</c:v>
                </c:pt>
                <c:pt idx="1469">
                  <c:v>1331.2</c:v>
                </c:pt>
                <c:pt idx="1470">
                  <c:v>1346.35</c:v>
                </c:pt>
                <c:pt idx="1471">
                  <c:v>1301.4000000000001</c:v>
                </c:pt>
                <c:pt idx="1472">
                  <c:v>1348.75</c:v>
                </c:pt>
                <c:pt idx="1473">
                  <c:v>1395.95</c:v>
                </c:pt>
                <c:pt idx="1474">
                  <c:v>1404.75</c:v>
                </c:pt>
                <c:pt idx="1475">
                  <c:v>1420.8</c:v>
                </c:pt>
                <c:pt idx="1476">
                  <c:v>1427.15</c:v>
                </c:pt>
                <c:pt idx="1477">
                  <c:v>1450.75</c:v>
                </c:pt>
                <c:pt idx="1478">
                  <c:v>1501.85</c:v>
                </c:pt>
                <c:pt idx="1479">
                  <c:v>1515.15</c:v>
                </c:pt>
                <c:pt idx="1480">
                  <c:v>1534.7</c:v>
                </c:pt>
                <c:pt idx="1481">
                  <c:v>1524.8</c:v>
                </c:pt>
                <c:pt idx="1482">
                  <c:v>1535.15</c:v>
                </c:pt>
                <c:pt idx="1483">
                  <c:v>1522.6</c:v>
                </c:pt>
                <c:pt idx="1484">
                  <c:v>1506.8</c:v>
                </c:pt>
                <c:pt idx="1485">
                  <c:v>1526.4</c:v>
                </c:pt>
                <c:pt idx="1486">
                  <c:v>1561.2</c:v>
                </c:pt>
                <c:pt idx="1487">
                  <c:v>1560.5</c:v>
                </c:pt>
                <c:pt idx="1488">
                  <c:v>1564.3</c:v>
                </c:pt>
                <c:pt idx="1489">
                  <c:v>1573.4</c:v>
                </c:pt>
                <c:pt idx="1490">
                  <c:v>1604.65</c:v>
                </c:pt>
                <c:pt idx="1491">
                  <c:v>1604.5</c:v>
                </c:pt>
                <c:pt idx="1492">
                  <c:v>1591.8</c:v>
                </c:pt>
                <c:pt idx="1493">
                  <c:v>1603.1</c:v>
                </c:pt>
                <c:pt idx="1494">
                  <c:v>1592.45</c:v>
                </c:pt>
                <c:pt idx="1495">
                  <c:v>1588.1</c:v>
                </c:pt>
                <c:pt idx="1496">
                  <c:v>1559.7</c:v>
                </c:pt>
                <c:pt idx="1497">
                  <c:v>1554.85</c:v>
                </c:pt>
                <c:pt idx="1498">
                  <c:v>1587.5</c:v>
                </c:pt>
                <c:pt idx="1499">
                  <c:v>1614.15</c:v>
                </c:pt>
                <c:pt idx="1500">
                  <c:v>1616.7</c:v>
                </c:pt>
                <c:pt idx="1501">
                  <c:v>1563.55</c:v>
                </c:pt>
                <c:pt idx="1502">
                  <c:v>1571.6</c:v>
                </c:pt>
                <c:pt idx="1503">
                  <c:v>1566.05</c:v>
                </c:pt>
                <c:pt idx="1504">
                  <c:v>1589.4</c:v>
                </c:pt>
                <c:pt idx="1505">
                  <c:v>1613.2</c:v>
                </c:pt>
                <c:pt idx="1506">
                  <c:v>1627.85</c:v>
                </c:pt>
                <c:pt idx="1507">
                  <c:v>1624.85</c:v>
                </c:pt>
                <c:pt idx="1508">
                  <c:v>1635.55</c:v>
                </c:pt>
                <c:pt idx="1509">
                  <c:v>1650.75</c:v>
                </c:pt>
                <c:pt idx="1510">
                  <c:v>1656.35</c:v>
                </c:pt>
                <c:pt idx="1511">
                  <c:v>1669.7</c:v>
                </c:pt>
                <c:pt idx="1512">
                  <c:v>1654.9</c:v>
                </c:pt>
                <c:pt idx="1513">
                  <c:v>1594.85</c:v>
                </c:pt>
                <c:pt idx="1514">
                  <c:v>1566.7</c:v>
                </c:pt>
                <c:pt idx="1515">
                  <c:v>1556.6</c:v>
                </c:pt>
                <c:pt idx="1516">
                  <c:v>1563.05</c:v>
                </c:pt>
                <c:pt idx="1517">
                  <c:v>1571.65</c:v>
                </c:pt>
                <c:pt idx="1518">
                  <c:v>1531.6</c:v>
                </c:pt>
                <c:pt idx="1519">
                  <c:v>1521.5</c:v>
                </c:pt>
                <c:pt idx="1520">
                  <c:v>1522</c:v>
                </c:pt>
                <c:pt idx="1521">
                  <c:v>1551.8</c:v>
                </c:pt>
                <c:pt idx="1522">
                  <c:v>1561.65</c:v>
                </c:pt>
                <c:pt idx="1523">
                  <c:v>1548.05</c:v>
                </c:pt>
                <c:pt idx="1524">
                  <c:v>1576</c:v>
                </c:pt>
                <c:pt idx="1525">
                  <c:v>1587.75</c:v>
                </c:pt>
                <c:pt idx="1526">
                  <c:v>1595.95</c:v>
                </c:pt>
                <c:pt idx="1527">
                  <c:v>1598.1</c:v>
                </c:pt>
                <c:pt idx="1528">
                  <c:v>1563.85</c:v>
                </c:pt>
                <c:pt idx="1529">
                  <c:v>1568.25</c:v>
                </c:pt>
                <c:pt idx="1530">
                  <c:v>1546.45</c:v>
                </c:pt>
                <c:pt idx="1531">
                  <c:v>1538.3</c:v>
                </c:pt>
                <c:pt idx="1532">
                  <c:v>1521.95</c:v>
                </c:pt>
                <c:pt idx="1533">
                  <c:v>1525.9</c:v>
                </c:pt>
                <c:pt idx="1534">
                  <c:v>1485.4</c:v>
                </c:pt>
                <c:pt idx="1535">
                  <c:v>1435.45</c:v>
                </c:pt>
                <c:pt idx="1536">
                  <c:v>1452.5</c:v>
                </c:pt>
                <c:pt idx="1537">
                  <c:v>1468.25</c:v>
                </c:pt>
                <c:pt idx="1538">
                  <c:v>1480.5</c:v>
                </c:pt>
                <c:pt idx="1539">
                  <c:v>1494.25</c:v>
                </c:pt>
                <c:pt idx="1540">
                  <c:v>1490.35</c:v>
                </c:pt>
                <c:pt idx="1541">
                  <c:v>1483.75</c:v>
                </c:pt>
                <c:pt idx="1542">
                  <c:v>1485.05</c:v>
                </c:pt>
                <c:pt idx="1543">
                  <c:v>1523.65</c:v>
                </c:pt>
                <c:pt idx="1544">
                  <c:v>1535.35</c:v>
                </c:pt>
                <c:pt idx="1545">
                  <c:v>1568.5</c:v>
                </c:pt>
                <c:pt idx="1546">
                  <c:v>1595.85</c:v>
                </c:pt>
                <c:pt idx="1547">
                  <c:v>1607.95</c:v>
                </c:pt>
                <c:pt idx="1548">
                  <c:v>1594.4</c:v>
                </c:pt>
                <c:pt idx="1549">
                  <c:v>1593.55</c:v>
                </c:pt>
                <c:pt idx="1550">
                  <c:v>1555.55</c:v>
                </c:pt>
                <c:pt idx="1551">
                  <c:v>1519.55</c:v>
                </c:pt>
                <c:pt idx="1552">
                  <c:v>1453.75</c:v>
                </c:pt>
                <c:pt idx="1553">
                  <c:v>1486.4</c:v>
                </c:pt>
                <c:pt idx="1554">
                  <c:v>1531.1</c:v>
                </c:pt>
                <c:pt idx="1555">
                  <c:v>1572.15</c:v>
                </c:pt>
                <c:pt idx="1556">
                  <c:v>1565.95</c:v>
                </c:pt>
                <c:pt idx="1557">
                  <c:v>1544.05</c:v>
                </c:pt>
                <c:pt idx="1558">
                  <c:v>1528.9</c:v>
                </c:pt>
                <c:pt idx="1559">
                  <c:v>1497.55</c:v>
                </c:pt>
                <c:pt idx="1560">
                  <c:v>1409.9</c:v>
                </c:pt>
                <c:pt idx="1561">
                  <c:v>1358.75</c:v>
                </c:pt>
                <c:pt idx="1562">
                  <c:v>1380.55</c:v>
                </c:pt>
                <c:pt idx="1563">
                  <c:v>1345.45</c:v>
                </c:pt>
                <c:pt idx="1564">
                  <c:v>1417.2</c:v>
                </c:pt>
                <c:pt idx="1565">
                  <c:v>1495</c:v>
                </c:pt>
                <c:pt idx="1566">
                  <c:v>1494.95</c:v>
                </c:pt>
                <c:pt idx="1567">
                  <c:v>1485.45</c:v>
                </c:pt>
                <c:pt idx="1568">
                  <c:v>1425.2</c:v>
                </c:pt>
                <c:pt idx="1569">
                  <c:v>1453.9</c:v>
                </c:pt>
                <c:pt idx="1570">
                  <c:v>1456.45</c:v>
                </c:pt>
                <c:pt idx="1571">
                  <c:v>1447.75</c:v>
                </c:pt>
                <c:pt idx="1572">
                  <c:v>1467.15</c:v>
                </c:pt>
                <c:pt idx="1573">
                  <c:v>1465</c:v>
                </c:pt>
                <c:pt idx="1574">
                  <c:v>1486.8</c:v>
                </c:pt>
                <c:pt idx="1575">
                  <c:v>1492.3</c:v>
                </c:pt>
                <c:pt idx="1576">
                  <c:v>1495.85</c:v>
                </c:pt>
                <c:pt idx="1577">
                  <c:v>1490.65</c:v>
                </c:pt>
                <c:pt idx="1578">
                  <c:v>1483</c:v>
                </c:pt>
                <c:pt idx="1579">
                  <c:v>1474.35</c:v>
                </c:pt>
                <c:pt idx="1580">
                  <c:v>1480.25</c:v>
                </c:pt>
                <c:pt idx="1581">
                  <c:v>1475.75</c:v>
                </c:pt>
                <c:pt idx="1582">
                  <c:v>1489.5</c:v>
                </c:pt>
                <c:pt idx="1583">
                  <c:v>1475.4</c:v>
                </c:pt>
                <c:pt idx="1584">
                  <c:v>1488.65</c:v>
                </c:pt>
                <c:pt idx="1585">
                  <c:v>1492.65</c:v>
                </c:pt>
                <c:pt idx="1586">
                  <c:v>1506.8</c:v>
                </c:pt>
                <c:pt idx="1587">
                  <c:v>1481.4</c:v>
                </c:pt>
                <c:pt idx="1588">
                  <c:v>1469.1</c:v>
                </c:pt>
                <c:pt idx="1589">
                  <c:v>1471.25</c:v>
                </c:pt>
                <c:pt idx="1590">
                  <c:v>1473</c:v>
                </c:pt>
                <c:pt idx="1591">
                  <c:v>1488.85</c:v>
                </c:pt>
                <c:pt idx="1592">
                  <c:v>1440.5</c:v>
                </c:pt>
                <c:pt idx="1593">
                  <c:v>1419.85</c:v>
                </c:pt>
                <c:pt idx="1594">
                  <c:v>1401.3</c:v>
                </c:pt>
                <c:pt idx="1595">
                  <c:v>1359.15</c:v>
                </c:pt>
                <c:pt idx="1596">
                  <c:v>1364.3</c:v>
                </c:pt>
                <c:pt idx="1597">
                  <c:v>1357.3</c:v>
                </c:pt>
                <c:pt idx="1598">
                  <c:v>1324.8</c:v>
                </c:pt>
                <c:pt idx="1599">
                  <c:v>1355.2</c:v>
                </c:pt>
                <c:pt idx="1600">
                  <c:v>1341.45</c:v>
                </c:pt>
                <c:pt idx="1601">
                  <c:v>1281.0999999999999</c:v>
                </c:pt>
                <c:pt idx="1602">
                  <c:v>1320.45</c:v>
                </c:pt>
                <c:pt idx="1603">
                  <c:v>1339.6</c:v>
                </c:pt>
                <c:pt idx="1604">
                  <c:v>1346.5</c:v>
                </c:pt>
                <c:pt idx="1605">
                  <c:v>1342.55</c:v>
                </c:pt>
                <c:pt idx="1606">
                  <c:v>1365.8</c:v>
                </c:pt>
                <c:pt idx="1607">
                  <c:v>1359.8</c:v>
                </c:pt>
                <c:pt idx="1608">
                  <c:v>1345.2</c:v>
                </c:pt>
                <c:pt idx="1609">
                  <c:v>1337.9</c:v>
                </c:pt>
                <c:pt idx="1610">
                  <c:v>1315.65</c:v>
                </c:pt>
                <c:pt idx="1611">
                  <c:v>1306.55</c:v>
                </c:pt>
                <c:pt idx="1612">
                  <c:v>1293.1500000000001</c:v>
                </c:pt>
                <c:pt idx="1613">
                  <c:v>1298.8</c:v>
                </c:pt>
                <c:pt idx="1614">
                  <c:v>1327.15</c:v>
                </c:pt>
                <c:pt idx="1615">
                  <c:v>1314.3</c:v>
                </c:pt>
                <c:pt idx="1616">
                  <c:v>1314.25</c:v>
                </c:pt>
                <c:pt idx="1617">
                  <c:v>1348.15</c:v>
                </c:pt>
                <c:pt idx="1618">
                  <c:v>1354.7</c:v>
                </c:pt>
                <c:pt idx="1619">
                  <c:v>1291.2</c:v>
                </c:pt>
                <c:pt idx="1620">
                  <c:v>1300.25</c:v>
                </c:pt>
                <c:pt idx="1621">
                  <c:v>1240.6500000000001</c:v>
                </c:pt>
                <c:pt idx="1622">
                  <c:v>1237.8</c:v>
                </c:pt>
                <c:pt idx="1623">
                  <c:v>1186.8</c:v>
                </c:pt>
                <c:pt idx="1624">
                  <c:v>1168.9000000000001</c:v>
                </c:pt>
                <c:pt idx="1625">
                  <c:v>1173.5</c:v>
                </c:pt>
                <c:pt idx="1626">
                  <c:v>1183.95</c:v>
                </c:pt>
                <c:pt idx="1627">
                  <c:v>1201.4000000000001</c:v>
                </c:pt>
                <c:pt idx="1628">
                  <c:v>1187.2</c:v>
                </c:pt>
                <c:pt idx="1629">
                  <c:v>1177.8</c:v>
                </c:pt>
                <c:pt idx="1630">
                  <c:v>1165.55</c:v>
                </c:pt>
                <c:pt idx="1631">
                  <c:v>1122.6500000000001</c:v>
                </c:pt>
                <c:pt idx="1632">
                  <c:v>1105.7</c:v>
                </c:pt>
                <c:pt idx="1633">
                  <c:v>1117.3</c:v>
                </c:pt>
                <c:pt idx="1634">
                  <c:v>1135.0999999999999</c:v>
                </c:pt>
                <c:pt idx="1635">
                  <c:v>1174.3</c:v>
                </c:pt>
                <c:pt idx="1636">
                  <c:v>1179.6500000000001</c:v>
                </c:pt>
                <c:pt idx="1637">
                  <c:v>1184.5999999999999</c:v>
                </c:pt>
                <c:pt idx="1638">
                  <c:v>1181.9000000000001</c:v>
                </c:pt>
                <c:pt idx="1639">
                  <c:v>1159.3</c:v>
                </c:pt>
                <c:pt idx="1640">
                  <c:v>1142.1500000000001</c:v>
                </c:pt>
                <c:pt idx="1641">
                  <c:v>1169.2</c:v>
                </c:pt>
                <c:pt idx="1642">
                  <c:v>1176.3</c:v>
                </c:pt>
                <c:pt idx="1643">
                  <c:v>1144.3499999999999</c:v>
                </c:pt>
                <c:pt idx="1644">
                  <c:v>1135.45</c:v>
                </c:pt>
                <c:pt idx="1645">
                  <c:v>1167.3499999999999</c:v>
                </c:pt>
                <c:pt idx="1646">
                  <c:v>1187</c:v>
                </c:pt>
                <c:pt idx="1647">
                  <c:v>1228.8499999999999</c:v>
                </c:pt>
                <c:pt idx="1648">
                  <c:v>1234.5999999999999</c:v>
                </c:pt>
                <c:pt idx="1649">
                  <c:v>1245.5</c:v>
                </c:pt>
                <c:pt idx="1650">
                  <c:v>1249.3</c:v>
                </c:pt>
                <c:pt idx="1651">
                  <c:v>1234.0999999999999</c:v>
                </c:pt>
                <c:pt idx="1652">
                  <c:v>1226.8</c:v>
                </c:pt>
                <c:pt idx="1653">
                  <c:v>1243.4000000000001</c:v>
                </c:pt>
                <c:pt idx="1654">
                  <c:v>1203.0999999999999</c:v>
                </c:pt>
                <c:pt idx="1655">
                  <c:v>1184.55</c:v>
                </c:pt>
                <c:pt idx="1656">
                  <c:v>1160</c:v>
                </c:pt>
                <c:pt idx="1657">
                  <c:v>1170.5</c:v>
                </c:pt>
                <c:pt idx="1658">
                  <c:v>1181.3499999999999</c:v>
                </c:pt>
                <c:pt idx="1659">
                  <c:v>1148.3499999999999</c:v>
                </c:pt>
                <c:pt idx="1660">
                  <c:v>1146.3499999999999</c:v>
                </c:pt>
                <c:pt idx="1661">
                  <c:v>1150.1500000000001</c:v>
                </c:pt>
                <c:pt idx="1662">
                  <c:v>1151.0999999999999</c:v>
                </c:pt>
                <c:pt idx="1663">
                  <c:v>1155.5999999999999</c:v>
                </c:pt>
                <c:pt idx="1664">
                  <c:v>1143</c:v>
                </c:pt>
                <c:pt idx="1665">
                  <c:v>1146</c:v>
                </c:pt>
                <c:pt idx="1666">
                  <c:v>1135.25</c:v>
                </c:pt>
                <c:pt idx="1667">
                  <c:v>1121.8</c:v>
                </c:pt>
                <c:pt idx="1668">
                  <c:v>1104.2</c:v>
                </c:pt>
                <c:pt idx="1669">
                  <c:v>1108</c:v>
                </c:pt>
                <c:pt idx="1670">
                  <c:v>1115.75</c:v>
                </c:pt>
                <c:pt idx="1671">
                  <c:v>1127.4000000000001</c:v>
                </c:pt>
                <c:pt idx="1672">
                  <c:v>1132.55</c:v>
                </c:pt>
                <c:pt idx="1673">
                  <c:v>1142.4000000000001</c:v>
                </c:pt>
                <c:pt idx="1674">
                  <c:v>1123.95</c:v>
                </c:pt>
                <c:pt idx="1675">
                  <c:v>1133.3499999999999</c:v>
                </c:pt>
                <c:pt idx="1676">
                  <c:v>1150.7</c:v>
                </c:pt>
                <c:pt idx="1677">
                  <c:v>1114.4000000000001</c:v>
                </c:pt>
                <c:pt idx="1678">
                  <c:v>1118.0999999999999</c:v>
                </c:pt>
                <c:pt idx="1679">
                  <c:v>1125.55</c:v>
                </c:pt>
                <c:pt idx="1680">
                  <c:v>1128.25</c:v>
                </c:pt>
                <c:pt idx="1681">
                  <c:v>1129.8499999999999</c:v>
                </c:pt>
                <c:pt idx="1682">
                  <c:v>1149.9000000000001</c:v>
                </c:pt>
                <c:pt idx="1683">
                  <c:v>1146.3</c:v>
                </c:pt>
                <c:pt idx="1684">
                  <c:v>1137.8</c:v>
                </c:pt>
                <c:pt idx="1685">
                  <c:v>1112.3</c:v>
                </c:pt>
                <c:pt idx="1686">
                  <c:v>1106.1500000000001</c:v>
                </c:pt>
                <c:pt idx="1687">
                  <c:v>1106.05</c:v>
                </c:pt>
                <c:pt idx="1688">
                  <c:v>1112.5999999999999</c:v>
                </c:pt>
                <c:pt idx="1689">
                  <c:v>1098.4000000000001</c:v>
                </c:pt>
                <c:pt idx="1690">
                  <c:v>1122.1500000000001</c:v>
                </c:pt>
                <c:pt idx="1691">
                  <c:v>1160.95</c:v>
                </c:pt>
                <c:pt idx="1692">
                  <c:v>1159.6500000000001</c:v>
                </c:pt>
                <c:pt idx="1693">
                  <c:v>1122.2</c:v>
                </c:pt>
                <c:pt idx="1694">
                  <c:v>1098.05</c:v>
                </c:pt>
                <c:pt idx="1695">
                  <c:v>1100.2</c:v>
                </c:pt>
                <c:pt idx="1696">
                  <c:v>1125.5</c:v>
                </c:pt>
                <c:pt idx="1697">
                  <c:v>1129.1500000000001</c:v>
                </c:pt>
                <c:pt idx="1698">
                  <c:v>1149.45</c:v>
                </c:pt>
                <c:pt idx="1699">
                  <c:v>1151.8</c:v>
                </c:pt>
                <c:pt idx="1700">
                  <c:v>1140.5999999999999</c:v>
                </c:pt>
                <c:pt idx="1701">
                  <c:v>1147.9000000000001</c:v>
                </c:pt>
                <c:pt idx="1702">
                  <c:v>1136.2</c:v>
                </c:pt>
                <c:pt idx="1703">
                  <c:v>1143.0999999999999</c:v>
                </c:pt>
                <c:pt idx="1704">
                  <c:v>1143.7</c:v>
                </c:pt>
                <c:pt idx="1705">
                  <c:v>1092.9000000000001</c:v>
                </c:pt>
                <c:pt idx="1706">
                  <c:v>1126.4000000000001</c:v>
                </c:pt>
                <c:pt idx="1707">
                  <c:v>1167.4000000000001</c:v>
                </c:pt>
                <c:pt idx="1708">
                  <c:v>1159.7</c:v>
                </c:pt>
                <c:pt idx="1709">
                  <c:v>1220</c:v>
                </c:pt>
                <c:pt idx="1710">
                  <c:v>1232.45</c:v>
                </c:pt>
                <c:pt idx="1711">
                  <c:v>1229.9000000000001</c:v>
                </c:pt>
                <c:pt idx="1712">
                  <c:v>1268.6500000000001</c:v>
                </c:pt>
                <c:pt idx="1713">
                  <c:v>1213.0999999999999</c:v>
                </c:pt>
                <c:pt idx="1714">
                  <c:v>1184.6500000000001</c:v>
                </c:pt>
                <c:pt idx="1715">
                  <c:v>1116.75</c:v>
                </c:pt>
                <c:pt idx="1716">
                  <c:v>1105.25</c:v>
                </c:pt>
                <c:pt idx="1717">
                  <c:v>1104</c:v>
                </c:pt>
                <c:pt idx="1718">
                  <c:v>1099.3499999999999</c:v>
                </c:pt>
                <c:pt idx="1719">
                  <c:v>1100.95</c:v>
                </c:pt>
                <c:pt idx="1720">
                  <c:v>1078.45</c:v>
                </c:pt>
                <c:pt idx="1721">
                  <c:v>1043.95</c:v>
                </c:pt>
                <c:pt idx="1722">
                  <c:v>1076.75</c:v>
                </c:pt>
                <c:pt idx="1723">
                  <c:v>1116.05</c:v>
                </c:pt>
                <c:pt idx="1724">
                  <c:v>1029</c:v>
                </c:pt>
                <c:pt idx="1725">
                  <c:v>1039.1500000000001</c:v>
                </c:pt>
                <c:pt idx="1726">
                  <c:v>1069.05</c:v>
                </c:pt>
                <c:pt idx="1727">
                  <c:v>1084.75</c:v>
                </c:pt>
                <c:pt idx="1728">
                  <c:v>1077.55</c:v>
                </c:pt>
                <c:pt idx="1729">
                  <c:v>1089.5</c:v>
                </c:pt>
                <c:pt idx="1730">
                  <c:v>1087.75</c:v>
                </c:pt>
                <c:pt idx="1731">
                  <c:v>1089.75</c:v>
                </c:pt>
                <c:pt idx="1732">
                  <c:v>1091.5</c:v>
                </c:pt>
                <c:pt idx="1733">
                  <c:v>1088.45</c:v>
                </c:pt>
                <c:pt idx="1734">
                  <c:v>1088.8</c:v>
                </c:pt>
                <c:pt idx="1735">
                  <c:v>1070.8499999999999</c:v>
                </c:pt>
                <c:pt idx="1736">
                  <c:v>1076.2</c:v>
                </c:pt>
                <c:pt idx="1737">
                  <c:v>1066.5999999999999</c:v>
                </c:pt>
                <c:pt idx="1738">
                  <c:v>1077.7</c:v>
                </c:pt>
                <c:pt idx="1739">
                  <c:v>1020.65</c:v>
                </c:pt>
                <c:pt idx="1740">
                  <c:v>1048.4000000000001</c:v>
                </c:pt>
                <c:pt idx="1741">
                  <c:v>1039.8</c:v>
                </c:pt>
                <c:pt idx="1742">
                  <c:v>1050.9000000000001</c:v>
                </c:pt>
                <c:pt idx="1743">
                  <c:v>1032.8499999999999</c:v>
                </c:pt>
                <c:pt idx="1744">
                  <c:v>1046.1500000000001</c:v>
                </c:pt>
                <c:pt idx="1745" formatCode="General">
                  <c:v>994.6</c:v>
                </c:pt>
                <c:pt idx="1746" formatCode="General">
                  <c:v>989.5</c:v>
                </c:pt>
                <c:pt idx="1747" formatCode="General">
                  <c:v>958.05</c:v>
                </c:pt>
                <c:pt idx="1748" formatCode="General">
                  <c:v>927.1</c:v>
                </c:pt>
                <c:pt idx="1749" formatCode="General">
                  <c:v>926.25</c:v>
                </c:pt>
                <c:pt idx="1750" formatCode="General">
                  <c:v>920.8</c:v>
                </c:pt>
                <c:pt idx="1751" formatCode="General">
                  <c:v>907.8</c:v>
                </c:pt>
                <c:pt idx="1752" formatCode="General">
                  <c:v>902.45</c:v>
                </c:pt>
                <c:pt idx="1753" formatCode="General">
                  <c:v>890.1</c:v>
                </c:pt>
                <c:pt idx="1754" formatCode="General">
                  <c:v>880.8</c:v>
                </c:pt>
                <c:pt idx="1755" formatCode="General">
                  <c:v>889.25</c:v>
                </c:pt>
                <c:pt idx="1756" formatCode="General">
                  <c:v>902.3</c:v>
                </c:pt>
                <c:pt idx="1757" formatCode="General">
                  <c:v>923.8</c:v>
                </c:pt>
                <c:pt idx="1758" formatCode="General">
                  <c:v>911.35</c:v>
                </c:pt>
                <c:pt idx="1759" formatCode="General">
                  <c:v>898.1</c:v>
                </c:pt>
                <c:pt idx="1760" formatCode="General">
                  <c:v>906.8</c:v>
                </c:pt>
                <c:pt idx="1761" formatCode="General">
                  <c:v>916.05</c:v>
                </c:pt>
                <c:pt idx="1762" formatCode="General">
                  <c:v>919.7</c:v>
                </c:pt>
                <c:pt idx="1763" formatCode="General">
                  <c:v>898.55</c:v>
                </c:pt>
                <c:pt idx="1764" formatCode="General">
                  <c:v>896.9</c:v>
                </c:pt>
                <c:pt idx="1765" formatCode="General">
                  <c:v>909.6</c:v>
                </c:pt>
                <c:pt idx="1766" formatCode="General">
                  <c:v>925.65</c:v>
                </c:pt>
                <c:pt idx="1767" formatCode="General">
                  <c:v>916.55</c:v>
                </c:pt>
                <c:pt idx="1768" formatCode="General">
                  <c:v>914.75</c:v>
                </c:pt>
                <c:pt idx="1769" formatCode="General">
                  <c:v>909.2</c:v>
                </c:pt>
                <c:pt idx="1770" formatCode="General">
                  <c:v>911.7</c:v>
                </c:pt>
                <c:pt idx="1771" formatCode="General">
                  <c:v>910.65</c:v>
                </c:pt>
                <c:pt idx="1772" formatCode="General">
                  <c:v>911.7</c:v>
                </c:pt>
                <c:pt idx="1773" formatCode="General">
                  <c:v>891.35</c:v>
                </c:pt>
                <c:pt idx="1774" formatCode="General">
                  <c:v>915.15</c:v>
                </c:pt>
                <c:pt idx="1775" formatCode="General">
                  <c:v>910.3</c:v>
                </c:pt>
                <c:pt idx="1776" formatCode="General">
                  <c:v>913.95</c:v>
                </c:pt>
                <c:pt idx="1777" formatCode="General">
                  <c:v>934.6</c:v>
                </c:pt>
                <c:pt idx="1778" formatCode="General">
                  <c:v>895.45</c:v>
                </c:pt>
                <c:pt idx="1779" formatCode="General">
                  <c:v>880.3</c:v>
                </c:pt>
                <c:pt idx="1780" formatCode="General">
                  <c:v>846.05</c:v>
                </c:pt>
                <c:pt idx="1781" formatCode="General">
                  <c:v>836.2</c:v>
                </c:pt>
                <c:pt idx="1782" formatCode="General">
                  <c:v>840.05</c:v>
                </c:pt>
                <c:pt idx="1783" formatCode="General">
                  <c:v>815.1</c:v>
                </c:pt>
                <c:pt idx="1784" formatCode="General">
                  <c:v>815.5</c:v>
                </c:pt>
                <c:pt idx="1785" formatCode="General">
                  <c:v>818.05</c:v>
                </c:pt>
                <c:pt idx="1786" formatCode="General">
                  <c:v>804.6</c:v>
                </c:pt>
                <c:pt idx="1787" formatCode="General">
                  <c:v>801.6</c:v>
                </c:pt>
                <c:pt idx="1788" formatCode="General">
                  <c:v>803.9</c:v>
                </c:pt>
                <c:pt idx="1789" formatCode="General">
                  <c:v>817.8</c:v>
                </c:pt>
                <c:pt idx="1790" formatCode="General">
                  <c:v>822.05</c:v>
                </c:pt>
                <c:pt idx="1791" formatCode="General">
                  <c:v>796.4</c:v>
                </c:pt>
                <c:pt idx="1792" formatCode="General">
                  <c:v>800.1</c:v>
                </c:pt>
                <c:pt idx="1793" formatCode="General">
                  <c:v>797.95</c:v>
                </c:pt>
                <c:pt idx="1794" formatCode="General">
                  <c:v>798.55</c:v>
                </c:pt>
                <c:pt idx="1795" formatCode="General">
                  <c:v>798.65</c:v>
                </c:pt>
                <c:pt idx="1796" formatCode="General">
                  <c:v>804.1</c:v>
                </c:pt>
                <c:pt idx="1797" formatCode="General">
                  <c:v>802.35</c:v>
                </c:pt>
                <c:pt idx="1798" formatCode="General">
                  <c:v>790.25</c:v>
                </c:pt>
                <c:pt idx="1799" formatCode="General">
                  <c:v>774.3</c:v>
                </c:pt>
                <c:pt idx="1800" formatCode="General">
                  <c:v>775.35</c:v>
                </c:pt>
                <c:pt idx="1801" formatCode="General">
                  <c:v>789.75</c:v>
                </c:pt>
                <c:pt idx="1802" formatCode="General">
                  <c:v>779.65</c:v>
                </c:pt>
                <c:pt idx="1803" formatCode="General">
                  <c:v>776.85</c:v>
                </c:pt>
                <c:pt idx="1804" formatCode="General">
                  <c:v>745.15</c:v>
                </c:pt>
                <c:pt idx="1805" formatCode="General">
                  <c:v>727.85</c:v>
                </c:pt>
                <c:pt idx="1806" formatCode="General">
                  <c:v>714.8</c:v>
                </c:pt>
                <c:pt idx="1807" formatCode="General">
                  <c:v>714.9</c:v>
                </c:pt>
                <c:pt idx="1808" formatCode="General">
                  <c:v>712.4</c:v>
                </c:pt>
                <c:pt idx="1809" formatCode="General">
                  <c:v>714.2</c:v>
                </c:pt>
                <c:pt idx="1810" formatCode="General">
                  <c:v>708.4</c:v>
                </c:pt>
                <c:pt idx="1811" formatCode="General">
                  <c:v>721.55</c:v>
                </c:pt>
                <c:pt idx="1812" formatCode="General">
                  <c:v>722.9</c:v>
                </c:pt>
                <c:pt idx="1813" formatCode="General">
                  <c:v>727.45</c:v>
                </c:pt>
                <c:pt idx="1814" formatCode="General">
                  <c:v>744.9</c:v>
                </c:pt>
                <c:pt idx="1815" formatCode="General">
                  <c:v>750.4</c:v>
                </c:pt>
                <c:pt idx="1816" formatCode="General">
                  <c:v>752.15</c:v>
                </c:pt>
                <c:pt idx="1817" formatCode="General">
                  <c:v>751.8</c:v>
                </c:pt>
                <c:pt idx="1818" formatCode="General">
                  <c:v>761.8</c:v>
                </c:pt>
                <c:pt idx="1819" formatCode="General">
                  <c:v>790.85</c:v>
                </c:pt>
                <c:pt idx="1820" formatCode="General">
                  <c:v>780.05</c:v>
                </c:pt>
                <c:pt idx="1821" formatCode="General">
                  <c:v>780.15</c:v>
                </c:pt>
                <c:pt idx="1822" formatCode="General">
                  <c:v>808.9</c:v>
                </c:pt>
                <c:pt idx="1823" formatCode="General">
                  <c:v>773.25</c:v>
                </c:pt>
                <c:pt idx="1824" formatCode="General">
                  <c:v>756.85</c:v>
                </c:pt>
                <c:pt idx="1825" formatCode="General">
                  <c:v>752.3</c:v>
                </c:pt>
                <c:pt idx="1826" formatCode="General">
                  <c:v>736.5</c:v>
                </c:pt>
                <c:pt idx="1827" formatCode="General">
                  <c:v>740.1</c:v>
                </c:pt>
                <c:pt idx="1828" formatCode="General">
                  <c:v>747.9</c:v>
                </c:pt>
                <c:pt idx="1829" formatCode="General">
                  <c:v>734.8</c:v>
                </c:pt>
                <c:pt idx="1830" formatCode="General">
                  <c:v>726.3</c:v>
                </c:pt>
                <c:pt idx="1831" formatCode="General">
                  <c:v>743.2</c:v>
                </c:pt>
                <c:pt idx="1832" formatCode="General">
                  <c:v>756.3</c:v>
                </c:pt>
                <c:pt idx="1833" formatCode="General">
                  <c:v>732.8</c:v>
                </c:pt>
                <c:pt idx="1834" formatCode="General">
                  <c:v>730.15</c:v>
                </c:pt>
                <c:pt idx="1835" formatCode="General">
                  <c:v>774.05</c:v>
                </c:pt>
                <c:pt idx="1836" formatCode="General">
                  <c:v>783.25</c:v>
                </c:pt>
                <c:pt idx="1837" formatCode="General">
                  <c:v>762.2</c:v>
                </c:pt>
                <c:pt idx="1838" formatCode="General">
                  <c:v>778.55</c:v>
                </c:pt>
                <c:pt idx="1839" formatCode="General">
                  <c:v>774.1</c:v>
                </c:pt>
                <c:pt idx="1840" formatCode="General">
                  <c:v>751.2</c:v>
                </c:pt>
                <c:pt idx="1841" formatCode="General">
                  <c:v>664.4</c:v>
                </c:pt>
                <c:pt idx="1842" formatCode="General">
                  <c:v>632.15</c:v>
                </c:pt>
                <c:pt idx="1843" formatCode="General">
                  <c:v>634.25</c:v>
                </c:pt>
                <c:pt idx="1844" formatCode="General">
                  <c:v>637.85</c:v>
                </c:pt>
                <c:pt idx="1845" formatCode="General">
                  <c:v>631.85</c:v>
                </c:pt>
                <c:pt idx="1846" formatCode="General">
                  <c:v>628.25</c:v>
                </c:pt>
                <c:pt idx="1847" formatCode="General">
                  <c:v>628.79999999999995</c:v>
                </c:pt>
                <c:pt idx="1848" formatCode="General">
                  <c:v>614.4</c:v>
                </c:pt>
              </c:numCache>
            </c:numRef>
          </c:val>
          <c:smooth val="0"/>
          <c:extLst>
            <c:ext xmlns:c16="http://schemas.microsoft.com/office/drawing/2014/chart" uri="{C3380CC4-5D6E-409C-BE32-E72D297353CC}">
              <c16:uniqueId val="{00000000-506F-48A0-981A-FC4D73C433AA}"/>
            </c:ext>
          </c:extLst>
        </c:ser>
        <c:dLbls>
          <c:showLegendKey val="0"/>
          <c:showVal val="0"/>
          <c:showCatName val="0"/>
          <c:showSerName val="0"/>
          <c:showPercent val="0"/>
          <c:showBubbleSize val="0"/>
        </c:dLbls>
        <c:smooth val="0"/>
        <c:axId val="682566175"/>
        <c:axId val="682564255"/>
      </c:lineChart>
      <c:dateAx>
        <c:axId val="68256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64255"/>
        <c:crosses val="autoZero"/>
        <c:auto val="1"/>
        <c:lblOffset val="100"/>
        <c:baseTimeUnit val="days"/>
      </c:dateAx>
      <c:valAx>
        <c:axId val="6825642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66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Price'!$D$2</c:f>
              <c:strCache>
                <c:ptCount val="1"/>
              </c:strCache>
            </c:strRef>
          </c:tx>
          <c:spPr>
            <a:solidFill>
              <a:schemeClr val="bg1">
                <a:lumMod val="65000"/>
              </a:schemeClr>
            </a:solidFill>
            <a:ln w="9525" cap="flat" cmpd="sng" algn="ctr">
              <a:solidFill>
                <a:schemeClr val="bg1">
                  <a:lumMod val="65000"/>
                </a:schemeClr>
              </a:solidFill>
              <a:round/>
            </a:ln>
            <a:effectLst/>
          </c:spPr>
          <c:invertIfNegative val="0"/>
          <c:cat>
            <c:strRef>
              <c:extLst>
                <c:ext xmlns:c15="http://schemas.microsoft.com/office/drawing/2012/chart" uri="{02D57815-91ED-43cb-92C2-25804820EDAC}">
                  <c15:fullRef>
                    <c15:sqref>'Share Price'!$B$3:$B$1195</c15:sqref>
                  </c15:fullRef>
                </c:ext>
              </c:extLst>
              <c:f>'Share Price'!$B$4:$B$1195</c:f>
              <c:strCache>
                <c:ptCount val="1192"/>
                <c:pt idx="0">
                  <c:v>13-09-2024</c:v>
                </c:pt>
                <c:pt idx="1">
                  <c:v>12-09-2024</c:v>
                </c:pt>
                <c:pt idx="2">
                  <c:v>11-09-2024</c:v>
                </c:pt>
                <c:pt idx="3">
                  <c:v>10-09-2024</c:v>
                </c:pt>
                <c:pt idx="4">
                  <c:v>09-09-2024</c:v>
                </c:pt>
                <c:pt idx="5">
                  <c:v>06-09-2024</c:v>
                </c:pt>
                <c:pt idx="6">
                  <c:v>05-09-2024</c:v>
                </c:pt>
                <c:pt idx="7">
                  <c:v>04-09-2024</c:v>
                </c:pt>
                <c:pt idx="8">
                  <c:v>03-09-2024</c:v>
                </c:pt>
                <c:pt idx="9">
                  <c:v>02-09-2024</c:v>
                </c:pt>
                <c:pt idx="10">
                  <c:v>30-08-2024</c:v>
                </c:pt>
                <c:pt idx="11">
                  <c:v>29-08-2024</c:v>
                </c:pt>
                <c:pt idx="12">
                  <c:v>28-08-2024</c:v>
                </c:pt>
                <c:pt idx="13">
                  <c:v>27-08-2024</c:v>
                </c:pt>
                <c:pt idx="14">
                  <c:v>26-08-2024</c:v>
                </c:pt>
                <c:pt idx="15">
                  <c:v>23-08-2024</c:v>
                </c:pt>
                <c:pt idx="16">
                  <c:v>22-08-2024</c:v>
                </c:pt>
                <c:pt idx="17">
                  <c:v>21-08-2024</c:v>
                </c:pt>
                <c:pt idx="18">
                  <c:v>20-08-2024</c:v>
                </c:pt>
                <c:pt idx="19">
                  <c:v>19-08-2024</c:v>
                </c:pt>
                <c:pt idx="20">
                  <c:v>16-08-2024</c:v>
                </c:pt>
                <c:pt idx="21">
                  <c:v>14-08-2024</c:v>
                </c:pt>
                <c:pt idx="22">
                  <c:v>13-08-2024</c:v>
                </c:pt>
                <c:pt idx="23">
                  <c:v>12-08-2024</c:v>
                </c:pt>
                <c:pt idx="24">
                  <c:v>09-08-2024</c:v>
                </c:pt>
                <c:pt idx="25">
                  <c:v>08-08-2024</c:v>
                </c:pt>
                <c:pt idx="26">
                  <c:v>07-08-2024</c:v>
                </c:pt>
                <c:pt idx="27">
                  <c:v>06-08-2024</c:v>
                </c:pt>
                <c:pt idx="28">
                  <c:v>05-08-2024</c:v>
                </c:pt>
                <c:pt idx="29">
                  <c:v>02-08-2024</c:v>
                </c:pt>
                <c:pt idx="30">
                  <c:v>01-08-2024</c:v>
                </c:pt>
                <c:pt idx="31">
                  <c:v>31-07-2024</c:v>
                </c:pt>
                <c:pt idx="32">
                  <c:v>30-07-2024</c:v>
                </c:pt>
                <c:pt idx="33">
                  <c:v>29-07-2024</c:v>
                </c:pt>
                <c:pt idx="34">
                  <c:v>26-07-2024</c:v>
                </c:pt>
                <c:pt idx="35">
                  <c:v>25-07-2024</c:v>
                </c:pt>
                <c:pt idx="36">
                  <c:v>24-07-2024</c:v>
                </c:pt>
                <c:pt idx="37">
                  <c:v>23-07-2024</c:v>
                </c:pt>
                <c:pt idx="38">
                  <c:v>22-07-2024</c:v>
                </c:pt>
                <c:pt idx="39">
                  <c:v>19-07-2024</c:v>
                </c:pt>
                <c:pt idx="40">
                  <c:v>18-07-2024</c:v>
                </c:pt>
                <c:pt idx="41">
                  <c:v>16-07-2024</c:v>
                </c:pt>
                <c:pt idx="42">
                  <c:v>15-07-2024</c:v>
                </c:pt>
                <c:pt idx="43">
                  <c:v>12-07-2024</c:v>
                </c:pt>
                <c:pt idx="44">
                  <c:v>11-07-2024</c:v>
                </c:pt>
                <c:pt idx="45">
                  <c:v>10-07-2024</c:v>
                </c:pt>
                <c:pt idx="46">
                  <c:v>09-07-2024</c:v>
                </c:pt>
                <c:pt idx="47">
                  <c:v>08-07-2024</c:v>
                </c:pt>
                <c:pt idx="48">
                  <c:v>05-07-2024</c:v>
                </c:pt>
                <c:pt idx="49">
                  <c:v>04-07-2024</c:v>
                </c:pt>
                <c:pt idx="50">
                  <c:v>03-07-2024</c:v>
                </c:pt>
                <c:pt idx="51">
                  <c:v>02-07-2024</c:v>
                </c:pt>
                <c:pt idx="52">
                  <c:v>01-07-2024</c:v>
                </c:pt>
                <c:pt idx="53">
                  <c:v>28-06-2024</c:v>
                </c:pt>
                <c:pt idx="54">
                  <c:v>27-06-2024</c:v>
                </c:pt>
                <c:pt idx="55">
                  <c:v>26-06-2024</c:v>
                </c:pt>
                <c:pt idx="56">
                  <c:v>25-06-2024</c:v>
                </c:pt>
                <c:pt idx="57">
                  <c:v>24-06-2024</c:v>
                </c:pt>
                <c:pt idx="58">
                  <c:v>21-06-2024</c:v>
                </c:pt>
                <c:pt idx="59">
                  <c:v>20-06-2024</c:v>
                </c:pt>
                <c:pt idx="60">
                  <c:v>19-06-2024</c:v>
                </c:pt>
                <c:pt idx="61">
                  <c:v>18-06-2024</c:v>
                </c:pt>
                <c:pt idx="62">
                  <c:v>14-06-2024</c:v>
                </c:pt>
                <c:pt idx="63">
                  <c:v>13-06-2024</c:v>
                </c:pt>
                <c:pt idx="64">
                  <c:v>12-06-2024</c:v>
                </c:pt>
                <c:pt idx="65">
                  <c:v>11-06-2024</c:v>
                </c:pt>
                <c:pt idx="66">
                  <c:v>10-06-2024</c:v>
                </c:pt>
                <c:pt idx="67">
                  <c:v>07-06-2024</c:v>
                </c:pt>
                <c:pt idx="68">
                  <c:v>06-06-2024</c:v>
                </c:pt>
                <c:pt idx="69">
                  <c:v>05-06-2024</c:v>
                </c:pt>
                <c:pt idx="70">
                  <c:v>04-06-2024</c:v>
                </c:pt>
                <c:pt idx="71">
                  <c:v>03-06-2024</c:v>
                </c:pt>
                <c:pt idx="72">
                  <c:v>31-05-2024</c:v>
                </c:pt>
                <c:pt idx="73">
                  <c:v>30-05-2024</c:v>
                </c:pt>
                <c:pt idx="74">
                  <c:v>29-05-2024</c:v>
                </c:pt>
                <c:pt idx="75">
                  <c:v>28-05-2024</c:v>
                </c:pt>
                <c:pt idx="76">
                  <c:v>27-05-2024</c:v>
                </c:pt>
                <c:pt idx="77">
                  <c:v>24-05-2024</c:v>
                </c:pt>
                <c:pt idx="78">
                  <c:v>23-05-2024</c:v>
                </c:pt>
                <c:pt idx="79">
                  <c:v>22-05-2024</c:v>
                </c:pt>
                <c:pt idx="80">
                  <c:v>21-05-2024</c:v>
                </c:pt>
                <c:pt idx="81">
                  <c:v>17-05-2024</c:v>
                </c:pt>
                <c:pt idx="82">
                  <c:v>16-05-2024</c:v>
                </c:pt>
                <c:pt idx="83">
                  <c:v>15-05-2024</c:v>
                </c:pt>
                <c:pt idx="84">
                  <c:v>14-05-2024</c:v>
                </c:pt>
                <c:pt idx="85">
                  <c:v>13-05-2024</c:v>
                </c:pt>
                <c:pt idx="86">
                  <c:v>10-05-2024</c:v>
                </c:pt>
                <c:pt idx="87">
                  <c:v>09-05-2024</c:v>
                </c:pt>
                <c:pt idx="88">
                  <c:v>08-05-2024</c:v>
                </c:pt>
                <c:pt idx="89">
                  <c:v>07-05-2024</c:v>
                </c:pt>
                <c:pt idx="90">
                  <c:v>06-05-2024</c:v>
                </c:pt>
                <c:pt idx="91">
                  <c:v>03-05-2024</c:v>
                </c:pt>
                <c:pt idx="92">
                  <c:v>02-05-2024</c:v>
                </c:pt>
                <c:pt idx="93">
                  <c:v>30-04-2024</c:v>
                </c:pt>
                <c:pt idx="94">
                  <c:v>29-04-2024</c:v>
                </c:pt>
                <c:pt idx="95">
                  <c:v>26-04-2024</c:v>
                </c:pt>
                <c:pt idx="96">
                  <c:v>25-04-2024</c:v>
                </c:pt>
                <c:pt idx="97">
                  <c:v>24-04-2024</c:v>
                </c:pt>
                <c:pt idx="98">
                  <c:v>23-04-2024</c:v>
                </c:pt>
                <c:pt idx="99">
                  <c:v>22-04-2024</c:v>
                </c:pt>
                <c:pt idx="100">
                  <c:v>19-04-2024</c:v>
                </c:pt>
                <c:pt idx="101">
                  <c:v>18-04-2024</c:v>
                </c:pt>
                <c:pt idx="102">
                  <c:v>16-04-2024</c:v>
                </c:pt>
                <c:pt idx="103">
                  <c:v>15-04-2024</c:v>
                </c:pt>
                <c:pt idx="104">
                  <c:v>12-04-2024</c:v>
                </c:pt>
                <c:pt idx="105">
                  <c:v>10-04-2024</c:v>
                </c:pt>
                <c:pt idx="106">
                  <c:v>09-04-2024</c:v>
                </c:pt>
                <c:pt idx="107">
                  <c:v>08-04-2024</c:v>
                </c:pt>
                <c:pt idx="108">
                  <c:v>05-04-2024</c:v>
                </c:pt>
                <c:pt idx="109">
                  <c:v>04-04-2024</c:v>
                </c:pt>
                <c:pt idx="110">
                  <c:v>03-04-2024</c:v>
                </c:pt>
                <c:pt idx="111">
                  <c:v>02-04-2024</c:v>
                </c:pt>
                <c:pt idx="112">
                  <c:v>01-04-2024</c:v>
                </c:pt>
                <c:pt idx="113">
                  <c:v>28-03-2024</c:v>
                </c:pt>
                <c:pt idx="114">
                  <c:v>27-03-2024</c:v>
                </c:pt>
                <c:pt idx="115">
                  <c:v>26-03-2024</c:v>
                </c:pt>
                <c:pt idx="116">
                  <c:v>22-03-2024</c:v>
                </c:pt>
                <c:pt idx="117">
                  <c:v>21-03-2024</c:v>
                </c:pt>
                <c:pt idx="118">
                  <c:v>20-03-2024</c:v>
                </c:pt>
                <c:pt idx="119">
                  <c:v>19-03-2024</c:v>
                </c:pt>
                <c:pt idx="120">
                  <c:v>18-03-2024</c:v>
                </c:pt>
                <c:pt idx="121">
                  <c:v>15-03-2024</c:v>
                </c:pt>
                <c:pt idx="122">
                  <c:v>14-03-2024</c:v>
                </c:pt>
                <c:pt idx="123">
                  <c:v>13-03-2024</c:v>
                </c:pt>
                <c:pt idx="124">
                  <c:v>12-03-2024</c:v>
                </c:pt>
                <c:pt idx="125">
                  <c:v>11-03-2024</c:v>
                </c:pt>
                <c:pt idx="126">
                  <c:v>07-03-2024</c:v>
                </c:pt>
                <c:pt idx="127">
                  <c:v>06-03-2024</c:v>
                </c:pt>
                <c:pt idx="128">
                  <c:v>05-03-2024</c:v>
                </c:pt>
                <c:pt idx="129">
                  <c:v>04-03-2024</c:v>
                </c:pt>
                <c:pt idx="130">
                  <c:v>02-03-2024</c:v>
                </c:pt>
                <c:pt idx="131">
                  <c:v>01-03-2024</c:v>
                </c:pt>
                <c:pt idx="132">
                  <c:v>29-02-2024</c:v>
                </c:pt>
                <c:pt idx="133">
                  <c:v>28-02-2024</c:v>
                </c:pt>
                <c:pt idx="134">
                  <c:v>27-02-2024</c:v>
                </c:pt>
                <c:pt idx="135">
                  <c:v>26-02-2024</c:v>
                </c:pt>
                <c:pt idx="136">
                  <c:v>23-02-2024</c:v>
                </c:pt>
                <c:pt idx="137">
                  <c:v>22-02-2024</c:v>
                </c:pt>
                <c:pt idx="138">
                  <c:v>21-02-2024</c:v>
                </c:pt>
                <c:pt idx="139">
                  <c:v>20-02-2024</c:v>
                </c:pt>
                <c:pt idx="140">
                  <c:v>19-02-2024</c:v>
                </c:pt>
                <c:pt idx="141">
                  <c:v>16-02-2024</c:v>
                </c:pt>
                <c:pt idx="142">
                  <c:v>15-02-2024</c:v>
                </c:pt>
                <c:pt idx="143">
                  <c:v>14-02-2024</c:v>
                </c:pt>
                <c:pt idx="144">
                  <c:v>13-02-2024</c:v>
                </c:pt>
                <c:pt idx="145">
                  <c:v>12-02-2024</c:v>
                </c:pt>
                <c:pt idx="146">
                  <c:v>09-02-2024</c:v>
                </c:pt>
                <c:pt idx="147">
                  <c:v>08-02-2024</c:v>
                </c:pt>
                <c:pt idx="148">
                  <c:v>07-02-2024</c:v>
                </c:pt>
                <c:pt idx="149">
                  <c:v>06-02-2024</c:v>
                </c:pt>
                <c:pt idx="150">
                  <c:v>05-02-2024</c:v>
                </c:pt>
                <c:pt idx="151">
                  <c:v>02-02-2024</c:v>
                </c:pt>
                <c:pt idx="152">
                  <c:v>01-02-2024</c:v>
                </c:pt>
                <c:pt idx="153">
                  <c:v>31-01-2024</c:v>
                </c:pt>
                <c:pt idx="154">
                  <c:v>30-01-2024</c:v>
                </c:pt>
                <c:pt idx="155">
                  <c:v>29-01-2024</c:v>
                </c:pt>
                <c:pt idx="156">
                  <c:v>25-01-2024</c:v>
                </c:pt>
                <c:pt idx="157">
                  <c:v>24-01-2024</c:v>
                </c:pt>
                <c:pt idx="158">
                  <c:v>23-01-2024</c:v>
                </c:pt>
                <c:pt idx="159">
                  <c:v>20-01-2024</c:v>
                </c:pt>
                <c:pt idx="160">
                  <c:v>19-01-2024</c:v>
                </c:pt>
                <c:pt idx="161">
                  <c:v>18-01-2024</c:v>
                </c:pt>
                <c:pt idx="162">
                  <c:v>17-01-2024</c:v>
                </c:pt>
                <c:pt idx="163">
                  <c:v>16-01-2024</c:v>
                </c:pt>
                <c:pt idx="164">
                  <c:v>15-01-2024</c:v>
                </c:pt>
                <c:pt idx="165">
                  <c:v>12-01-2024</c:v>
                </c:pt>
                <c:pt idx="166">
                  <c:v>11-01-2024</c:v>
                </c:pt>
                <c:pt idx="167">
                  <c:v>10-01-2024</c:v>
                </c:pt>
                <c:pt idx="168">
                  <c:v>09-01-2024</c:v>
                </c:pt>
                <c:pt idx="169">
                  <c:v>08-01-2024</c:v>
                </c:pt>
                <c:pt idx="170">
                  <c:v>05-01-2024</c:v>
                </c:pt>
                <c:pt idx="171">
                  <c:v>04-01-2024</c:v>
                </c:pt>
                <c:pt idx="172">
                  <c:v>03-01-2024</c:v>
                </c:pt>
                <c:pt idx="173">
                  <c:v>02-01-2024</c:v>
                </c:pt>
                <c:pt idx="174">
                  <c:v>01-01-2024</c:v>
                </c:pt>
                <c:pt idx="175">
                  <c:v>29-12-2023</c:v>
                </c:pt>
                <c:pt idx="176">
                  <c:v>28-12-2023</c:v>
                </c:pt>
                <c:pt idx="177">
                  <c:v>27-12-2023</c:v>
                </c:pt>
                <c:pt idx="178">
                  <c:v>26-12-2023</c:v>
                </c:pt>
                <c:pt idx="179">
                  <c:v>22-12-2023</c:v>
                </c:pt>
                <c:pt idx="180">
                  <c:v>21-12-2023</c:v>
                </c:pt>
                <c:pt idx="181">
                  <c:v>20-12-2023</c:v>
                </c:pt>
                <c:pt idx="182">
                  <c:v>19-12-2023</c:v>
                </c:pt>
                <c:pt idx="183">
                  <c:v>18-12-2023</c:v>
                </c:pt>
                <c:pt idx="184">
                  <c:v>15-12-2023</c:v>
                </c:pt>
                <c:pt idx="185">
                  <c:v>14-12-2023</c:v>
                </c:pt>
                <c:pt idx="186">
                  <c:v>13-12-2023</c:v>
                </c:pt>
                <c:pt idx="187">
                  <c:v>12-12-2023</c:v>
                </c:pt>
                <c:pt idx="188">
                  <c:v>11-12-2023</c:v>
                </c:pt>
                <c:pt idx="189">
                  <c:v>08-12-2023</c:v>
                </c:pt>
                <c:pt idx="190">
                  <c:v>07-12-2023</c:v>
                </c:pt>
                <c:pt idx="191">
                  <c:v>06-12-2023</c:v>
                </c:pt>
                <c:pt idx="192">
                  <c:v>05-12-2023</c:v>
                </c:pt>
                <c:pt idx="193">
                  <c:v>04-12-2023</c:v>
                </c:pt>
                <c:pt idx="194">
                  <c:v>01-12-2023</c:v>
                </c:pt>
                <c:pt idx="195">
                  <c:v>30-11-2023</c:v>
                </c:pt>
                <c:pt idx="196">
                  <c:v>29-11-2023</c:v>
                </c:pt>
                <c:pt idx="197">
                  <c:v>28-11-2023</c:v>
                </c:pt>
                <c:pt idx="198">
                  <c:v>24-11-2023</c:v>
                </c:pt>
                <c:pt idx="199">
                  <c:v>23-11-2023</c:v>
                </c:pt>
                <c:pt idx="200">
                  <c:v>22-11-2023</c:v>
                </c:pt>
                <c:pt idx="201">
                  <c:v>21-11-2023</c:v>
                </c:pt>
                <c:pt idx="202">
                  <c:v>20-11-2023</c:v>
                </c:pt>
                <c:pt idx="203">
                  <c:v>17-11-2023</c:v>
                </c:pt>
                <c:pt idx="204">
                  <c:v>16-11-2023</c:v>
                </c:pt>
                <c:pt idx="205">
                  <c:v>15-11-2023</c:v>
                </c:pt>
                <c:pt idx="206">
                  <c:v>13-11-2023</c:v>
                </c:pt>
                <c:pt idx="207">
                  <c:v>12-11-2023</c:v>
                </c:pt>
                <c:pt idx="208">
                  <c:v>10-11-2023</c:v>
                </c:pt>
                <c:pt idx="209">
                  <c:v>09-11-2023</c:v>
                </c:pt>
                <c:pt idx="210">
                  <c:v>08-11-2023</c:v>
                </c:pt>
                <c:pt idx="211">
                  <c:v>07-11-2023</c:v>
                </c:pt>
                <c:pt idx="212">
                  <c:v>06-11-2023</c:v>
                </c:pt>
                <c:pt idx="213">
                  <c:v>03-11-2023</c:v>
                </c:pt>
                <c:pt idx="214">
                  <c:v>02-11-2023</c:v>
                </c:pt>
                <c:pt idx="215">
                  <c:v>01-11-2023</c:v>
                </c:pt>
                <c:pt idx="216">
                  <c:v>31-10-2023</c:v>
                </c:pt>
                <c:pt idx="217">
                  <c:v>30-10-2023</c:v>
                </c:pt>
                <c:pt idx="218">
                  <c:v>27-10-2023</c:v>
                </c:pt>
                <c:pt idx="219">
                  <c:v>26-10-2023</c:v>
                </c:pt>
                <c:pt idx="220">
                  <c:v>25-10-2023</c:v>
                </c:pt>
                <c:pt idx="221">
                  <c:v>23-10-2023</c:v>
                </c:pt>
                <c:pt idx="222">
                  <c:v>20-10-2023</c:v>
                </c:pt>
                <c:pt idx="223">
                  <c:v>19-10-2023</c:v>
                </c:pt>
                <c:pt idx="224">
                  <c:v>18-10-2023</c:v>
                </c:pt>
                <c:pt idx="225">
                  <c:v>17-10-2023</c:v>
                </c:pt>
                <c:pt idx="226">
                  <c:v>16-10-2023</c:v>
                </c:pt>
                <c:pt idx="227">
                  <c:v>13-10-2023</c:v>
                </c:pt>
                <c:pt idx="228">
                  <c:v>12-10-2023</c:v>
                </c:pt>
                <c:pt idx="229">
                  <c:v>11-10-2023</c:v>
                </c:pt>
                <c:pt idx="230">
                  <c:v>10-10-2023</c:v>
                </c:pt>
                <c:pt idx="231">
                  <c:v>09-10-2023</c:v>
                </c:pt>
                <c:pt idx="232">
                  <c:v>06-10-2023</c:v>
                </c:pt>
                <c:pt idx="233">
                  <c:v>05-10-2023</c:v>
                </c:pt>
                <c:pt idx="234">
                  <c:v>04-10-2023</c:v>
                </c:pt>
                <c:pt idx="235">
                  <c:v>03-10-2023</c:v>
                </c:pt>
                <c:pt idx="236">
                  <c:v>29-09-2023</c:v>
                </c:pt>
                <c:pt idx="237">
                  <c:v>28-09-2023</c:v>
                </c:pt>
                <c:pt idx="238">
                  <c:v>27-09-2023</c:v>
                </c:pt>
                <c:pt idx="239">
                  <c:v>26-09-2023</c:v>
                </c:pt>
                <c:pt idx="240">
                  <c:v>25-09-2023</c:v>
                </c:pt>
                <c:pt idx="241">
                  <c:v>22-09-2023</c:v>
                </c:pt>
                <c:pt idx="242">
                  <c:v>21-09-2023</c:v>
                </c:pt>
                <c:pt idx="243">
                  <c:v>20-09-2023</c:v>
                </c:pt>
                <c:pt idx="244">
                  <c:v>18-09-2023</c:v>
                </c:pt>
                <c:pt idx="245">
                  <c:v>15-09-2023</c:v>
                </c:pt>
                <c:pt idx="246">
                  <c:v>14-09-2023</c:v>
                </c:pt>
                <c:pt idx="247">
                  <c:v>13-09-2023</c:v>
                </c:pt>
                <c:pt idx="248">
                  <c:v>12-09-2023</c:v>
                </c:pt>
                <c:pt idx="249">
                  <c:v>11-09-2023</c:v>
                </c:pt>
                <c:pt idx="250">
                  <c:v>08-09-2023</c:v>
                </c:pt>
                <c:pt idx="251">
                  <c:v>07-09-2023</c:v>
                </c:pt>
                <c:pt idx="252">
                  <c:v>06-09-2023</c:v>
                </c:pt>
                <c:pt idx="253">
                  <c:v>05-09-2023</c:v>
                </c:pt>
                <c:pt idx="254">
                  <c:v>04-09-2023</c:v>
                </c:pt>
                <c:pt idx="255">
                  <c:v>01-09-2023</c:v>
                </c:pt>
                <c:pt idx="256">
                  <c:v>31-08-2023</c:v>
                </c:pt>
                <c:pt idx="257">
                  <c:v>30-08-2023</c:v>
                </c:pt>
                <c:pt idx="258">
                  <c:v>29-08-2023</c:v>
                </c:pt>
                <c:pt idx="259">
                  <c:v>28-08-2023</c:v>
                </c:pt>
                <c:pt idx="260">
                  <c:v>25-08-2023</c:v>
                </c:pt>
                <c:pt idx="261">
                  <c:v>24-08-2023</c:v>
                </c:pt>
                <c:pt idx="262">
                  <c:v>23-08-2023</c:v>
                </c:pt>
                <c:pt idx="263">
                  <c:v>22-08-2023</c:v>
                </c:pt>
                <c:pt idx="264">
                  <c:v>21-08-2023</c:v>
                </c:pt>
                <c:pt idx="265">
                  <c:v>18-08-2023</c:v>
                </c:pt>
                <c:pt idx="266">
                  <c:v>17-08-2023</c:v>
                </c:pt>
                <c:pt idx="267">
                  <c:v>16-08-2023</c:v>
                </c:pt>
                <c:pt idx="268">
                  <c:v>14-08-2023</c:v>
                </c:pt>
                <c:pt idx="269">
                  <c:v>11-08-2023</c:v>
                </c:pt>
                <c:pt idx="270">
                  <c:v>10-08-2023</c:v>
                </c:pt>
                <c:pt idx="271">
                  <c:v>09-08-2023</c:v>
                </c:pt>
                <c:pt idx="272">
                  <c:v>08-08-2023</c:v>
                </c:pt>
                <c:pt idx="273">
                  <c:v>07-08-2023</c:v>
                </c:pt>
                <c:pt idx="274">
                  <c:v>04-08-2023</c:v>
                </c:pt>
                <c:pt idx="275">
                  <c:v>03-08-2023</c:v>
                </c:pt>
                <c:pt idx="276">
                  <c:v>02-08-2023</c:v>
                </c:pt>
                <c:pt idx="277">
                  <c:v>01-08-2023</c:v>
                </c:pt>
                <c:pt idx="278">
                  <c:v>31-07-2023</c:v>
                </c:pt>
                <c:pt idx="279">
                  <c:v>28-07-2023</c:v>
                </c:pt>
                <c:pt idx="280">
                  <c:v>27-07-2023</c:v>
                </c:pt>
                <c:pt idx="281">
                  <c:v>26-07-2023</c:v>
                </c:pt>
                <c:pt idx="282">
                  <c:v>25-07-2023</c:v>
                </c:pt>
                <c:pt idx="283">
                  <c:v>24-07-2023</c:v>
                </c:pt>
                <c:pt idx="284">
                  <c:v>21-07-2023</c:v>
                </c:pt>
                <c:pt idx="285">
                  <c:v>20-07-2023</c:v>
                </c:pt>
                <c:pt idx="286">
                  <c:v>19-07-2023</c:v>
                </c:pt>
                <c:pt idx="287">
                  <c:v>18-07-2023</c:v>
                </c:pt>
                <c:pt idx="288">
                  <c:v>17-07-2023</c:v>
                </c:pt>
                <c:pt idx="289">
                  <c:v>14-07-2023</c:v>
                </c:pt>
                <c:pt idx="290">
                  <c:v>13-07-2023</c:v>
                </c:pt>
                <c:pt idx="291">
                  <c:v>12-07-2023</c:v>
                </c:pt>
                <c:pt idx="292">
                  <c:v>11-07-2023</c:v>
                </c:pt>
                <c:pt idx="293">
                  <c:v>10-07-2023</c:v>
                </c:pt>
                <c:pt idx="294">
                  <c:v>07-07-2023</c:v>
                </c:pt>
                <c:pt idx="295">
                  <c:v>06-07-2023</c:v>
                </c:pt>
                <c:pt idx="296">
                  <c:v>05-07-2023</c:v>
                </c:pt>
                <c:pt idx="297">
                  <c:v>04-07-2023</c:v>
                </c:pt>
                <c:pt idx="298">
                  <c:v>03-07-2023</c:v>
                </c:pt>
                <c:pt idx="299">
                  <c:v>30-06-2023</c:v>
                </c:pt>
                <c:pt idx="300">
                  <c:v>28-06-2023</c:v>
                </c:pt>
                <c:pt idx="301">
                  <c:v>27-06-2023</c:v>
                </c:pt>
                <c:pt idx="302">
                  <c:v>26-06-2023</c:v>
                </c:pt>
                <c:pt idx="303">
                  <c:v>23-06-2023</c:v>
                </c:pt>
                <c:pt idx="304">
                  <c:v>22-06-2023</c:v>
                </c:pt>
                <c:pt idx="305">
                  <c:v>21-06-2023</c:v>
                </c:pt>
                <c:pt idx="306">
                  <c:v>20-06-2023</c:v>
                </c:pt>
                <c:pt idx="307">
                  <c:v>19-06-2023</c:v>
                </c:pt>
                <c:pt idx="308">
                  <c:v>16-06-2023</c:v>
                </c:pt>
                <c:pt idx="309">
                  <c:v>15-06-2023</c:v>
                </c:pt>
                <c:pt idx="310">
                  <c:v>14-06-2023</c:v>
                </c:pt>
                <c:pt idx="311">
                  <c:v>13-06-2023</c:v>
                </c:pt>
                <c:pt idx="312">
                  <c:v>12-06-2023</c:v>
                </c:pt>
                <c:pt idx="313">
                  <c:v>09-06-2023</c:v>
                </c:pt>
                <c:pt idx="314">
                  <c:v>08-06-2023</c:v>
                </c:pt>
                <c:pt idx="315">
                  <c:v>07-06-2023</c:v>
                </c:pt>
                <c:pt idx="316">
                  <c:v>06-06-2023</c:v>
                </c:pt>
                <c:pt idx="317">
                  <c:v>05-06-2023</c:v>
                </c:pt>
                <c:pt idx="318">
                  <c:v>02-06-2023</c:v>
                </c:pt>
                <c:pt idx="319">
                  <c:v>01-06-2023</c:v>
                </c:pt>
                <c:pt idx="320">
                  <c:v>31-05-2023</c:v>
                </c:pt>
                <c:pt idx="321">
                  <c:v>30-05-2023</c:v>
                </c:pt>
                <c:pt idx="322">
                  <c:v>29-05-2023</c:v>
                </c:pt>
                <c:pt idx="323">
                  <c:v>26-05-2023</c:v>
                </c:pt>
                <c:pt idx="324">
                  <c:v>25-05-2023</c:v>
                </c:pt>
                <c:pt idx="325">
                  <c:v>24-05-2023</c:v>
                </c:pt>
                <c:pt idx="326">
                  <c:v>23-05-2023</c:v>
                </c:pt>
                <c:pt idx="327">
                  <c:v>22-05-2023</c:v>
                </c:pt>
                <c:pt idx="328">
                  <c:v>19-05-2023</c:v>
                </c:pt>
                <c:pt idx="329">
                  <c:v>18-05-2023</c:v>
                </c:pt>
                <c:pt idx="330">
                  <c:v>17-05-2023</c:v>
                </c:pt>
                <c:pt idx="331">
                  <c:v>16-05-2023</c:v>
                </c:pt>
                <c:pt idx="332">
                  <c:v>15-05-2023</c:v>
                </c:pt>
                <c:pt idx="333">
                  <c:v>12-05-2023</c:v>
                </c:pt>
                <c:pt idx="334">
                  <c:v>11-05-2023</c:v>
                </c:pt>
                <c:pt idx="335">
                  <c:v>10-05-2023</c:v>
                </c:pt>
                <c:pt idx="336">
                  <c:v>09-05-2023</c:v>
                </c:pt>
                <c:pt idx="337">
                  <c:v>08-05-2023</c:v>
                </c:pt>
                <c:pt idx="338">
                  <c:v>05-05-2023</c:v>
                </c:pt>
                <c:pt idx="339">
                  <c:v>04-05-2023</c:v>
                </c:pt>
                <c:pt idx="340">
                  <c:v>03-05-2023</c:v>
                </c:pt>
                <c:pt idx="341">
                  <c:v>02-05-2023</c:v>
                </c:pt>
                <c:pt idx="342">
                  <c:v>28-04-2023</c:v>
                </c:pt>
                <c:pt idx="343">
                  <c:v>27-04-2023</c:v>
                </c:pt>
                <c:pt idx="344">
                  <c:v>26-04-2023</c:v>
                </c:pt>
                <c:pt idx="345">
                  <c:v>25-04-2023</c:v>
                </c:pt>
                <c:pt idx="346">
                  <c:v>24-04-2023</c:v>
                </c:pt>
                <c:pt idx="347">
                  <c:v>21-04-2023</c:v>
                </c:pt>
                <c:pt idx="348">
                  <c:v>20-04-2023</c:v>
                </c:pt>
                <c:pt idx="349">
                  <c:v>19-04-2023</c:v>
                </c:pt>
                <c:pt idx="350">
                  <c:v>18-04-2023</c:v>
                </c:pt>
                <c:pt idx="351">
                  <c:v>17-04-2023</c:v>
                </c:pt>
                <c:pt idx="352">
                  <c:v>13-04-2023</c:v>
                </c:pt>
                <c:pt idx="353">
                  <c:v>12-04-2023</c:v>
                </c:pt>
                <c:pt idx="354">
                  <c:v>11-04-2023</c:v>
                </c:pt>
                <c:pt idx="355">
                  <c:v>10-04-2023</c:v>
                </c:pt>
                <c:pt idx="356">
                  <c:v>06-04-2023</c:v>
                </c:pt>
                <c:pt idx="357">
                  <c:v>05-04-2023</c:v>
                </c:pt>
                <c:pt idx="358">
                  <c:v>03-04-2023</c:v>
                </c:pt>
                <c:pt idx="359">
                  <c:v>31-03-2023</c:v>
                </c:pt>
                <c:pt idx="360">
                  <c:v>29-03-2023</c:v>
                </c:pt>
                <c:pt idx="361">
                  <c:v>28-03-2023</c:v>
                </c:pt>
                <c:pt idx="362">
                  <c:v>27-03-2023</c:v>
                </c:pt>
                <c:pt idx="363">
                  <c:v>24-03-2023</c:v>
                </c:pt>
                <c:pt idx="364">
                  <c:v>23-03-2023</c:v>
                </c:pt>
                <c:pt idx="365">
                  <c:v>22-03-2023</c:v>
                </c:pt>
                <c:pt idx="366">
                  <c:v>21-03-2023</c:v>
                </c:pt>
                <c:pt idx="367">
                  <c:v>20-03-2023</c:v>
                </c:pt>
                <c:pt idx="368">
                  <c:v>17-03-2023</c:v>
                </c:pt>
                <c:pt idx="369">
                  <c:v>16-03-2023</c:v>
                </c:pt>
                <c:pt idx="370">
                  <c:v>15-03-2023</c:v>
                </c:pt>
                <c:pt idx="371">
                  <c:v>14-03-2023</c:v>
                </c:pt>
                <c:pt idx="372">
                  <c:v>13-03-2023</c:v>
                </c:pt>
                <c:pt idx="373">
                  <c:v>10-03-2023</c:v>
                </c:pt>
                <c:pt idx="374">
                  <c:v>09-03-2023</c:v>
                </c:pt>
                <c:pt idx="375">
                  <c:v>08-03-2023</c:v>
                </c:pt>
                <c:pt idx="376">
                  <c:v>06-03-2023</c:v>
                </c:pt>
                <c:pt idx="377">
                  <c:v>03-03-2023</c:v>
                </c:pt>
                <c:pt idx="378">
                  <c:v>02-03-2023</c:v>
                </c:pt>
                <c:pt idx="379">
                  <c:v>01-03-2023</c:v>
                </c:pt>
                <c:pt idx="380">
                  <c:v>28-02-2023</c:v>
                </c:pt>
                <c:pt idx="381">
                  <c:v>27-02-2023</c:v>
                </c:pt>
                <c:pt idx="382">
                  <c:v>24-02-2023</c:v>
                </c:pt>
                <c:pt idx="383">
                  <c:v>23-02-2023</c:v>
                </c:pt>
                <c:pt idx="384">
                  <c:v>22-02-2023</c:v>
                </c:pt>
                <c:pt idx="385">
                  <c:v>21-02-2023</c:v>
                </c:pt>
                <c:pt idx="386">
                  <c:v>20-02-2023</c:v>
                </c:pt>
                <c:pt idx="387">
                  <c:v>17-02-2023</c:v>
                </c:pt>
                <c:pt idx="388">
                  <c:v>16-02-2023</c:v>
                </c:pt>
                <c:pt idx="389">
                  <c:v>15-02-2023</c:v>
                </c:pt>
                <c:pt idx="390">
                  <c:v>14-02-2023</c:v>
                </c:pt>
                <c:pt idx="391">
                  <c:v>13-02-2023</c:v>
                </c:pt>
                <c:pt idx="392">
                  <c:v>10-02-2023</c:v>
                </c:pt>
                <c:pt idx="393">
                  <c:v>09-02-2023</c:v>
                </c:pt>
                <c:pt idx="394">
                  <c:v>08-02-2023</c:v>
                </c:pt>
                <c:pt idx="395">
                  <c:v>07-02-2023</c:v>
                </c:pt>
                <c:pt idx="396">
                  <c:v>06-02-2023</c:v>
                </c:pt>
                <c:pt idx="397">
                  <c:v>03-02-2023</c:v>
                </c:pt>
                <c:pt idx="398">
                  <c:v>02-02-2023</c:v>
                </c:pt>
                <c:pt idx="399">
                  <c:v>01-02-2023</c:v>
                </c:pt>
                <c:pt idx="400">
                  <c:v>31-01-2023</c:v>
                </c:pt>
                <c:pt idx="401">
                  <c:v>30-01-2023</c:v>
                </c:pt>
                <c:pt idx="402">
                  <c:v>27-01-2023</c:v>
                </c:pt>
                <c:pt idx="403">
                  <c:v>25-01-2023</c:v>
                </c:pt>
                <c:pt idx="404">
                  <c:v>24-01-2023</c:v>
                </c:pt>
                <c:pt idx="405">
                  <c:v>23-01-2023</c:v>
                </c:pt>
                <c:pt idx="406">
                  <c:v>20-01-2023</c:v>
                </c:pt>
                <c:pt idx="407">
                  <c:v>19-01-2023</c:v>
                </c:pt>
                <c:pt idx="408">
                  <c:v>18-01-2023</c:v>
                </c:pt>
                <c:pt idx="409">
                  <c:v>17-01-2023</c:v>
                </c:pt>
                <c:pt idx="410">
                  <c:v>16-01-2023</c:v>
                </c:pt>
                <c:pt idx="411">
                  <c:v>13-01-2023</c:v>
                </c:pt>
                <c:pt idx="412">
                  <c:v>12-01-2023</c:v>
                </c:pt>
                <c:pt idx="413">
                  <c:v>11-01-2023</c:v>
                </c:pt>
                <c:pt idx="414">
                  <c:v>10-01-2023</c:v>
                </c:pt>
                <c:pt idx="415">
                  <c:v>09-01-2023</c:v>
                </c:pt>
                <c:pt idx="416">
                  <c:v>06-01-2023</c:v>
                </c:pt>
                <c:pt idx="417">
                  <c:v>05-01-2023</c:v>
                </c:pt>
                <c:pt idx="418">
                  <c:v>04-01-2023</c:v>
                </c:pt>
                <c:pt idx="419">
                  <c:v>03-01-2023</c:v>
                </c:pt>
                <c:pt idx="420">
                  <c:v>02-01-2023</c:v>
                </c:pt>
                <c:pt idx="421">
                  <c:v>30-12-2022</c:v>
                </c:pt>
                <c:pt idx="422">
                  <c:v>29-12-2022</c:v>
                </c:pt>
                <c:pt idx="423">
                  <c:v>28-12-2022</c:v>
                </c:pt>
                <c:pt idx="424">
                  <c:v>27-12-2022</c:v>
                </c:pt>
                <c:pt idx="425">
                  <c:v>26-12-2022</c:v>
                </c:pt>
                <c:pt idx="426">
                  <c:v>23-12-2022</c:v>
                </c:pt>
                <c:pt idx="427">
                  <c:v>22-12-2022</c:v>
                </c:pt>
                <c:pt idx="428">
                  <c:v>21-12-2022</c:v>
                </c:pt>
                <c:pt idx="429">
                  <c:v>20-12-2022</c:v>
                </c:pt>
                <c:pt idx="430">
                  <c:v>19-12-2022</c:v>
                </c:pt>
                <c:pt idx="431">
                  <c:v>16-12-2022</c:v>
                </c:pt>
                <c:pt idx="432">
                  <c:v>15-12-2022</c:v>
                </c:pt>
                <c:pt idx="433">
                  <c:v>14-12-2022</c:v>
                </c:pt>
                <c:pt idx="434">
                  <c:v>13-12-2022</c:v>
                </c:pt>
                <c:pt idx="435">
                  <c:v>12-12-2022</c:v>
                </c:pt>
                <c:pt idx="436">
                  <c:v>09-12-2022</c:v>
                </c:pt>
                <c:pt idx="437">
                  <c:v>08-12-2022</c:v>
                </c:pt>
                <c:pt idx="438">
                  <c:v>07-12-2022</c:v>
                </c:pt>
                <c:pt idx="439">
                  <c:v>06-12-2022</c:v>
                </c:pt>
                <c:pt idx="440">
                  <c:v>05-12-2022</c:v>
                </c:pt>
                <c:pt idx="441">
                  <c:v>02-12-2022</c:v>
                </c:pt>
                <c:pt idx="442">
                  <c:v>01-12-2022</c:v>
                </c:pt>
                <c:pt idx="443">
                  <c:v>30-11-2022</c:v>
                </c:pt>
                <c:pt idx="444">
                  <c:v>29-11-2022</c:v>
                </c:pt>
                <c:pt idx="445">
                  <c:v>28-11-2022</c:v>
                </c:pt>
                <c:pt idx="446">
                  <c:v>25-11-2022</c:v>
                </c:pt>
                <c:pt idx="447">
                  <c:v>24-11-2022</c:v>
                </c:pt>
                <c:pt idx="448">
                  <c:v>23-11-2022</c:v>
                </c:pt>
                <c:pt idx="449">
                  <c:v>22-11-2022</c:v>
                </c:pt>
                <c:pt idx="450">
                  <c:v>21-11-2022</c:v>
                </c:pt>
                <c:pt idx="451">
                  <c:v>18-11-2022</c:v>
                </c:pt>
                <c:pt idx="452">
                  <c:v>17-11-2022</c:v>
                </c:pt>
                <c:pt idx="453">
                  <c:v>16-11-2022</c:v>
                </c:pt>
                <c:pt idx="454">
                  <c:v>15-11-2022</c:v>
                </c:pt>
                <c:pt idx="455">
                  <c:v>14-11-2022</c:v>
                </c:pt>
                <c:pt idx="456">
                  <c:v>11-11-2022</c:v>
                </c:pt>
                <c:pt idx="457">
                  <c:v>10-11-2022</c:v>
                </c:pt>
                <c:pt idx="458">
                  <c:v>09-11-2022</c:v>
                </c:pt>
                <c:pt idx="459">
                  <c:v>07-11-2022</c:v>
                </c:pt>
                <c:pt idx="460">
                  <c:v>04-11-2022</c:v>
                </c:pt>
                <c:pt idx="461">
                  <c:v>03-11-2022</c:v>
                </c:pt>
                <c:pt idx="462">
                  <c:v>02-11-2022</c:v>
                </c:pt>
                <c:pt idx="463">
                  <c:v>01-11-2022</c:v>
                </c:pt>
                <c:pt idx="464">
                  <c:v>31-10-2022</c:v>
                </c:pt>
                <c:pt idx="465">
                  <c:v>28-10-2022</c:v>
                </c:pt>
                <c:pt idx="466">
                  <c:v>27-10-2022</c:v>
                </c:pt>
                <c:pt idx="467">
                  <c:v>25-10-2022</c:v>
                </c:pt>
                <c:pt idx="468">
                  <c:v>24-10-2022</c:v>
                </c:pt>
                <c:pt idx="469">
                  <c:v>21-10-2022</c:v>
                </c:pt>
                <c:pt idx="470">
                  <c:v>20-10-2022</c:v>
                </c:pt>
                <c:pt idx="471">
                  <c:v>19-10-2022</c:v>
                </c:pt>
                <c:pt idx="472">
                  <c:v>18-10-2022</c:v>
                </c:pt>
                <c:pt idx="473">
                  <c:v>17-10-2022</c:v>
                </c:pt>
                <c:pt idx="474">
                  <c:v>14-10-2022</c:v>
                </c:pt>
                <c:pt idx="475">
                  <c:v>13-10-2022</c:v>
                </c:pt>
                <c:pt idx="476">
                  <c:v>12-10-2022</c:v>
                </c:pt>
                <c:pt idx="477">
                  <c:v>11-10-2022</c:v>
                </c:pt>
                <c:pt idx="478">
                  <c:v>10-10-2022</c:v>
                </c:pt>
                <c:pt idx="479">
                  <c:v>07-10-2022</c:v>
                </c:pt>
                <c:pt idx="480">
                  <c:v>06-10-2022</c:v>
                </c:pt>
                <c:pt idx="481">
                  <c:v>04-10-2022</c:v>
                </c:pt>
                <c:pt idx="482">
                  <c:v>03-10-2022</c:v>
                </c:pt>
                <c:pt idx="483">
                  <c:v>30-09-2022</c:v>
                </c:pt>
                <c:pt idx="484">
                  <c:v>29-09-2022</c:v>
                </c:pt>
                <c:pt idx="485">
                  <c:v>28-09-2022</c:v>
                </c:pt>
                <c:pt idx="486">
                  <c:v>27-09-2022</c:v>
                </c:pt>
                <c:pt idx="487">
                  <c:v>26-09-2022</c:v>
                </c:pt>
                <c:pt idx="488">
                  <c:v>23-09-2022</c:v>
                </c:pt>
                <c:pt idx="489">
                  <c:v>22-09-2022</c:v>
                </c:pt>
                <c:pt idx="490">
                  <c:v>21-09-2022</c:v>
                </c:pt>
                <c:pt idx="491">
                  <c:v>20-09-2022</c:v>
                </c:pt>
                <c:pt idx="492">
                  <c:v>19-09-2022</c:v>
                </c:pt>
                <c:pt idx="493">
                  <c:v>16-09-2022</c:v>
                </c:pt>
                <c:pt idx="494">
                  <c:v>15-09-2022</c:v>
                </c:pt>
                <c:pt idx="495">
                  <c:v>14-09-2022</c:v>
                </c:pt>
                <c:pt idx="496">
                  <c:v>13-09-2022</c:v>
                </c:pt>
                <c:pt idx="497">
                  <c:v>12-09-2022</c:v>
                </c:pt>
                <c:pt idx="498">
                  <c:v>09-09-2022</c:v>
                </c:pt>
                <c:pt idx="499">
                  <c:v>08-09-2022</c:v>
                </c:pt>
                <c:pt idx="500">
                  <c:v>07-09-2022</c:v>
                </c:pt>
                <c:pt idx="501">
                  <c:v>06-09-2022</c:v>
                </c:pt>
                <c:pt idx="502">
                  <c:v>05-09-2022</c:v>
                </c:pt>
                <c:pt idx="503">
                  <c:v>02-09-2022</c:v>
                </c:pt>
                <c:pt idx="504">
                  <c:v>01-09-2022</c:v>
                </c:pt>
                <c:pt idx="505">
                  <c:v>30-08-2022</c:v>
                </c:pt>
                <c:pt idx="506">
                  <c:v>29-08-2022</c:v>
                </c:pt>
                <c:pt idx="507">
                  <c:v>26-08-2022</c:v>
                </c:pt>
                <c:pt idx="508">
                  <c:v>25-08-2022</c:v>
                </c:pt>
                <c:pt idx="509">
                  <c:v>24-08-2022</c:v>
                </c:pt>
                <c:pt idx="510">
                  <c:v>23-08-2022</c:v>
                </c:pt>
                <c:pt idx="511">
                  <c:v>22-08-2022</c:v>
                </c:pt>
                <c:pt idx="512">
                  <c:v>19-08-2022</c:v>
                </c:pt>
                <c:pt idx="513">
                  <c:v>18-08-2022</c:v>
                </c:pt>
                <c:pt idx="514">
                  <c:v>17-08-2022</c:v>
                </c:pt>
                <c:pt idx="515">
                  <c:v>16-08-2022</c:v>
                </c:pt>
                <c:pt idx="516">
                  <c:v>12-08-2022</c:v>
                </c:pt>
                <c:pt idx="517">
                  <c:v>11-08-2022</c:v>
                </c:pt>
                <c:pt idx="518">
                  <c:v>10-08-2022</c:v>
                </c:pt>
                <c:pt idx="519">
                  <c:v>08-08-2022</c:v>
                </c:pt>
                <c:pt idx="520">
                  <c:v>05-08-2022</c:v>
                </c:pt>
                <c:pt idx="521">
                  <c:v>04-08-2022</c:v>
                </c:pt>
                <c:pt idx="522">
                  <c:v>03-08-2022</c:v>
                </c:pt>
                <c:pt idx="523">
                  <c:v>02-08-2022</c:v>
                </c:pt>
                <c:pt idx="524">
                  <c:v>01-08-2022</c:v>
                </c:pt>
                <c:pt idx="525">
                  <c:v>29-07-2022</c:v>
                </c:pt>
                <c:pt idx="526">
                  <c:v>28-07-2022</c:v>
                </c:pt>
                <c:pt idx="527">
                  <c:v>27-07-2022</c:v>
                </c:pt>
                <c:pt idx="528">
                  <c:v>26-07-2022</c:v>
                </c:pt>
                <c:pt idx="529">
                  <c:v>25-07-2022</c:v>
                </c:pt>
                <c:pt idx="530">
                  <c:v>22-07-2022</c:v>
                </c:pt>
                <c:pt idx="531">
                  <c:v>21-07-2022</c:v>
                </c:pt>
                <c:pt idx="532">
                  <c:v>20-07-2022</c:v>
                </c:pt>
                <c:pt idx="533">
                  <c:v>19-07-2022</c:v>
                </c:pt>
                <c:pt idx="534">
                  <c:v>18-07-2022</c:v>
                </c:pt>
                <c:pt idx="535">
                  <c:v>15-07-2022</c:v>
                </c:pt>
                <c:pt idx="536">
                  <c:v>14-07-2022</c:v>
                </c:pt>
                <c:pt idx="537">
                  <c:v>13-07-2022</c:v>
                </c:pt>
                <c:pt idx="538">
                  <c:v>12-07-2022</c:v>
                </c:pt>
                <c:pt idx="539">
                  <c:v>11-07-2022</c:v>
                </c:pt>
                <c:pt idx="540">
                  <c:v>08-07-2022</c:v>
                </c:pt>
                <c:pt idx="541">
                  <c:v>07-07-2022</c:v>
                </c:pt>
                <c:pt idx="542">
                  <c:v>06-07-2022</c:v>
                </c:pt>
                <c:pt idx="543">
                  <c:v>05-07-2022</c:v>
                </c:pt>
                <c:pt idx="544">
                  <c:v>04-07-2022</c:v>
                </c:pt>
                <c:pt idx="545">
                  <c:v>01-07-2022</c:v>
                </c:pt>
                <c:pt idx="546">
                  <c:v>30-06-2022</c:v>
                </c:pt>
                <c:pt idx="547">
                  <c:v>29-06-2022</c:v>
                </c:pt>
                <c:pt idx="548">
                  <c:v>28-06-2022</c:v>
                </c:pt>
                <c:pt idx="549">
                  <c:v>27-06-2022</c:v>
                </c:pt>
                <c:pt idx="550">
                  <c:v>24-06-2022</c:v>
                </c:pt>
                <c:pt idx="551">
                  <c:v>23-06-2022</c:v>
                </c:pt>
                <c:pt idx="552">
                  <c:v>22-06-2022</c:v>
                </c:pt>
                <c:pt idx="553">
                  <c:v>21-06-2022</c:v>
                </c:pt>
                <c:pt idx="554">
                  <c:v>20-06-2022</c:v>
                </c:pt>
                <c:pt idx="555">
                  <c:v>17-06-2022</c:v>
                </c:pt>
                <c:pt idx="556">
                  <c:v>16-06-2022</c:v>
                </c:pt>
                <c:pt idx="557">
                  <c:v>15-06-2022</c:v>
                </c:pt>
                <c:pt idx="558">
                  <c:v>14-06-2022</c:v>
                </c:pt>
                <c:pt idx="559">
                  <c:v>13-06-2022</c:v>
                </c:pt>
                <c:pt idx="560">
                  <c:v>10-06-2022</c:v>
                </c:pt>
                <c:pt idx="561">
                  <c:v>09-06-2022</c:v>
                </c:pt>
                <c:pt idx="562">
                  <c:v>08-06-2022</c:v>
                </c:pt>
                <c:pt idx="563">
                  <c:v>07-06-2022</c:v>
                </c:pt>
                <c:pt idx="564">
                  <c:v>06-06-2022</c:v>
                </c:pt>
                <c:pt idx="565">
                  <c:v>03-06-2022</c:v>
                </c:pt>
                <c:pt idx="566">
                  <c:v>02-06-2022</c:v>
                </c:pt>
                <c:pt idx="567">
                  <c:v>01-06-2022</c:v>
                </c:pt>
                <c:pt idx="568">
                  <c:v>31-05-2022</c:v>
                </c:pt>
                <c:pt idx="569">
                  <c:v>30-05-2022</c:v>
                </c:pt>
                <c:pt idx="570">
                  <c:v>27-05-2022</c:v>
                </c:pt>
                <c:pt idx="571">
                  <c:v>26-05-2022</c:v>
                </c:pt>
                <c:pt idx="572">
                  <c:v>25-05-2022</c:v>
                </c:pt>
                <c:pt idx="573">
                  <c:v>24-05-2022</c:v>
                </c:pt>
                <c:pt idx="574">
                  <c:v>23-05-2022</c:v>
                </c:pt>
                <c:pt idx="575">
                  <c:v>20-05-2022</c:v>
                </c:pt>
                <c:pt idx="576">
                  <c:v>19-05-2022</c:v>
                </c:pt>
                <c:pt idx="577">
                  <c:v>18-05-2022</c:v>
                </c:pt>
                <c:pt idx="578">
                  <c:v>17-05-2022</c:v>
                </c:pt>
                <c:pt idx="579">
                  <c:v>16-05-2022</c:v>
                </c:pt>
                <c:pt idx="580">
                  <c:v>13-05-2022</c:v>
                </c:pt>
                <c:pt idx="581">
                  <c:v>12-05-2022</c:v>
                </c:pt>
                <c:pt idx="582">
                  <c:v>11-05-2022</c:v>
                </c:pt>
                <c:pt idx="583">
                  <c:v>10-05-2022</c:v>
                </c:pt>
                <c:pt idx="584">
                  <c:v>09-05-2022</c:v>
                </c:pt>
                <c:pt idx="585">
                  <c:v>06-05-2022</c:v>
                </c:pt>
                <c:pt idx="586">
                  <c:v>05-05-2022</c:v>
                </c:pt>
                <c:pt idx="587">
                  <c:v>04-05-2022</c:v>
                </c:pt>
                <c:pt idx="588">
                  <c:v>02-05-2022</c:v>
                </c:pt>
                <c:pt idx="589">
                  <c:v>29-04-2022</c:v>
                </c:pt>
                <c:pt idx="590">
                  <c:v>28-04-2022</c:v>
                </c:pt>
                <c:pt idx="591">
                  <c:v>27-04-2022</c:v>
                </c:pt>
                <c:pt idx="592">
                  <c:v>26-04-2022</c:v>
                </c:pt>
                <c:pt idx="593">
                  <c:v>25-04-2022</c:v>
                </c:pt>
                <c:pt idx="594">
                  <c:v>22-04-2022</c:v>
                </c:pt>
                <c:pt idx="595">
                  <c:v>21-04-2022</c:v>
                </c:pt>
                <c:pt idx="596">
                  <c:v>20-04-2022</c:v>
                </c:pt>
                <c:pt idx="597">
                  <c:v>19-04-2022</c:v>
                </c:pt>
                <c:pt idx="598">
                  <c:v>18-04-2022</c:v>
                </c:pt>
                <c:pt idx="599">
                  <c:v>13-04-2022</c:v>
                </c:pt>
                <c:pt idx="600">
                  <c:v>12-04-2022</c:v>
                </c:pt>
                <c:pt idx="601">
                  <c:v>11-04-2022</c:v>
                </c:pt>
                <c:pt idx="602">
                  <c:v>08-04-2022</c:v>
                </c:pt>
                <c:pt idx="603">
                  <c:v>07-04-2022</c:v>
                </c:pt>
                <c:pt idx="604">
                  <c:v>06-04-2022</c:v>
                </c:pt>
                <c:pt idx="605">
                  <c:v>05-04-2022</c:v>
                </c:pt>
                <c:pt idx="606">
                  <c:v>04-04-2022</c:v>
                </c:pt>
                <c:pt idx="607">
                  <c:v>01-04-2022</c:v>
                </c:pt>
                <c:pt idx="608">
                  <c:v>31-03-2022</c:v>
                </c:pt>
                <c:pt idx="609">
                  <c:v>30-03-2022</c:v>
                </c:pt>
                <c:pt idx="610">
                  <c:v>29-03-2022</c:v>
                </c:pt>
                <c:pt idx="611">
                  <c:v>28-03-2022</c:v>
                </c:pt>
                <c:pt idx="612">
                  <c:v>25-03-2022</c:v>
                </c:pt>
                <c:pt idx="613">
                  <c:v>24-03-2022</c:v>
                </c:pt>
                <c:pt idx="614">
                  <c:v>23-03-2022</c:v>
                </c:pt>
                <c:pt idx="615">
                  <c:v>22-03-2022</c:v>
                </c:pt>
                <c:pt idx="616">
                  <c:v>21-03-2022</c:v>
                </c:pt>
                <c:pt idx="617">
                  <c:v>17-03-2022</c:v>
                </c:pt>
                <c:pt idx="618">
                  <c:v>16-03-2022</c:v>
                </c:pt>
                <c:pt idx="619">
                  <c:v>15-03-2022</c:v>
                </c:pt>
                <c:pt idx="620">
                  <c:v>14-03-2022</c:v>
                </c:pt>
                <c:pt idx="621">
                  <c:v>11-03-2022</c:v>
                </c:pt>
                <c:pt idx="622">
                  <c:v>10-03-2022</c:v>
                </c:pt>
                <c:pt idx="623">
                  <c:v>09-03-2022</c:v>
                </c:pt>
                <c:pt idx="624">
                  <c:v>08-03-2022</c:v>
                </c:pt>
                <c:pt idx="625">
                  <c:v>07-03-2022</c:v>
                </c:pt>
                <c:pt idx="626">
                  <c:v>04-03-2022</c:v>
                </c:pt>
                <c:pt idx="627">
                  <c:v>03-03-2022</c:v>
                </c:pt>
                <c:pt idx="628">
                  <c:v>02-03-2022</c:v>
                </c:pt>
                <c:pt idx="629">
                  <c:v>28-02-2022</c:v>
                </c:pt>
                <c:pt idx="630">
                  <c:v>25-02-2022</c:v>
                </c:pt>
                <c:pt idx="631">
                  <c:v>24-02-2022</c:v>
                </c:pt>
                <c:pt idx="632">
                  <c:v>23-02-2022</c:v>
                </c:pt>
                <c:pt idx="633">
                  <c:v>22-02-2022</c:v>
                </c:pt>
                <c:pt idx="634">
                  <c:v>21-02-2022</c:v>
                </c:pt>
                <c:pt idx="635">
                  <c:v>18-02-2022</c:v>
                </c:pt>
                <c:pt idx="636">
                  <c:v>17-02-2022</c:v>
                </c:pt>
                <c:pt idx="637">
                  <c:v>16-02-2022</c:v>
                </c:pt>
                <c:pt idx="638">
                  <c:v>15-02-2022</c:v>
                </c:pt>
                <c:pt idx="639">
                  <c:v>14-02-2022</c:v>
                </c:pt>
                <c:pt idx="640">
                  <c:v>11-02-2022</c:v>
                </c:pt>
                <c:pt idx="641">
                  <c:v>10-02-2022</c:v>
                </c:pt>
                <c:pt idx="642">
                  <c:v>09-02-2022</c:v>
                </c:pt>
                <c:pt idx="643">
                  <c:v>08-02-2022</c:v>
                </c:pt>
                <c:pt idx="644">
                  <c:v>07-02-2022</c:v>
                </c:pt>
                <c:pt idx="645">
                  <c:v>04-02-2022</c:v>
                </c:pt>
                <c:pt idx="646">
                  <c:v>03-02-2022</c:v>
                </c:pt>
                <c:pt idx="647">
                  <c:v>02-02-2022</c:v>
                </c:pt>
                <c:pt idx="648">
                  <c:v>01-02-2022</c:v>
                </c:pt>
                <c:pt idx="649">
                  <c:v>31-01-2022</c:v>
                </c:pt>
                <c:pt idx="650">
                  <c:v>28-01-2022</c:v>
                </c:pt>
                <c:pt idx="651">
                  <c:v>27-01-2022</c:v>
                </c:pt>
                <c:pt idx="652">
                  <c:v>25-01-2022</c:v>
                </c:pt>
                <c:pt idx="653">
                  <c:v>24-01-2022</c:v>
                </c:pt>
                <c:pt idx="654">
                  <c:v>21-01-2022</c:v>
                </c:pt>
                <c:pt idx="655">
                  <c:v>20-01-2022</c:v>
                </c:pt>
                <c:pt idx="656">
                  <c:v>19-01-2022</c:v>
                </c:pt>
                <c:pt idx="657">
                  <c:v>18-01-2022</c:v>
                </c:pt>
                <c:pt idx="658">
                  <c:v>17-01-2022</c:v>
                </c:pt>
                <c:pt idx="659">
                  <c:v>14-01-2022</c:v>
                </c:pt>
                <c:pt idx="660">
                  <c:v>13-01-2022</c:v>
                </c:pt>
                <c:pt idx="661">
                  <c:v>12-01-2022</c:v>
                </c:pt>
                <c:pt idx="662">
                  <c:v>11-01-2022</c:v>
                </c:pt>
                <c:pt idx="663">
                  <c:v>10-01-2022</c:v>
                </c:pt>
                <c:pt idx="664">
                  <c:v>07-01-2022</c:v>
                </c:pt>
                <c:pt idx="665">
                  <c:v>06-01-2022</c:v>
                </c:pt>
                <c:pt idx="666">
                  <c:v>05-01-2022</c:v>
                </c:pt>
                <c:pt idx="667">
                  <c:v>04-01-2022</c:v>
                </c:pt>
                <c:pt idx="668">
                  <c:v>03-01-2022</c:v>
                </c:pt>
                <c:pt idx="669">
                  <c:v>31-12-2021</c:v>
                </c:pt>
                <c:pt idx="670">
                  <c:v>30-12-2021</c:v>
                </c:pt>
                <c:pt idx="671">
                  <c:v>29-12-2021</c:v>
                </c:pt>
                <c:pt idx="672">
                  <c:v>28-12-2021</c:v>
                </c:pt>
                <c:pt idx="673">
                  <c:v>27-12-2021</c:v>
                </c:pt>
                <c:pt idx="674">
                  <c:v>24-12-2021</c:v>
                </c:pt>
                <c:pt idx="675">
                  <c:v>23-12-2021</c:v>
                </c:pt>
                <c:pt idx="676">
                  <c:v>22-12-2021</c:v>
                </c:pt>
                <c:pt idx="677">
                  <c:v>21-12-2021</c:v>
                </c:pt>
                <c:pt idx="678">
                  <c:v>20-12-2021</c:v>
                </c:pt>
                <c:pt idx="679">
                  <c:v>17-12-2021</c:v>
                </c:pt>
                <c:pt idx="680">
                  <c:v>16-12-2021</c:v>
                </c:pt>
                <c:pt idx="681">
                  <c:v>15-12-2021</c:v>
                </c:pt>
                <c:pt idx="682">
                  <c:v>14-12-2021</c:v>
                </c:pt>
                <c:pt idx="683">
                  <c:v>13-12-2021</c:v>
                </c:pt>
                <c:pt idx="684">
                  <c:v>10-12-2021</c:v>
                </c:pt>
                <c:pt idx="685">
                  <c:v>09-12-2021</c:v>
                </c:pt>
                <c:pt idx="686">
                  <c:v>08-12-2021</c:v>
                </c:pt>
                <c:pt idx="687">
                  <c:v>07-12-2021</c:v>
                </c:pt>
                <c:pt idx="688">
                  <c:v>06-12-2021</c:v>
                </c:pt>
                <c:pt idx="689">
                  <c:v>03-12-2021</c:v>
                </c:pt>
                <c:pt idx="690">
                  <c:v>02-12-2021</c:v>
                </c:pt>
                <c:pt idx="691">
                  <c:v>01-12-2021</c:v>
                </c:pt>
                <c:pt idx="692">
                  <c:v>30-11-2021</c:v>
                </c:pt>
                <c:pt idx="693">
                  <c:v>29-11-2021</c:v>
                </c:pt>
                <c:pt idx="694">
                  <c:v>26-11-2021</c:v>
                </c:pt>
                <c:pt idx="695">
                  <c:v>25-11-2021</c:v>
                </c:pt>
                <c:pt idx="696">
                  <c:v>24-11-2021</c:v>
                </c:pt>
                <c:pt idx="697">
                  <c:v>23-11-2021</c:v>
                </c:pt>
                <c:pt idx="698">
                  <c:v>22-11-2021</c:v>
                </c:pt>
                <c:pt idx="699">
                  <c:v>18-11-2021</c:v>
                </c:pt>
                <c:pt idx="700">
                  <c:v>17-11-2021</c:v>
                </c:pt>
                <c:pt idx="701">
                  <c:v>16-11-2021</c:v>
                </c:pt>
                <c:pt idx="702">
                  <c:v>15-11-2021</c:v>
                </c:pt>
                <c:pt idx="703">
                  <c:v>12-11-2021</c:v>
                </c:pt>
                <c:pt idx="704">
                  <c:v>11-11-2021</c:v>
                </c:pt>
                <c:pt idx="705">
                  <c:v>10-11-2021</c:v>
                </c:pt>
                <c:pt idx="706">
                  <c:v>09-11-2021</c:v>
                </c:pt>
                <c:pt idx="707">
                  <c:v>08-11-2021</c:v>
                </c:pt>
                <c:pt idx="708">
                  <c:v>04-11-2021</c:v>
                </c:pt>
                <c:pt idx="709">
                  <c:v>03-11-2021</c:v>
                </c:pt>
                <c:pt idx="710">
                  <c:v>02-11-2021</c:v>
                </c:pt>
                <c:pt idx="711">
                  <c:v>01-11-2021</c:v>
                </c:pt>
                <c:pt idx="712">
                  <c:v>29-10-2021</c:v>
                </c:pt>
                <c:pt idx="713">
                  <c:v>28-10-2021</c:v>
                </c:pt>
                <c:pt idx="714">
                  <c:v>27-10-2021</c:v>
                </c:pt>
                <c:pt idx="715">
                  <c:v>26-10-2021</c:v>
                </c:pt>
                <c:pt idx="716">
                  <c:v>25-10-2021</c:v>
                </c:pt>
                <c:pt idx="717">
                  <c:v>22-10-2021</c:v>
                </c:pt>
                <c:pt idx="718">
                  <c:v>21-10-2021</c:v>
                </c:pt>
                <c:pt idx="719">
                  <c:v>20-10-2021</c:v>
                </c:pt>
                <c:pt idx="720">
                  <c:v>19-10-2021</c:v>
                </c:pt>
                <c:pt idx="721">
                  <c:v>18-10-2021</c:v>
                </c:pt>
                <c:pt idx="722">
                  <c:v>14-10-2021</c:v>
                </c:pt>
                <c:pt idx="723">
                  <c:v>13-10-2021</c:v>
                </c:pt>
                <c:pt idx="724">
                  <c:v>12-10-2021</c:v>
                </c:pt>
                <c:pt idx="725">
                  <c:v>11-10-2021</c:v>
                </c:pt>
                <c:pt idx="726">
                  <c:v>08-10-2021</c:v>
                </c:pt>
                <c:pt idx="727">
                  <c:v>07-10-2021</c:v>
                </c:pt>
                <c:pt idx="728">
                  <c:v>06-10-2021</c:v>
                </c:pt>
                <c:pt idx="729">
                  <c:v>05-10-2021</c:v>
                </c:pt>
                <c:pt idx="730">
                  <c:v>04-10-2021</c:v>
                </c:pt>
                <c:pt idx="731">
                  <c:v>01-10-2021</c:v>
                </c:pt>
                <c:pt idx="732">
                  <c:v>30-09-2021</c:v>
                </c:pt>
                <c:pt idx="733">
                  <c:v>29-09-2021</c:v>
                </c:pt>
                <c:pt idx="734">
                  <c:v>28-09-2021</c:v>
                </c:pt>
                <c:pt idx="735">
                  <c:v>27-09-2021</c:v>
                </c:pt>
                <c:pt idx="736">
                  <c:v>24-09-2021</c:v>
                </c:pt>
                <c:pt idx="737">
                  <c:v>23-09-2021</c:v>
                </c:pt>
                <c:pt idx="738">
                  <c:v>22-09-2021</c:v>
                </c:pt>
                <c:pt idx="739">
                  <c:v>21-09-2021</c:v>
                </c:pt>
                <c:pt idx="740">
                  <c:v>20-09-2021</c:v>
                </c:pt>
                <c:pt idx="741">
                  <c:v>17-09-2021</c:v>
                </c:pt>
                <c:pt idx="742">
                  <c:v>16-09-2021</c:v>
                </c:pt>
                <c:pt idx="743">
                  <c:v>15-09-2021</c:v>
                </c:pt>
                <c:pt idx="744">
                  <c:v>14-09-2021</c:v>
                </c:pt>
                <c:pt idx="745">
                  <c:v>13-09-2021</c:v>
                </c:pt>
                <c:pt idx="746">
                  <c:v>09-09-2021</c:v>
                </c:pt>
                <c:pt idx="747">
                  <c:v>08-09-2021</c:v>
                </c:pt>
                <c:pt idx="748">
                  <c:v>07-09-2021</c:v>
                </c:pt>
                <c:pt idx="749">
                  <c:v>06-09-2021</c:v>
                </c:pt>
                <c:pt idx="750">
                  <c:v>03-09-2021</c:v>
                </c:pt>
                <c:pt idx="751">
                  <c:v>02-09-2021</c:v>
                </c:pt>
                <c:pt idx="752">
                  <c:v>01-09-2021</c:v>
                </c:pt>
                <c:pt idx="753">
                  <c:v>31-08-2021</c:v>
                </c:pt>
                <c:pt idx="754">
                  <c:v>30-08-2021</c:v>
                </c:pt>
                <c:pt idx="755">
                  <c:v>27-08-2021</c:v>
                </c:pt>
                <c:pt idx="756">
                  <c:v>26-08-2021</c:v>
                </c:pt>
                <c:pt idx="757">
                  <c:v>25-08-2021</c:v>
                </c:pt>
                <c:pt idx="758">
                  <c:v>24-08-2021</c:v>
                </c:pt>
                <c:pt idx="759">
                  <c:v>23-08-2021</c:v>
                </c:pt>
                <c:pt idx="760">
                  <c:v>20-08-2021</c:v>
                </c:pt>
                <c:pt idx="761">
                  <c:v>18-08-2021</c:v>
                </c:pt>
                <c:pt idx="762">
                  <c:v>17-08-2021</c:v>
                </c:pt>
                <c:pt idx="763">
                  <c:v>16-08-2021</c:v>
                </c:pt>
                <c:pt idx="764">
                  <c:v>13-08-2021</c:v>
                </c:pt>
                <c:pt idx="765">
                  <c:v>12-08-2021</c:v>
                </c:pt>
                <c:pt idx="766">
                  <c:v>11-08-2021</c:v>
                </c:pt>
                <c:pt idx="767">
                  <c:v>10-08-2021</c:v>
                </c:pt>
                <c:pt idx="768">
                  <c:v>09-08-2021</c:v>
                </c:pt>
                <c:pt idx="769">
                  <c:v>06-08-2021</c:v>
                </c:pt>
                <c:pt idx="770">
                  <c:v>05-08-2021</c:v>
                </c:pt>
                <c:pt idx="771">
                  <c:v>04-08-2021</c:v>
                </c:pt>
                <c:pt idx="772">
                  <c:v>03-08-2021</c:v>
                </c:pt>
                <c:pt idx="773">
                  <c:v>02-08-2021</c:v>
                </c:pt>
                <c:pt idx="774">
                  <c:v>30-07-2021</c:v>
                </c:pt>
                <c:pt idx="775">
                  <c:v>29-07-2021</c:v>
                </c:pt>
                <c:pt idx="776">
                  <c:v>28-07-2021</c:v>
                </c:pt>
                <c:pt idx="777">
                  <c:v>27-07-2021</c:v>
                </c:pt>
                <c:pt idx="778">
                  <c:v>26-07-2021</c:v>
                </c:pt>
                <c:pt idx="779">
                  <c:v>23-07-2021</c:v>
                </c:pt>
                <c:pt idx="780">
                  <c:v>22-07-2021</c:v>
                </c:pt>
                <c:pt idx="781">
                  <c:v>20-07-2021</c:v>
                </c:pt>
                <c:pt idx="782">
                  <c:v>19-07-2021</c:v>
                </c:pt>
                <c:pt idx="783">
                  <c:v>16-07-2021</c:v>
                </c:pt>
                <c:pt idx="784">
                  <c:v>15-07-2021</c:v>
                </c:pt>
                <c:pt idx="785">
                  <c:v>14-07-2021</c:v>
                </c:pt>
                <c:pt idx="786">
                  <c:v>13-07-2021</c:v>
                </c:pt>
                <c:pt idx="787">
                  <c:v>12-07-2021</c:v>
                </c:pt>
                <c:pt idx="788">
                  <c:v>09-07-2021</c:v>
                </c:pt>
                <c:pt idx="789">
                  <c:v>08-07-2021</c:v>
                </c:pt>
                <c:pt idx="790">
                  <c:v>07-07-2021</c:v>
                </c:pt>
                <c:pt idx="791">
                  <c:v>06-07-2021</c:v>
                </c:pt>
                <c:pt idx="792">
                  <c:v>05-07-2021</c:v>
                </c:pt>
                <c:pt idx="793">
                  <c:v>02-07-2021</c:v>
                </c:pt>
                <c:pt idx="794">
                  <c:v>01-07-2021</c:v>
                </c:pt>
                <c:pt idx="795">
                  <c:v>30-06-2021</c:v>
                </c:pt>
                <c:pt idx="796">
                  <c:v>29-06-2021</c:v>
                </c:pt>
                <c:pt idx="797">
                  <c:v>28-06-2021</c:v>
                </c:pt>
                <c:pt idx="798">
                  <c:v>25-06-2021</c:v>
                </c:pt>
                <c:pt idx="799">
                  <c:v>24-06-2021</c:v>
                </c:pt>
                <c:pt idx="800">
                  <c:v>23-06-2021</c:v>
                </c:pt>
                <c:pt idx="801">
                  <c:v>22-06-2021</c:v>
                </c:pt>
                <c:pt idx="802">
                  <c:v>21-06-2021</c:v>
                </c:pt>
                <c:pt idx="803">
                  <c:v>18-06-2021</c:v>
                </c:pt>
                <c:pt idx="804">
                  <c:v>17-06-2021</c:v>
                </c:pt>
                <c:pt idx="805">
                  <c:v>16-06-2021</c:v>
                </c:pt>
                <c:pt idx="806">
                  <c:v>15-06-2021</c:v>
                </c:pt>
                <c:pt idx="807">
                  <c:v>14-06-2021</c:v>
                </c:pt>
                <c:pt idx="808">
                  <c:v>11-06-2021</c:v>
                </c:pt>
                <c:pt idx="809">
                  <c:v>10-06-2021</c:v>
                </c:pt>
                <c:pt idx="810">
                  <c:v>09-06-2021</c:v>
                </c:pt>
                <c:pt idx="811">
                  <c:v>08-06-2021</c:v>
                </c:pt>
                <c:pt idx="812">
                  <c:v>07-06-2021</c:v>
                </c:pt>
                <c:pt idx="813">
                  <c:v>04-06-2021</c:v>
                </c:pt>
                <c:pt idx="814">
                  <c:v>03-06-2021</c:v>
                </c:pt>
                <c:pt idx="815">
                  <c:v>02-06-2021</c:v>
                </c:pt>
                <c:pt idx="816">
                  <c:v>01-06-2021</c:v>
                </c:pt>
                <c:pt idx="817">
                  <c:v>31-05-2021</c:v>
                </c:pt>
                <c:pt idx="818">
                  <c:v>28-05-2021</c:v>
                </c:pt>
                <c:pt idx="819">
                  <c:v>27-05-2021</c:v>
                </c:pt>
                <c:pt idx="820">
                  <c:v>26-05-2021</c:v>
                </c:pt>
                <c:pt idx="821">
                  <c:v>25-05-2021</c:v>
                </c:pt>
                <c:pt idx="822">
                  <c:v>24-05-2021</c:v>
                </c:pt>
                <c:pt idx="823">
                  <c:v>21-05-2021</c:v>
                </c:pt>
                <c:pt idx="824">
                  <c:v>20-05-2021</c:v>
                </c:pt>
                <c:pt idx="825">
                  <c:v>19-05-2021</c:v>
                </c:pt>
                <c:pt idx="826">
                  <c:v>18-05-2021</c:v>
                </c:pt>
                <c:pt idx="827">
                  <c:v>17-05-2021</c:v>
                </c:pt>
                <c:pt idx="828">
                  <c:v>14-05-2021</c:v>
                </c:pt>
                <c:pt idx="829">
                  <c:v>12-05-2021</c:v>
                </c:pt>
                <c:pt idx="830">
                  <c:v>11-05-2021</c:v>
                </c:pt>
                <c:pt idx="831">
                  <c:v>10-05-2021</c:v>
                </c:pt>
                <c:pt idx="832">
                  <c:v>07-05-2021</c:v>
                </c:pt>
                <c:pt idx="833">
                  <c:v>06-05-2021</c:v>
                </c:pt>
                <c:pt idx="834">
                  <c:v>05-05-2021</c:v>
                </c:pt>
                <c:pt idx="835">
                  <c:v>04-05-2021</c:v>
                </c:pt>
                <c:pt idx="836">
                  <c:v>03-05-2021</c:v>
                </c:pt>
                <c:pt idx="837">
                  <c:v>30-04-2021</c:v>
                </c:pt>
                <c:pt idx="838">
                  <c:v>29-04-2021</c:v>
                </c:pt>
                <c:pt idx="839">
                  <c:v>28-04-2021</c:v>
                </c:pt>
                <c:pt idx="840">
                  <c:v>27-04-2021</c:v>
                </c:pt>
                <c:pt idx="841">
                  <c:v>26-04-2021</c:v>
                </c:pt>
                <c:pt idx="842">
                  <c:v>23-04-2021</c:v>
                </c:pt>
                <c:pt idx="843">
                  <c:v>22-04-2021</c:v>
                </c:pt>
                <c:pt idx="844">
                  <c:v>20-04-2021</c:v>
                </c:pt>
                <c:pt idx="845">
                  <c:v>19-04-2021</c:v>
                </c:pt>
                <c:pt idx="846">
                  <c:v>16-04-2021</c:v>
                </c:pt>
                <c:pt idx="847">
                  <c:v>15-04-2021</c:v>
                </c:pt>
                <c:pt idx="848">
                  <c:v>13-04-2021</c:v>
                </c:pt>
                <c:pt idx="849">
                  <c:v>12-04-2021</c:v>
                </c:pt>
                <c:pt idx="850">
                  <c:v>09-04-2021</c:v>
                </c:pt>
                <c:pt idx="851">
                  <c:v>08-04-2021</c:v>
                </c:pt>
                <c:pt idx="852">
                  <c:v>07-04-2021</c:v>
                </c:pt>
                <c:pt idx="853">
                  <c:v>06-04-2021</c:v>
                </c:pt>
                <c:pt idx="854">
                  <c:v>05-04-2021</c:v>
                </c:pt>
                <c:pt idx="855">
                  <c:v>01-04-2021</c:v>
                </c:pt>
                <c:pt idx="856">
                  <c:v>31-03-2021</c:v>
                </c:pt>
                <c:pt idx="857">
                  <c:v>30-03-2021</c:v>
                </c:pt>
                <c:pt idx="858">
                  <c:v>26-03-2021</c:v>
                </c:pt>
                <c:pt idx="859">
                  <c:v>25-03-2021</c:v>
                </c:pt>
                <c:pt idx="860">
                  <c:v>24-03-2021</c:v>
                </c:pt>
                <c:pt idx="861">
                  <c:v>23-03-2021</c:v>
                </c:pt>
                <c:pt idx="862">
                  <c:v>22-03-2021</c:v>
                </c:pt>
                <c:pt idx="863">
                  <c:v>19-03-2021</c:v>
                </c:pt>
                <c:pt idx="864">
                  <c:v>18-03-2021</c:v>
                </c:pt>
                <c:pt idx="865">
                  <c:v>17-03-2021</c:v>
                </c:pt>
                <c:pt idx="866">
                  <c:v>16-03-2021</c:v>
                </c:pt>
                <c:pt idx="867">
                  <c:v>15-03-2021</c:v>
                </c:pt>
                <c:pt idx="868">
                  <c:v>12-03-2021</c:v>
                </c:pt>
                <c:pt idx="869">
                  <c:v>10-03-2021</c:v>
                </c:pt>
                <c:pt idx="870">
                  <c:v>09-03-2021</c:v>
                </c:pt>
                <c:pt idx="871">
                  <c:v>08-03-2021</c:v>
                </c:pt>
                <c:pt idx="872">
                  <c:v>05-03-2021</c:v>
                </c:pt>
                <c:pt idx="873">
                  <c:v>04-03-2021</c:v>
                </c:pt>
                <c:pt idx="874">
                  <c:v>03-03-2021</c:v>
                </c:pt>
                <c:pt idx="875">
                  <c:v>02-03-2021</c:v>
                </c:pt>
                <c:pt idx="876">
                  <c:v>01-03-2021</c:v>
                </c:pt>
                <c:pt idx="877">
                  <c:v>26-02-2021</c:v>
                </c:pt>
                <c:pt idx="878">
                  <c:v>25-02-2021</c:v>
                </c:pt>
                <c:pt idx="879">
                  <c:v>24-02-2021</c:v>
                </c:pt>
                <c:pt idx="880">
                  <c:v>23-02-2021</c:v>
                </c:pt>
                <c:pt idx="881">
                  <c:v>22-02-2021</c:v>
                </c:pt>
                <c:pt idx="882">
                  <c:v>19-02-2021</c:v>
                </c:pt>
                <c:pt idx="883">
                  <c:v>18-02-2021</c:v>
                </c:pt>
                <c:pt idx="884">
                  <c:v>17-02-2021</c:v>
                </c:pt>
                <c:pt idx="885">
                  <c:v>16-02-2021</c:v>
                </c:pt>
                <c:pt idx="886">
                  <c:v>15-02-2021</c:v>
                </c:pt>
                <c:pt idx="887">
                  <c:v>12-02-2021</c:v>
                </c:pt>
                <c:pt idx="888">
                  <c:v>11-02-2021</c:v>
                </c:pt>
                <c:pt idx="889">
                  <c:v>10-02-2021</c:v>
                </c:pt>
                <c:pt idx="890">
                  <c:v>09-02-2021</c:v>
                </c:pt>
                <c:pt idx="891">
                  <c:v>08-02-2021</c:v>
                </c:pt>
                <c:pt idx="892">
                  <c:v>05-02-2021</c:v>
                </c:pt>
                <c:pt idx="893">
                  <c:v>04-02-2021</c:v>
                </c:pt>
                <c:pt idx="894">
                  <c:v>03-02-2021</c:v>
                </c:pt>
                <c:pt idx="895">
                  <c:v>02-02-2021</c:v>
                </c:pt>
                <c:pt idx="896">
                  <c:v>01-02-2021</c:v>
                </c:pt>
                <c:pt idx="897">
                  <c:v>29-01-2021</c:v>
                </c:pt>
                <c:pt idx="898">
                  <c:v>28-01-2021</c:v>
                </c:pt>
                <c:pt idx="899">
                  <c:v>27-01-2021</c:v>
                </c:pt>
                <c:pt idx="900">
                  <c:v>25-01-2021</c:v>
                </c:pt>
                <c:pt idx="901">
                  <c:v>22-01-2021</c:v>
                </c:pt>
                <c:pt idx="902">
                  <c:v>21-01-2021</c:v>
                </c:pt>
                <c:pt idx="903">
                  <c:v>20-01-2021</c:v>
                </c:pt>
                <c:pt idx="904">
                  <c:v>19-01-2021</c:v>
                </c:pt>
                <c:pt idx="905">
                  <c:v>18-01-2021</c:v>
                </c:pt>
                <c:pt idx="906">
                  <c:v>15-01-2021</c:v>
                </c:pt>
                <c:pt idx="907">
                  <c:v>14-01-2021</c:v>
                </c:pt>
                <c:pt idx="908">
                  <c:v>13-01-2021</c:v>
                </c:pt>
                <c:pt idx="909">
                  <c:v>12-01-2021</c:v>
                </c:pt>
                <c:pt idx="910">
                  <c:v>11-01-2021</c:v>
                </c:pt>
                <c:pt idx="911">
                  <c:v>08-01-2021</c:v>
                </c:pt>
                <c:pt idx="912">
                  <c:v>07-01-2021</c:v>
                </c:pt>
                <c:pt idx="913">
                  <c:v>06-01-2021</c:v>
                </c:pt>
                <c:pt idx="914">
                  <c:v>05-01-2021</c:v>
                </c:pt>
                <c:pt idx="915">
                  <c:v>04-01-2021</c:v>
                </c:pt>
                <c:pt idx="916">
                  <c:v>01-01-2021</c:v>
                </c:pt>
                <c:pt idx="917">
                  <c:v>31-12-2020</c:v>
                </c:pt>
                <c:pt idx="918">
                  <c:v>30-12-2020</c:v>
                </c:pt>
                <c:pt idx="919">
                  <c:v>29-12-2020</c:v>
                </c:pt>
                <c:pt idx="920">
                  <c:v>28-12-2020</c:v>
                </c:pt>
                <c:pt idx="921">
                  <c:v>24-12-2020</c:v>
                </c:pt>
                <c:pt idx="922">
                  <c:v>23-12-2020</c:v>
                </c:pt>
                <c:pt idx="923">
                  <c:v>22-12-2020</c:v>
                </c:pt>
                <c:pt idx="924">
                  <c:v>21-12-2020</c:v>
                </c:pt>
                <c:pt idx="925">
                  <c:v>18-12-2020</c:v>
                </c:pt>
                <c:pt idx="926">
                  <c:v>17-12-2020</c:v>
                </c:pt>
                <c:pt idx="927">
                  <c:v>16-12-2020</c:v>
                </c:pt>
                <c:pt idx="928">
                  <c:v>15-12-2020</c:v>
                </c:pt>
                <c:pt idx="929">
                  <c:v>14-12-2020</c:v>
                </c:pt>
                <c:pt idx="930">
                  <c:v>11-12-2020</c:v>
                </c:pt>
                <c:pt idx="931">
                  <c:v>10-12-2020</c:v>
                </c:pt>
                <c:pt idx="932">
                  <c:v>09-12-2020</c:v>
                </c:pt>
                <c:pt idx="933">
                  <c:v>08-12-2020</c:v>
                </c:pt>
                <c:pt idx="934">
                  <c:v>07-12-2020</c:v>
                </c:pt>
                <c:pt idx="935">
                  <c:v>04-12-2020</c:v>
                </c:pt>
                <c:pt idx="936">
                  <c:v>03-12-2020</c:v>
                </c:pt>
                <c:pt idx="937">
                  <c:v>02-12-2020</c:v>
                </c:pt>
                <c:pt idx="938">
                  <c:v>01-12-2020</c:v>
                </c:pt>
                <c:pt idx="939">
                  <c:v>27-11-2020</c:v>
                </c:pt>
                <c:pt idx="940">
                  <c:v>26-11-2020</c:v>
                </c:pt>
                <c:pt idx="941">
                  <c:v>25-11-2020</c:v>
                </c:pt>
                <c:pt idx="942">
                  <c:v>24-11-2020</c:v>
                </c:pt>
                <c:pt idx="943">
                  <c:v>23-11-2020</c:v>
                </c:pt>
                <c:pt idx="944">
                  <c:v>20-11-2020</c:v>
                </c:pt>
                <c:pt idx="945">
                  <c:v>19-11-2020</c:v>
                </c:pt>
                <c:pt idx="946">
                  <c:v>18-11-2020</c:v>
                </c:pt>
                <c:pt idx="947">
                  <c:v>17-11-2020</c:v>
                </c:pt>
                <c:pt idx="948">
                  <c:v>13-11-2020</c:v>
                </c:pt>
                <c:pt idx="949">
                  <c:v>12-11-2020</c:v>
                </c:pt>
                <c:pt idx="950">
                  <c:v>11-11-2020</c:v>
                </c:pt>
                <c:pt idx="951">
                  <c:v>10-11-2020</c:v>
                </c:pt>
                <c:pt idx="952">
                  <c:v>09-11-2020</c:v>
                </c:pt>
                <c:pt idx="953">
                  <c:v>06-11-2020</c:v>
                </c:pt>
                <c:pt idx="954">
                  <c:v>05-11-2020</c:v>
                </c:pt>
                <c:pt idx="955">
                  <c:v>04-11-2020</c:v>
                </c:pt>
                <c:pt idx="956">
                  <c:v>03-11-2020</c:v>
                </c:pt>
                <c:pt idx="957">
                  <c:v>02-11-2020</c:v>
                </c:pt>
                <c:pt idx="958">
                  <c:v>30-10-2020</c:v>
                </c:pt>
                <c:pt idx="959">
                  <c:v>29-10-2020</c:v>
                </c:pt>
                <c:pt idx="960">
                  <c:v>28-10-2020</c:v>
                </c:pt>
                <c:pt idx="961">
                  <c:v>27-10-2020</c:v>
                </c:pt>
                <c:pt idx="962">
                  <c:v>26-10-2020</c:v>
                </c:pt>
                <c:pt idx="963">
                  <c:v>23-10-2020</c:v>
                </c:pt>
                <c:pt idx="964">
                  <c:v>22-10-2020</c:v>
                </c:pt>
                <c:pt idx="965">
                  <c:v>21-10-2020</c:v>
                </c:pt>
                <c:pt idx="966">
                  <c:v>20-10-2020</c:v>
                </c:pt>
                <c:pt idx="967">
                  <c:v>19-10-2020</c:v>
                </c:pt>
                <c:pt idx="968">
                  <c:v>16-10-2020</c:v>
                </c:pt>
                <c:pt idx="969">
                  <c:v>15-10-2020</c:v>
                </c:pt>
                <c:pt idx="970">
                  <c:v>14-10-2020</c:v>
                </c:pt>
                <c:pt idx="971">
                  <c:v>13-10-2020</c:v>
                </c:pt>
                <c:pt idx="972">
                  <c:v>12-10-2020</c:v>
                </c:pt>
                <c:pt idx="973">
                  <c:v>09-10-2020</c:v>
                </c:pt>
                <c:pt idx="974">
                  <c:v>08-10-2020</c:v>
                </c:pt>
                <c:pt idx="975">
                  <c:v>07-10-2020</c:v>
                </c:pt>
                <c:pt idx="976">
                  <c:v>06-10-2020</c:v>
                </c:pt>
                <c:pt idx="977">
                  <c:v>05-10-2020</c:v>
                </c:pt>
                <c:pt idx="978">
                  <c:v>01-10-2020</c:v>
                </c:pt>
                <c:pt idx="979">
                  <c:v>30-09-2020</c:v>
                </c:pt>
                <c:pt idx="980">
                  <c:v>29-09-2020</c:v>
                </c:pt>
                <c:pt idx="981">
                  <c:v>28-09-2020</c:v>
                </c:pt>
                <c:pt idx="982">
                  <c:v>25-09-2020</c:v>
                </c:pt>
                <c:pt idx="983">
                  <c:v>24-09-2020</c:v>
                </c:pt>
                <c:pt idx="984">
                  <c:v>23-09-2020</c:v>
                </c:pt>
                <c:pt idx="985">
                  <c:v>22-09-2020</c:v>
                </c:pt>
                <c:pt idx="986">
                  <c:v>21-09-2020</c:v>
                </c:pt>
                <c:pt idx="987">
                  <c:v>18-09-2020</c:v>
                </c:pt>
                <c:pt idx="988">
                  <c:v>17-09-2020</c:v>
                </c:pt>
                <c:pt idx="989">
                  <c:v>16-09-2020</c:v>
                </c:pt>
                <c:pt idx="990">
                  <c:v>15-09-2020</c:v>
                </c:pt>
                <c:pt idx="991">
                  <c:v>14-09-2020</c:v>
                </c:pt>
                <c:pt idx="992">
                  <c:v>11-09-2020</c:v>
                </c:pt>
                <c:pt idx="993">
                  <c:v>10-09-2020</c:v>
                </c:pt>
                <c:pt idx="994">
                  <c:v>09-09-2020</c:v>
                </c:pt>
                <c:pt idx="995">
                  <c:v>08-09-2020</c:v>
                </c:pt>
                <c:pt idx="996">
                  <c:v>07-09-2020</c:v>
                </c:pt>
                <c:pt idx="997">
                  <c:v>04-09-2020</c:v>
                </c:pt>
                <c:pt idx="998">
                  <c:v>03-09-2020</c:v>
                </c:pt>
                <c:pt idx="999">
                  <c:v>02-09-2020</c:v>
                </c:pt>
                <c:pt idx="1000">
                  <c:v>01-09-2020</c:v>
                </c:pt>
                <c:pt idx="1001">
                  <c:v>31-08-2020</c:v>
                </c:pt>
                <c:pt idx="1002">
                  <c:v>28-08-2020</c:v>
                </c:pt>
                <c:pt idx="1003">
                  <c:v>27-08-2020</c:v>
                </c:pt>
                <c:pt idx="1004">
                  <c:v>26-08-2020</c:v>
                </c:pt>
                <c:pt idx="1005">
                  <c:v>25-08-2020</c:v>
                </c:pt>
                <c:pt idx="1006">
                  <c:v>24-08-2020</c:v>
                </c:pt>
                <c:pt idx="1007">
                  <c:v>21-08-2020</c:v>
                </c:pt>
                <c:pt idx="1008">
                  <c:v>20-08-2020</c:v>
                </c:pt>
                <c:pt idx="1009">
                  <c:v>19-08-2020</c:v>
                </c:pt>
                <c:pt idx="1010">
                  <c:v>18-08-2020</c:v>
                </c:pt>
                <c:pt idx="1011">
                  <c:v>17-08-2020</c:v>
                </c:pt>
                <c:pt idx="1012">
                  <c:v>14-08-2020</c:v>
                </c:pt>
                <c:pt idx="1013">
                  <c:v>13-08-2020</c:v>
                </c:pt>
                <c:pt idx="1014">
                  <c:v>12-08-2020</c:v>
                </c:pt>
                <c:pt idx="1015">
                  <c:v>11-08-2020</c:v>
                </c:pt>
                <c:pt idx="1016">
                  <c:v>10-08-2020</c:v>
                </c:pt>
                <c:pt idx="1017">
                  <c:v>07-08-2020</c:v>
                </c:pt>
                <c:pt idx="1018">
                  <c:v>06-08-2020</c:v>
                </c:pt>
                <c:pt idx="1019">
                  <c:v>05-08-2020</c:v>
                </c:pt>
                <c:pt idx="1020">
                  <c:v>04-08-2020</c:v>
                </c:pt>
                <c:pt idx="1021">
                  <c:v>03-08-2020</c:v>
                </c:pt>
                <c:pt idx="1022">
                  <c:v>31-07-2020</c:v>
                </c:pt>
                <c:pt idx="1023">
                  <c:v>30-07-2020</c:v>
                </c:pt>
                <c:pt idx="1024">
                  <c:v>29-07-2020</c:v>
                </c:pt>
                <c:pt idx="1025">
                  <c:v>28-07-2020</c:v>
                </c:pt>
                <c:pt idx="1026">
                  <c:v>27-07-2020</c:v>
                </c:pt>
                <c:pt idx="1027">
                  <c:v>24-07-2020</c:v>
                </c:pt>
                <c:pt idx="1028">
                  <c:v>23-07-2020</c:v>
                </c:pt>
                <c:pt idx="1029">
                  <c:v>22-07-2020</c:v>
                </c:pt>
                <c:pt idx="1030">
                  <c:v>21-07-2020</c:v>
                </c:pt>
                <c:pt idx="1031">
                  <c:v>20-07-2020</c:v>
                </c:pt>
                <c:pt idx="1032">
                  <c:v>17-07-2020</c:v>
                </c:pt>
                <c:pt idx="1033">
                  <c:v>16-07-2020</c:v>
                </c:pt>
                <c:pt idx="1034">
                  <c:v>15-07-2020</c:v>
                </c:pt>
                <c:pt idx="1035">
                  <c:v>14-07-2020</c:v>
                </c:pt>
                <c:pt idx="1036">
                  <c:v>13-07-2020</c:v>
                </c:pt>
                <c:pt idx="1037">
                  <c:v>10-07-2020</c:v>
                </c:pt>
                <c:pt idx="1038">
                  <c:v>09-07-2020</c:v>
                </c:pt>
                <c:pt idx="1039">
                  <c:v>08-07-2020</c:v>
                </c:pt>
                <c:pt idx="1040">
                  <c:v>07-07-2020</c:v>
                </c:pt>
                <c:pt idx="1041">
                  <c:v>06-07-2020</c:v>
                </c:pt>
                <c:pt idx="1042">
                  <c:v>03-07-2020</c:v>
                </c:pt>
                <c:pt idx="1043">
                  <c:v>02-07-2020</c:v>
                </c:pt>
                <c:pt idx="1044">
                  <c:v>01-07-2020</c:v>
                </c:pt>
                <c:pt idx="1045">
                  <c:v>30-06-2020</c:v>
                </c:pt>
                <c:pt idx="1046">
                  <c:v>29-06-2020</c:v>
                </c:pt>
                <c:pt idx="1047">
                  <c:v>26-06-2020</c:v>
                </c:pt>
                <c:pt idx="1048">
                  <c:v>25-06-2020</c:v>
                </c:pt>
                <c:pt idx="1049">
                  <c:v>24-06-2020</c:v>
                </c:pt>
                <c:pt idx="1050">
                  <c:v>23-06-2020</c:v>
                </c:pt>
                <c:pt idx="1051">
                  <c:v>22-06-2020</c:v>
                </c:pt>
                <c:pt idx="1052">
                  <c:v>19-06-2020</c:v>
                </c:pt>
                <c:pt idx="1053">
                  <c:v>18-06-2020</c:v>
                </c:pt>
                <c:pt idx="1054">
                  <c:v>17-06-2020</c:v>
                </c:pt>
                <c:pt idx="1055">
                  <c:v>16-06-2020</c:v>
                </c:pt>
                <c:pt idx="1056">
                  <c:v>15-06-2020</c:v>
                </c:pt>
                <c:pt idx="1057">
                  <c:v>12-06-2020</c:v>
                </c:pt>
                <c:pt idx="1058">
                  <c:v>11-06-2020</c:v>
                </c:pt>
                <c:pt idx="1059">
                  <c:v>10-06-2020</c:v>
                </c:pt>
                <c:pt idx="1060">
                  <c:v>09-06-2020</c:v>
                </c:pt>
                <c:pt idx="1061">
                  <c:v>08-06-2020</c:v>
                </c:pt>
                <c:pt idx="1062">
                  <c:v>05-06-2020</c:v>
                </c:pt>
                <c:pt idx="1063">
                  <c:v>04-06-2020</c:v>
                </c:pt>
                <c:pt idx="1064">
                  <c:v>03-06-2020</c:v>
                </c:pt>
                <c:pt idx="1065">
                  <c:v>02-06-2020</c:v>
                </c:pt>
                <c:pt idx="1066">
                  <c:v>01-06-2020</c:v>
                </c:pt>
                <c:pt idx="1067">
                  <c:v>29-05-2020</c:v>
                </c:pt>
                <c:pt idx="1068">
                  <c:v>28-05-2020</c:v>
                </c:pt>
                <c:pt idx="1069">
                  <c:v>27-05-2020</c:v>
                </c:pt>
                <c:pt idx="1070">
                  <c:v>26-05-2020</c:v>
                </c:pt>
                <c:pt idx="1071">
                  <c:v>22-05-2020</c:v>
                </c:pt>
                <c:pt idx="1072">
                  <c:v>21-05-2020</c:v>
                </c:pt>
                <c:pt idx="1073">
                  <c:v>20-05-2020</c:v>
                </c:pt>
                <c:pt idx="1074">
                  <c:v>19-05-2020</c:v>
                </c:pt>
                <c:pt idx="1075">
                  <c:v>18-05-2020</c:v>
                </c:pt>
                <c:pt idx="1076">
                  <c:v>15-05-2020</c:v>
                </c:pt>
                <c:pt idx="1077">
                  <c:v>14-05-2020</c:v>
                </c:pt>
                <c:pt idx="1078">
                  <c:v>13-05-2020</c:v>
                </c:pt>
                <c:pt idx="1079">
                  <c:v>12-05-2020</c:v>
                </c:pt>
                <c:pt idx="1080">
                  <c:v>11-05-2020</c:v>
                </c:pt>
                <c:pt idx="1081">
                  <c:v>08-05-2020</c:v>
                </c:pt>
                <c:pt idx="1082">
                  <c:v>07-05-2020</c:v>
                </c:pt>
                <c:pt idx="1083">
                  <c:v>06-05-2020</c:v>
                </c:pt>
                <c:pt idx="1084">
                  <c:v>05-05-2020</c:v>
                </c:pt>
                <c:pt idx="1085">
                  <c:v>04-05-2020</c:v>
                </c:pt>
                <c:pt idx="1086">
                  <c:v>30-04-2020</c:v>
                </c:pt>
                <c:pt idx="1087">
                  <c:v>29-04-2020</c:v>
                </c:pt>
                <c:pt idx="1088">
                  <c:v>28-04-2020</c:v>
                </c:pt>
                <c:pt idx="1089">
                  <c:v>27-04-2020</c:v>
                </c:pt>
                <c:pt idx="1090">
                  <c:v>24-04-2020</c:v>
                </c:pt>
                <c:pt idx="1091">
                  <c:v>23-04-2020</c:v>
                </c:pt>
                <c:pt idx="1092">
                  <c:v>22-04-2020</c:v>
                </c:pt>
                <c:pt idx="1093">
                  <c:v>21-04-2020</c:v>
                </c:pt>
                <c:pt idx="1094">
                  <c:v>20-04-2020</c:v>
                </c:pt>
                <c:pt idx="1095">
                  <c:v>17-04-2020</c:v>
                </c:pt>
                <c:pt idx="1096">
                  <c:v>16-04-2020</c:v>
                </c:pt>
                <c:pt idx="1097">
                  <c:v>15-04-2020</c:v>
                </c:pt>
                <c:pt idx="1098">
                  <c:v>13-04-2020</c:v>
                </c:pt>
                <c:pt idx="1099">
                  <c:v>09-04-2020</c:v>
                </c:pt>
                <c:pt idx="1100">
                  <c:v>08-04-2020</c:v>
                </c:pt>
                <c:pt idx="1101">
                  <c:v>07-04-2020</c:v>
                </c:pt>
                <c:pt idx="1102">
                  <c:v>03-04-2020</c:v>
                </c:pt>
                <c:pt idx="1103">
                  <c:v>01-04-2020</c:v>
                </c:pt>
                <c:pt idx="1104">
                  <c:v>31-03-2020</c:v>
                </c:pt>
                <c:pt idx="1105">
                  <c:v>30-03-2020</c:v>
                </c:pt>
                <c:pt idx="1106">
                  <c:v>27-03-2020</c:v>
                </c:pt>
                <c:pt idx="1107">
                  <c:v>26-03-2020</c:v>
                </c:pt>
                <c:pt idx="1108">
                  <c:v>25-03-2020</c:v>
                </c:pt>
                <c:pt idx="1109">
                  <c:v>24-03-2020</c:v>
                </c:pt>
                <c:pt idx="1110">
                  <c:v>23-03-2020</c:v>
                </c:pt>
                <c:pt idx="1111">
                  <c:v>20-03-2020</c:v>
                </c:pt>
                <c:pt idx="1112">
                  <c:v>19-03-2020</c:v>
                </c:pt>
                <c:pt idx="1113">
                  <c:v>18-03-2020</c:v>
                </c:pt>
                <c:pt idx="1114">
                  <c:v>17-03-2020</c:v>
                </c:pt>
                <c:pt idx="1115">
                  <c:v>16-03-2020</c:v>
                </c:pt>
                <c:pt idx="1116">
                  <c:v>13-03-2020</c:v>
                </c:pt>
                <c:pt idx="1117">
                  <c:v>12-03-2020</c:v>
                </c:pt>
                <c:pt idx="1118">
                  <c:v>11-03-2020</c:v>
                </c:pt>
                <c:pt idx="1119">
                  <c:v>09-03-2020</c:v>
                </c:pt>
                <c:pt idx="1120">
                  <c:v>06-03-2020</c:v>
                </c:pt>
                <c:pt idx="1121">
                  <c:v>05-03-2020</c:v>
                </c:pt>
                <c:pt idx="1122">
                  <c:v>04-03-2020</c:v>
                </c:pt>
                <c:pt idx="1123">
                  <c:v>03-03-2020</c:v>
                </c:pt>
                <c:pt idx="1124">
                  <c:v>02-03-2020</c:v>
                </c:pt>
                <c:pt idx="1125">
                  <c:v>28-02-2020</c:v>
                </c:pt>
                <c:pt idx="1126">
                  <c:v>27-02-2020</c:v>
                </c:pt>
                <c:pt idx="1127">
                  <c:v>26-02-2020</c:v>
                </c:pt>
                <c:pt idx="1128">
                  <c:v>25-02-2020</c:v>
                </c:pt>
                <c:pt idx="1129">
                  <c:v>24-02-2020</c:v>
                </c:pt>
                <c:pt idx="1130">
                  <c:v>20-02-2020</c:v>
                </c:pt>
                <c:pt idx="1131">
                  <c:v>19-02-2020</c:v>
                </c:pt>
                <c:pt idx="1132">
                  <c:v>18-02-2020</c:v>
                </c:pt>
                <c:pt idx="1133">
                  <c:v>17-02-2020</c:v>
                </c:pt>
                <c:pt idx="1134">
                  <c:v>14-02-2020</c:v>
                </c:pt>
                <c:pt idx="1135">
                  <c:v>13-02-2020</c:v>
                </c:pt>
                <c:pt idx="1136">
                  <c:v>12-02-2020</c:v>
                </c:pt>
                <c:pt idx="1137">
                  <c:v>11-02-2020</c:v>
                </c:pt>
                <c:pt idx="1138">
                  <c:v>10-02-2020</c:v>
                </c:pt>
                <c:pt idx="1139">
                  <c:v>07-02-2020</c:v>
                </c:pt>
                <c:pt idx="1140">
                  <c:v>06-02-2020</c:v>
                </c:pt>
                <c:pt idx="1141">
                  <c:v>05-02-2020</c:v>
                </c:pt>
                <c:pt idx="1142">
                  <c:v>04-02-2020</c:v>
                </c:pt>
                <c:pt idx="1143">
                  <c:v>03-02-2020</c:v>
                </c:pt>
                <c:pt idx="1144">
                  <c:v>01-02-2020</c:v>
                </c:pt>
                <c:pt idx="1145">
                  <c:v>31-01-2020</c:v>
                </c:pt>
                <c:pt idx="1146">
                  <c:v>30-01-2020</c:v>
                </c:pt>
                <c:pt idx="1147">
                  <c:v>29-01-2020</c:v>
                </c:pt>
                <c:pt idx="1148">
                  <c:v>28-01-2020</c:v>
                </c:pt>
                <c:pt idx="1149">
                  <c:v>27-01-2020</c:v>
                </c:pt>
                <c:pt idx="1150">
                  <c:v>24-01-2020</c:v>
                </c:pt>
                <c:pt idx="1151">
                  <c:v>23-01-2020</c:v>
                </c:pt>
                <c:pt idx="1152">
                  <c:v>22-01-2020</c:v>
                </c:pt>
                <c:pt idx="1153">
                  <c:v>21-01-2020</c:v>
                </c:pt>
                <c:pt idx="1154">
                  <c:v>20-01-2020</c:v>
                </c:pt>
                <c:pt idx="1155">
                  <c:v>17-01-2020</c:v>
                </c:pt>
                <c:pt idx="1156">
                  <c:v>16-01-2020</c:v>
                </c:pt>
                <c:pt idx="1157">
                  <c:v>15-01-2020</c:v>
                </c:pt>
                <c:pt idx="1158">
                  <c:v>14-01-2020</c:v>
                </c:pt>
                <c:pt idx="1159">
                  <c:v>13-01-2020</c:v>
                </c:pt>
                <c:pt idx="1160">
                  <c:v>10-01-2020</c:v>
                </c:pt>
                <c:pt idx="1161">
                  <c:v>09-01-2020</c:v>
                </c:pt>
                <c:pt idx="1162">
                  <c:v>08-01-2020</c:v>
                </c:pt>
                <c:pt idx="1163">
                  <c:v>07-01-2020</c:v>
                </c:pt>
                <c:pt idx="1164">
                  <c:v>06-01-2020</c:v>
                </c:pt>
                <c:pt idx="1165">
                  <c:v>03-01-2020</c:v>
                </c:pt>
                <c:pt idx="1166">
                  <c:v>02-01-2020</c:v>
                </c:pt>
                <c:pt idx="1167">
                  <c:v>01-01-2020</c:v>
                </c:pt>
                <c:pt idx="1168">
                  <c:v>31-12-2019</c:v>
                </c:pt>
                <c:pt idx="1169">
                  <c:v>30-12-2019</c:v>
                </c:pt>
                <c:pt idx="1170">
                  <c:v>27-12-2019</c:v>
                </c:pt>
                <c:pt idx="1171">
                  <c:v>26-12-2019</c:v>
                </c:pt>
                <c:pt idx="1172">
                  <c:v>24-12-2019</c:v>
                </c:pt>
                <c:pt idx="1173">
                  <c:v>23-12-2019</c:v>
                </c:pt>
                <c:pt idx="1174">
                  <c:v>20-12-2019</c:v>
                </c:pt>
                <c:pt idx="1175">
                  <c:v>19-12-2019</c:v>
                </c:pt>
                <c:pt idx="1176">
                  <c:v>18-12-2019</c:v>
                </c:pt>
                <c:pt idx="1177">
                  <c:v>17-12-2019</c:v>
                </c:pt>
                <c:pt idx="1178">
                  <c:v>16-12-2019</c:v>
                </c:pt>
                <c:pt idx="1179">
                  <c:v>13-12-2019</c:v>
                </c:pt>
                <c:pt idx="1180">
                  <c:v>12-12-2019</c:v>
                </c:pt>
                <c:pt idx="1181">
                  <c:v>11-12-2019</c:v>
                </c:pt>
                <c:pt idx="1182">
                  <c:v>10-12-2019</c:v>
                </c:pt>
                <c:pt idx="1183">
                  <c:v>09-12-2019</c:v>
                </c:pt>
                <c:pt idx="1184">
                  <c:v>06-12-2019</c:v>
                </c:pt>
                <c:pt idx="1185">
                  <c:v>05-12-2019</c:v>
                </c:pt>
                <c:pt idx="1186">
                  <c:v>04-12-2019</c:v>
                </c:pt>
                <c:pt idx="1187">
                  <c:v>03-12-2019</c:v>
                </c:pt>
                <c:pt idx="1188">
                  <c:v>02-12-2019</c:v>
                </c:pt>
                <c:pt idx="1189">
                  <c:v>29-11-2019</c:v>
                </c:pt>
                <c:pt idx="1190">
                  <c:v>28-11-2019</c:v>
                </c:pt>
                <c:pt idx="1191">
                  <c:v>27-11-2019</c:v>
                </c:pt>
              </c:strCache>
            </c:strRef>
          </c:cat>
          <c:val>
            <c:numRef>
              <c:extLst>
                <c:ext xmlns:c15="http://schemas.microsoft.com/office/drawing/2012/chart" uri="{02D57815-91ED-43cb-92C2-25804820EDAC}">
                  <c15:fullRef>
                    <c15:sqref>'Share Price'!$D$3:$D$1195</c15:sqref>
                  </c15:fullRef>
                </c:ext>
              </c:extLst>
              <c:f>'Share Price'!$D$4:$D$1195</c:f>
              <c:numCache>
                <c:formatCode>#,##0.000</c:formatCode>
                <c:ptCount val="1192"/>
                <c:pt idx="0">
                  <c:v>0.39537699999999998</c:v>
                </c:pt>
                <c:pt idx="1">
                  <c:v>0.38059100000000001</c:v>
                </c:pt>
                <c:pt idx="2">
                  <c:v>0.46178000000000002</c:v>
                </c:pt>
                <c:pt idx="3">
                  <c:v>0.40098499999999998</c:v>
                </c:pt>
                <c:pt idx="4">
                  <c:v>0.59487599999999996</c:v>
                </c:pt>
                <c:pt idx="5">
                  <c:v>0.72116400000000003</c:v>
                </c:pt>
                <c:pt idx="6">
                  <c:v>1.3234349999999999</c:v>
                </c:pt>
                <c:pt idx="7">
                  <c:v>0.31984099999999999</c:v>
                </c:pt>
                <c:pt idx="8">
                  <c:v>0.222027</c:v>
                </c:pt>
                <c:pt idx="9">
                  <c:v>0.29059600000000002</c:v>
                </c:pt>
                <c:pt idx="10">
                  <c:v>0.56403499999999995</c:v>
                </c:pt>
                <c:pt idx="11">
                  <c:v>0.93964099999999995</c:v>
                </c:pt>
                <c:pt idx="12">
                  <c:v>0.504521</c:v>
                </c:pt>
                <c:pt idx="13">
                  <c:v>0.14491000000000001</c:v>
                </c:pt>
                <c:pt idx="14">
                  <c:v>0.475103</c:v>
                </c:pt>
                <c:pt idx="15">
                  <c:v>0.80297399999999997</c:v>
                </c:pt>
                <c:pt idx="16">
                  <c:v>0.35319800000000001</c:v>
                </c:pt>
                <c:pt idx="17">
                  <c:v>0.79649099999999995</c:v>
                </c:pt>
                <c:pt idx="18">
                  <c:v>0.32009199999999999</c:v>
                </c:pt>
                <c:pt idx="19">
                  <c:v>0.17179900000000001</c:v>
                </c:pt>
                <c:pt idx="20">
                  <c:v>0.193826</c:v>
                </c:pt>
                <c:pt idx="21">
                  <c:v>0.28258</c:v>
                </c:pt>
                <c:pt idx="22">
                  <c:v>0.13843800000000001</c:v>
                </c:pt>
                <c:pt idx="23">
                  <c:v>0.16741200000000001</c:v>
                </c:pt>
                <c:pt idx="24">
                  <c:v>0.10205699999999999</c:v>
                </c:pt>
                <c:pt idx="25">
                  <c:v>0.3483</c:v>
                </c:pt>
                <c:pt idx="26">
                  <c:v>0.32215300000000002</c:v>
                </c:pt>
                <c:pt idx="27">
                  <c:v>0.79871999999999999</c:v>
                </c:pt>
                <c:pt idx="28">
                  <c:v>0.71544300000000005</c:v>
                </c:pt>
                <c:pt idx="29">
                  <c:v>0.48635499999999998</c:v>
                </c:pt>
                <c:pt idx="30">
                  <c:v>0.20217599999999999</c:v>
                </c:pt>
                <c:pt idx="31">
                  <c:v>0.91232899999999995</c:v>
                </c:pt>
                <c:pt idx="32">
                  <c:v>0.29995100000000002</c:v>
                </c:pt>
                <c:pt idx="33">
                  <c:v>0.20661299999999999</c:v>
                </c:pt>
                <c:pt idx="34">
                  <c:v>0.23444499999999999</c:v>
                </c:pt>
                <c:pt idx="35">
                  <c:v>0.39301199999999997</c:v>
                </c:pt>
                <c:pt idx="36">
                  <c:v>0.63015500000000002</c:v>
                </c:pt>
                <c:pt idx="37">
                  <c:v>0.431809</c:v>
                </c:pt>
                <c:pt idx="38">
                  <c:v>0.55976199999999998</c:v>
                </c:pt>
                <c:pt idx="39">
                  <c:v>0.444963</c:v>
                </c:pt>
                <c:pt idx="40">
                  <c:v>0.83764400000000006</c:v>
                </c:pt>
                <c:pt idx="41">
                  <c:v>1.0627690000000001</c:v>
                </c:pt>
                <c:pt idx="42">
                  <c:v>1.4055869999999999</c:v>
                </c:pt>
                <c:pt idx="43">
                  <c:v>0.59809000000000001</c:v>
                </c:pt>
                <c:pt idx="44">
                  <c:v>0.56824600000000003</c:v>
                </c:pt>
                <c:pt idx="45">
                  <c:v>0.28414600000000001</c:v>
                </c:pt>
                <c:pt idx="46">
                  <c:v>0.42154700000000001</c:v>
                </c:pt>
                <c:pt idx="47">
                  <c:v>0.70676499999999998</c:v>
                </c:pt>
                <c:pt idx="48">
                  <c:v>0.35969099999999998</c:v>
                </c:pt>
                <c:pt idx="49">
                  <c:v>0.31775900000000001</c:v>
                </c:pt>
                <c:pt idx="50">
                  <c:v>0.79911100000000002</c:v>
                </c:pt>
                <c:pt idx="51">
                  <c:v>0.36000900000000002</c:v>
                </c:pt>
                <c:pt idx="52">
                  <c:v>0.64216899999999999</c:v>
                </c:pt>
                <c:pt idx="53">
                  <c:v>0.68500899999999998</c:v>
                </c:pt>
                <c:pt idx="54">
                  <c:v>0.50371900000000003</c:v>
                </c:pt>
                <c:pt idx="55">
                  <c:v>0.54631300000000005</c:v>
                </c:pt>
                <c:pt idx="56">
                  <c:v>0.37689</c:v>
                </c:pt>
                <c:pt idx="57">
                  <c:v>0.35682399999999997</c:v>
                </c:pt>
                <c:pt idx="58">
                  <c:v>0.72651900000000003</c:v>
                </c:pt>
                <c:pt idx="59">
                  <c:v>0.577843</c:v>
                </c:pt>
                <c:pt idx="60">
                  <c:v>1.43875</c:v>
                </c:pt>
                <c:pt idx="61">
                  <c:v>2.0541680000000002</c:v>
                </c:pt>
                <c:pt idx="62">
                  <c:v>0.25898199999999999</c:v>
                </c:pt>
                <c:pt idx="63">
                  <c:v>0.23826800000000001</c:v>
                </c:pt>
                <c:pt idx="64">
                  <c:v>0.555091</c:v>
                </c:pt>
                <c:pt idx="65">
                  <c:v>0.26680599999999999</c:v>
                </c:pt>
                <c:pt idx="66">
                  <c:v>0.27690700000000001</c:v>
                </c:pt>
                <c:pt idx="67">
                  <c:v>0.35296899999999998</c:v>
                </c:pt>
                <c:pt idx="68">
                  <c:v>0.66430299999999998</c:v>
                </c:pt>
                <c:pt idx="69">
                  <c:v>1.49577</c:v>
                </c:pt>
                <c:pt idx="70">
                  <c:v>1.093378</c:v>
                </c:pt>
                <c:pt idx="71">
                  <c:v>0.27979700000000002</c:v>
                </c:pt>
                <c:pt idx="72">
                  <c:v>0.86643800000000004</c:v>
                </c:pt>
                <c:pt idx="73">
                  <c:v>0.141706</c:v>
                </c:pt>
                <c:pt idx="74">
                  <c:v>0.23452400000000001</c:v>
                </c:pt>
                <c:pt idx="75">
                  <c:v>0.224693</c:v>
                </c:pt>
                <c:pt idx="76">
                  <c:v>0.39285300000000001</c:v>
                </c:pt>
                <c:pt idx="77">
                  <c:v>0.30731599999999998</c:v>
                </c:pt>
                <c:pt idx="78">
                  <c:v>0.15102499999999999</c:v>
                </c:pt>
                <c:pt idx="79">
                  <c:v>0.71698099999999998</c:v>
                </c:pt>
                <c:pt idx="80">
                  <c:v>0.179171</c:v>
                </c:pt>
                <c:pt idx="81">
                  <c:v>0.20311299999999999</c:v>
                </c:pt>
                <c:pt idx="82">
                  <c:v>0.519285</c:v>
                </c:pt>
                <c:pt idx="83">
                  <c:v>0.298259</c:v>
                </c:pt>
                <c:pt idx="84">
                  <c:v>0.37674099999999999</c:v>
                </c:pt>
                <c:pt idx="85">
                  <c:v>0.19078200000000001</c:v>
                </c:pt>
                <c:pt idx="86">
                  <c:v>0.290601</c:v>
                </c:pt>
                <c:pt idx="87">
                  <c:v>0.61801399999999995</c:v>
                </c:pt>
                <c:pt idx="88">
                  <c:v>0.82972299999999999</c:v>
                </c:pt>
                <c:pt idx="89">
                  <c:v>0.43103000000000002</c:v>
                </c:pt>
                <c:pt idx="90">
                  <c:v>0.64304099999999997</c:v>
                </c:pt>
                <c:pt idx="91">
                  <c:v>0.43678499999999998</c:v>
                </c:pt>
                <c:pt idx="92">
                  <c:v>0.25606699999999999</c:v>
                </c:pt>
                <c:pt idx="93">
                  <c:v>0.63769600000000004</c:v>
                </c:pt>
                <c:pt idx="94">
                  <c:v>0.38559599999999999</c:v>
                </c:pt>
                <c:pt idx="95">
                  <c:v>0.25451000000000001</c:v>
                </c:pt>
                <c:pt idx="96">
                  <c:v>0.46201999999999999</c:v>
                </c:pt>
                <c:pt idx="97">
                  <c:v>0.199877</c:v>
                </c:pt>
                <c:pt idx="98">
                  <c:v>0.458148</c:v>
                </c:pt>
                <c:pt idx="99">
                  <c:v>0.25770599999999999</c:v>
                </c:pt>
                <c:pt idx="100">
                  <c:v>0.778084</c:v>
                </c:pt>
                <c:pt idx="101">
                  <c:v>0.41777199999999998</c:v>
                </c:pt>
                <c:pt idx="102">
                  <c:v>0.245231</c:v>
                </c:pt>
                <c:pt idx="103">
                  <c:v>0.358707</c:v>
                </c:pt>
                <c:pt idx="104">
                  <c:v>0.67686299999999999</c:v>
                </c:pt>
                <c:pt idx="105">
                  <c:v>0.72844600000000004</c:v>
                </c:pt>
                <c:pt idx="106">
                  <c:v>0.28567199999999998</c:v>
                </c:pt>
                <c:pt idx="107">
                  <c:v>0.46132200000000001</c:v>
                </c:pt>
                <c:pt idx="108">
                  <c:v>0.418022</c:v>
                </c:pt>
                <c:pt idx="109">
                  <c:v>1.564457</c:v>
                </c:pt>
                <c:pt idx="110">
                  <c:v>0.25733299999999998</c:v>
                </c:pt>
                <c:pt idx="111">
                  <c:v>0.442907</c:v>
                </c:pt>
                <c:pt idx="112">
                  <c:v>0.41098299999999999</c:v>
                </c:pt>
                <c:pt idx="113">
                  <c:v>0.892567</c:v>
                </c:pt>
                <c:pt idx="114">
                  <c:v>0.81404299999999996</c:v>
                </c:pt>
                <c:pt idx="115">
                  <c:v>1.838678</c:v>
                </c:pt>
                <c:pt idx="116">
                  <c:v>0.92165200000000003</c:v>
                </c:pt>
                <c:pt idx="117">
                  <c:v>1.1308320000000001</c:v>
                </c:pt>
                <c:pt idx="118">
                  <c:v>0.34642600000000001</c:v>
                </c:pt>
                <c:pt idx="119">
                  <c:v>0.45133000000000001</c:v>
                </c:pt>
                <c:pt idx="120">
                  <c:v>0.23044799999999999</c:v>
                </c:pt>
                <c:pt idx="121">
                  <c:v>0.34820299999999998</c:v>
                </c:pt>
                <c:pt idx="122">
                  <c:v>0.35522599999999999</c:v>
                </c:pt>
                <c:pt idx="123">
                  <c:v>0.52169900000000002</c:v>
                </c:pt>
                <c:pt idx="124">
                  <c:v>0.49999900000000003</c:v>
                </c:pt>
                <c:pt idx="125">
                  <c:v>0.68978099999999998</c:v>
                </c:pt>
                <c:pt idx="126">
                  <c:v>0.330459</c:v>
                </c:pt>
                <c:pt idx="127">
                  <c:v>0.30888599999999999</c:v>
                </c:pt>
                <c:pt idx="128">
                  <c:v>0.18582899999999999</c:v>
                </c:pt>
                <c:pt idx="129">
                  <c:v>0.153055</c:v>
                </c:pt>
                <c:pt idx="130">
                  <c:v>0.26167400000000002</c:v>
                </c:pt>
                <c:pt idx="131">
                  <c:v>0.499782</c:v>
                </c:pt>
                <c:pt idx="132">
                  <c:v>0.50540499999999999</c:v>
                </c:pt>
                <c:pt idx="133">
                  <c:v>0.25623699999999999</c:v>
                </c:pt>
                <c:pt idx="134">
                  <c:v>0.34664600000000001</c:v>
                </c:pt>
                <c:pt idx="135">
                  <c:v>0.22673099999999999</c:v>
                </c:pt>
                <c:pt idx="136">
                  <c:v>0.23741100000000001</c:v>
                </c:pt>
                <c:pt idx="137">
                  <c:v>0.59250899999999995</c:v>
                </c:pt>
                <c:pt idx="138">
                  <c:v>0.31651800000000002</c:v>
                </c:pt>
                <c:pt idx="139">
                  <c:v>0.22666900000000001</c:v>
                </c:pt>
                <c:pt idx="140">
                  <c:v>0.72659799999999997</c:v>
                </c:pt>
                <c:pt idx="141">
                  <c:v>0.50741999999999998</c:v>
                </c:pt>
                <c:pt idx="142">
                  <c:v>0.25769399999999998</c:v>
                </c:pt>
                <c:pt idx="143">
                  <c:v>0.29413499999999998</c:v>
                </c:pt>
                <c:pt idx="144">
                  <c:v>0.19914799999999999</c:v>
                </c:pt>
                <c:pt idx="145">
                  <c:v>0.306425</c:v>
                </c:pt>
                <c:pt idx="146">
                  <c:v>0.261689</c:v>
                </c:pt>
                <c:pt idx="147">
                  <c:v>0.17308699999999999</c:v>
                </c:pt>
                <c:pt idx="148">
                  <c:v>0.14810999999999999</c:v>
                </c:pt>
                <c:pt idx="149">
                  <c:v>0.21605199999999999</c:v>
                </c:pt>
                <c:pt idx="150">
                  <c:v>0.18631800000000001</c:v>
                </c:pt>
                <c:pt idx="151">
                  <c:v>0.18829699999999999</c:v>
                </c:pt>
                <c:pt idx="152">
                  <c:v>0.35387999999999997</c:v>
                </c:pt>
                <c:pt idx="153">
                  <c:v>0.26326500000000003</c:v>
                </c:pt>
                <c:pt idx="154">
                  <c:v>0.21652199999999999</c:v>
                </c:pt>
                <c:pt idx="155">
                  <c:v>0.200269</c:v>
                </c:pt>
                <c:pt idx="156">
                  <c:v>0.31665100000000002</c:v>
                </c:pt>
                <c:pt idx="157">
                  <c:v>0.29975000000000002</c:v>
                </c:pt>
                <c:pt idx="158">
                  <c:v>0.56553299999999995</c:v>
                </c:pt>
                <c:pt idx="159">
                  <c:v>0.48975400000000002</c:v>
                </c:pt>
                <c:pt idx="160">
                  <c:v>0.51639900000000005</c:v>
                </c:pt>
                <c:pt idx="161">
                  <c:v>0.44567200000000001</c:v>
                </c:pt>
                <c:pt idx="162">
                  <c:v>0.50510100000000002</c:v>
                </c:pt>
                <c:pt idx="163">
                  <c:v>0.45662700000000001</c:v>
                </c:pt>
                <c:pt idx="164">
                  <c:v>0.21349199999999999</c:v>
                </c:pt>
                <c:pt idx="165">
                  <c:v>0.33825300000000003</c:v>
                </c:pt>
                <c:pt idx="166">
                  <c:v>0.44068800000000002</c:v>
                </c:pt>
                <c:pt idx="167">
                  <c:v>0.69289599999999996</c:v>
                </c:pt>
                <c:pt idx="168">
                  <c:v>0.51382300000000003</c:v>
                </c:pt>
                <c:pt idx="169">
                  <c:v>0.75448999999999999</c:v>
                </c:pt>
                <c:pt idx="170">
                  <c:v>0.96447000000000005</c:v>
                </c:pt>
                <c:pt idx="171">
                  <c:v>0.843252</c:v>
                </c:pt>
                <c:pt idx="172">
                  <c:v>0.13161400000000001</c:v>
                </c:pt>
                <c:pt idx="173">
                  <c:v>0.224994</c:v>
                </c:pt>
                <c:pt idx="174">
                  <c:v>0.403866</c:v>
                </c:pt>
                <c:pt idx="175">
                  <c:v>0.34903299999999998</c:v>
                </c:pt>
                <c:pt idx="176">
                  <c:v>0.29913499999999998</c:v>
                </c:pt>
                <c:pt idx="177">
                  <c:v>0.224831</c:v>
                </c:pt>
                <c:pt idx="178">
                  <c:v>0.28684999999999999</c:v>
                </c:pt>
                <c:pt idx="179">
                  <c:v>0.24485799999999999</c:v>
                </c:pt>
                <c:pt idx="180">
                  <c:v>0.185004</c:v>
                </c:pt>
                <c:pt idx="181">
                  <c:v>0.221527</c:v>
                </c:pt>
                <c:pt idx="182">
                  <c:v>0.30026999999999998</c:v>
                </c:pt>
                <c:pt idx="183">
                  <c:v>0.26468199999999997</c:v>
                </c:pt>
                <c:pt idx="184">
                  <c:v>0.388573</c:v>
                </c:pt>
                <c:pt idx="185">
                  <c:v>0.34944700000000001</c:v>
                </c:pt>
                <c:pt idx="186">
                  <c:v>0.23993900000000001</c:v>
                </c:pt>
                <c:pt idx="187">
                  <c:v>0.49557499999999999</c:v>
                </c:pt>
                <c:pt idx="188">
                  <c:v>0.41458200000000001</c:v>
                </c:pt>
                <c:pt idx="189">
                  <c:v>0.86108499999999999</c:v>
                </c:pt>
                <c:pt idx="190">
                  <c:v>0.44341999999999998</c:v>
                </c:pt>
                <c:pt idx="191">
                  <c:v>0.389629</c:v>
                </c:pt>
                <c:pt idx="192">
                  <c:v>0.38004100000000002</c:v>
                </c:pt>
                <c:pt idx="193">
                  <c:v>0.69884999999999997</c:v>
                </c:pt>
                <c:pt idx="194">
                  <c:v>0.333845</c:v>
                </c:pt>
                <c:pt idx="195">
                  <c:v>0.44970500000000002</c:v>
                </c:pt>
                <c:pt idx="196">
                  <c:v>9.6391000000000004E-2</c:v>
                </c:pt>
                <c:pt idx="197">
                  <c:v>0.201012</c:v>
                </c:pt>
                <c:pt idx="198">
                  <c:v>0.20060800000000001</c:v>
                </c:pt>
                <c:pt idx="199">
                  <c:v>0.19606000000000001</c:v>
                </c:pt>
                <c:pt idx="200">
                  <c:v>0.252998</c:v>
                </c:pt>
                <c:pt idx="201">
                  <c:v>0.26647900000000002</c:v>
                </c:pt>
                <c:pt idx="202">
                  <c:v>0.14894499999999999</c:v>
                </c:pt>
                <c:pt idx="203">
                  <c:v>0.37229099999999998</c:v>
                </c:pt>
                <c:pt idx="204">
                  <c:v>0.16650200000000001</c:v>
                </c:pt>
                <c:pt idx="205">
                  <c:v>0.205429</c:v>
                </c:pt>
                <c:pt idx="206">
                  <c:v>0.248748</c:v>
                </c:pt>
                <c:pt idx="207">
                  <c:v>0.24671899999999999</c:v>
                </c:pt>
                <c:pt idx="208">
                  <c:v>0.28703200000000001</c:v>
                </c:pt>
                <c:pt idx="209">
                  <c:v>0.277254</c:v>
                </c:pt>
                <c:pt idx="210">
                  <c:v>0.31617899999999999</c:v>
                </c:pt>
                <c:pt idx="211">
                  <c:v>0.21609999999999999</c:v>
                </c:pt>
                <c:pt idx="212">
                  <c:v>0.24246699999999999</c:v>
                </c:pt>
                <c:pt idx="213">
                  <c:v>0.82038599999999995</c:v>
                </c:pt>
                <c:pt idx="214">
                  <c:v>0.25429800000000002</c:v>
                </c:pt>
                <c:pt idx="215">
                  <c:v>0.36548000000000003</c:v>
                </c:pt>
                <c:pt idx="216">
                  <c:v>0.289964</c:v>
                </c:pt>
                <c:pt idx="217">
                  <c:v>0.33302199999999998</c:v>
                </c:pt>
                <c:pt idx="218">
                  <c:v>0.297128</c:v>
                </c:pt>
                <c:pt idx="219">
                  <c:v>0.20003799999999999</c:v>
                </c:pt>
                <c:pt idx="220">
                  <c:v>0.168075</c:v>
                </c:pt>
                <c:pt idx="221">
                  <c:v>0.356321</c:v>
                </c:pt>
                <c:pt idx="222">
                  <c:v>0.39433000000000001</c:v>
                </c:pt>
                <c:pt idx="223">
                  <c:v>1.102582</c:v>
                </c:pt>
                <c:pt idx="224">
                  <c:v>0.55457400000000001</c:v>
                </c:pt>
                <c:pt idx="225">
                  <c:v>0.22626199999999999</c:v>
                </c:pt>
                <c:pt idx="226">
                  <c:v>0.30482799999999999</c:v>
                </c:pt>
                <c:pt idx="227">
                  <c:v>0.28483599999999998</c:v>
                </c:pt>
                <c:pt idx="228">
                  <c:v>0.27892899999999998</c:v>
                </c:pt>
                <c:pt idx="229">
                  <c:v>0.345055</c:v>
                </c:pt>
                <c:pt idx="230">
                  <c:v>0.60763199999999995</c:v>
                </c:pt>
                <c:pt idx="231">
                  <c:v>1.7371080000000001</c:v>
                </c:pt>
                <c:pt idx="232">
                  <c:v>0.235045</c:v>
                </c:pt>
                <c:pt idx="233">
                  <c:v>0.32145499999999999</c:v>
                </c:pt>
                <c:pt idx="234">
                  <c:v>0.45116800000000001</c:v>
                </c:pt>
                <c:pt idx="235">
                  <c:v>0.42721399999999998</c:v>
                </c:pt>
                <c:pt idx="236">
                  <c:v>0.17069000000000001</c:v>
                </c:pt>
                <c:pt idx="237">
                  <c:v>0.112473</c:v>
                </c:pt>
                <c:pt idx="238">
                  <c:v>0.14809600000000001</c:v>
                </c:pt>
                <c:pt idx="239">
                  <c:v>0.19100500000000001</c:v>
                </c:pt>
                <c:pt idx="240">
                  <c:v>0.182671</c:v>
                </c:pt>
                <c:pt idx="241">
                  <c:v>0.114208</c:v>
                </c:pt>
                <c:pt idx="242">
                  <c:v>0.25201600000000002</c:v>
                </c:pt>
                <c:pt idx="243">
                  <c:v>0.28167900000000001</c:v>
                </c:pt>
                <c:pt idx="244">
                  <c:v>0.28245199999999998</c:v>
                </c:pt>
                <c:pt idx="245">
                  <c:v>0.28975299999999998</c:v>
                </c:pt>
                <c:pt idx="246">
                  <c:v>0.17027600000000001</c:v>
                </c:pt>
                <c:pt idx="247">
                  <c:v>0.1552</c:v>
                </c:pt>
                <c:pt idx="248">
                  <c:v>0.44356200000000001</c:v>
                </c:pt>
                <c:pt idx="249">
                  <c:v>0.22492300000000001</c:v>
                </c:pt>
                <c:pt idx="250">
                  <c:v>0.232853</c:v>
                </c:pt>
                <c:pt idx="251">
                  <c:v>0.14537800000000001</c:v>
                </c:pt>
                <c:pt idx="252">
                  <c:v>0.36100300000000002</c:v>
                </c:pt>
                <c:pt idx="253">
                  <c:v>0.67279900000000004</c:v>
                </c:pt>
                <c:pt idx="254">
                  <c:v>0.44005699999999998</c:v>
                </c:pt>
                <c:pt idx="255">
                  <c:v>0.61552799999999996</c:v>
                </c:pt>
                <c:pt idx="256">
                  <c:v>0.61910399999999999</c:v>
                </c:pt>
                <c:pt idx="257">
                  <c:v>0.25451299999999999</c:v>
                </c:pt>
                <c:pt idx="258">
                  <c:v>0.35284700000000002</c:v>
                </c:pt>
                <c:pt idx="259">
                  <c:v>0.341109</c:v>
                </c:pt>
                <c:pt idx="260">
                  <c:v>0.25802199999999997</c:v>
                </c:pt>
                <c:pt idx="261">
                  <c:v>0.31991999999999998</c:v>
                </c:pt>
                <c:pt idx="262">
                  <c:v>0.57030700000000001</c:v>
                </c:pt>
                <c:pt idx="263">
                  <c:v>0.805813</c:v>
                </c:pt>
                <c:pt idx="264">
                  <c:v>0.32102399999999998</c:v>
                </c:pt>
                <c:pt idx="265">
                  <c:v>0.244504</c:v>
                </c:pt>
                <c:pt idx="266">
                  <c:v>0.74036500000000005</c:v>
                </c:pt>
                <c:pt idx="267">
                  <c:v>0.38155600000000001</c:v>
                </c:pt>
                <c:pt idx="268">
                  <c:v>0.257378</c:v>
                </c:pt>
                <c:pt idx="269">
                  <c:v>0.269119</c:v>
                </c:pt>
                <c:pt idx="270">
                  <c:v>0.34084100000000001</c:v>
                </c:pt>
                <c:pt idx="271">
                  <c:v>0.48285099999999997</c:v>
                </c:pt>
                <c:pt idx="272">
                  <c:v>0.16874500000000001</c:v>
                </c:pt>
                <c:pt idx="273">
                  <c:v>0.20674799999999999</c:v>
                </c:pt>
                <c:pt idx="274">
                  <c:v>0.21246200000000001</c:v>
                </c:pt>
                <c:pt idx="275">
                  <c:v>0.27679900000000002</c:v>
                </c:pt>
                <c:pt idx="276">
                  <c:v>0.21918699999999999</c:v>
                </c:pt>
                <c:pt idx="277">
                  <c:v>0.28645999999999999</c:v>
                </c:pt>
                <c:pt idx="278">
                  <c:v>0.18242700000000001</c:v>
                </c:pt>
                <c:pt idx="279">
                  <c:v>0.23763699999999999</c:v>
                </c:pt>
                <c:pt idx="280">
                  <c:v>0.19786100000000001</c:v>
                </c:pt>
                <c:pt idx="281">
                  <c:v>0.369923</c:v>
                </c:pt>
                <c:pt idx="282">
                  <c:v>0.503722</c:v>
                </c:pt>
                <c:pt idx="283">
                  <c:v>0.27741700000000002</c:v>
                </c:pt>
                <c:pt idx="284">
                  <c:v>0.49987799999999999</c:v>
                </c:pt>
                <c:pt idx="285">
                  <c:v>1.045261</c:v>
                </c:pt>
                <c:pt idx="286">
                  <c:v>0.369703</c:v>
                </c:pt>
                <c:pt idx="287">
                  <c:v>0.25070799999999999</c:v>
                </c:pt>
                <c:pt idx="288">
                  <c:v>0.362068</c:v>
                </c:pt>
                <c:pt idx="289">
                  <c:v>0.175289</c:v>
                </c:pt>
                <c:pt idx="290">
                  <c:v>0.18095900000000001</c:v>
                </c:pt>
                <c:pt idx="291">
                  <c:v>0.20682700000000001</c:v>
                </c:pt>
                <c:pt idx="292">
                  <c:v>0.24780099999999999</c:v>
                </c:pt>
                <c:pt idx="293">
                  <c:v>0.31149399999999999</c:v>
                </c:pt>
                <c:pt idx="294">
                  <c:v>0.55447800000000003</c:v>
                </c:pt>
                <c:pt idx="295">
                  <c:v>0.37188399999999999</c:v>
                </c:pt>
                <c:pt idx="296">
                  <c:v>0.40185700000000002</c:v>
                </c:pt>
                <c:pt idx="297">
                  <c:v>0.47872799999999999</c:v>
                </c:pt>
                <c:pt idx="298">
                  <c:v>0.49970199999999998</c:v>
                </c:pt>
                <c:pt idx="299">
                  <c:v>0.34438400000000002</c:v>
                </c:pt>
                <c:pt idx="300">
                  <c:v>0.278868</c:v>
                </c:pt>
                <c:pt idx="301">
                  <c:v>0.31163099999999999</c:v>
                </c:pt>
                <c:pt idx="302">
                  <c:v>0.31077900000000003</c:v>
                </c:pt>
                <c:pt idx="303">
                  <c:v>0.531748</c:v>
                </c:pt>
                <c:pt idx="304">
                  <c:v>0.703098</c:v>
                </c:pt>
                <c:pt idx="305">
                  <c:v>2.1132070000000001</c:v>
                </c:pt>
                <c:pt idx="306">
                  <c:v>1.1591340000000001</c:v>
                </c:pt>
                <c:pt idx="307">
                  <c:v>0.37619599999999997</c:v>
                </c:pt>
                <c:pt idx="308">
                  <c:v>0.35363099999999997</c:v>
                </c:pt>
                <c:pt idx="309">
                  <c:v>0.24707100000000001</c:v>
                </c:pt>
                <c:pt idx="310">
                  <c:v>0.66135999999999995</c:v>
                </c:pt>
                <c:pt idx="311">
                  <c:v>0.18509900000000001</c:v>
                </c:pt>
                <c:pt idx="312">
                  <c:v>0.22865099999999999</c:v>
                </c:pt>
                <c:pt idx="313">
                  <c:v>0.179039</c:v>
                </c:pt>
                <c:pt idx="314">
                  <c:v>0.182062</c:v>
                </c:pt>
                <c:pt idx="315">
                  <c:v>0.396067</c:v>
                </c:pt>
                <c:pt idx="316">
                  <c:v>0.189632</c:v>
                </c:pt>
                <c:pt idx="317">
                  <c:v>0.91796</c:v>
                </c:pt>
                <c:pt idx="318">
                  <c:v>0.29422399999999999</c:v>
                </c:pt>
                <c:pt idx="319">
                  <c:v>0.22883999999999999</c:v>
                </c:pt>
                <c:pt idx="320">
                  <c:v>0.277113</c:v>
                </c:pt>
                <c:pt idx="321">
                  <c:v>0.15323999999999999</c:v>
                </c:pt>
                <c:pt idx="322">
                  <c:v>0.14860100000000001</c:v>
                </c:pt>
                <c:pt idx="323">
                  <c:v>0.16858500000000001</c:v>
                </c:pt>
                <c:pt idx="324">
                  <c:v>0.22148100000000001</c:v>
                </c:pt>
                <c:pt idx="325">
                  <c:v>0.26543699999999998</c:v>
                </c:pt>
                <c:pt idx="326">
                  <c:v>0.28924800000000001</c:v>
                </c:pt>
                <c:pt idx="327">
                  <c:v>0.560388</c:v>
                </c:pt>
                <c:pt idx="328">
                  <c:v>0.53628100000000001</c:v>
                </c:pt>
                <c:pt idx="329">
                  <c:v>0.94399</c:v>
                </c:pt>
                <c:pt idx="330">
                  <c:v>0.25351800000000002</c:v>
                </c:pt>
                <c:pt idx="331">
                  <c:v>0.17860300000000001</c:v>
                </c:pt>
                <c:pt idx="332">
                  <c:v>0.18171799999999999</c:v>
                </c:pt>
                <c:pt idx="333">
                  <c:v>0.38575500000000001</c:v>
                </c:pt>
                <c:pt idx="334">
                  <c:v>0.31349900000000003</c:v>
                </c:pt>
                <c:pt idx="335">
                  <c:v>0.183726</c:v>
                </c:pt>
                <c:pt idx="336">
                  <c:v>0.148562</c:v>
                </c:pt>
                <c:pt idx="337">
                  <c:v>0.19508300000000001</c:v>
                </c:pt>
                <c:pt idx="338">
                  <c:v>0.237127</c:v>
                </c:pt>
                <c:pt idx="339">
                  <c:v>0.22415599999999999</c:v>
                </c:pt>
                <c:pt idx="340">
                  <c:v>0.23540800000000001</c:v>
                </c:pt>
                <c:pt idx="341">
                  <c:v>0.30004500000000001</c:v>
                </c:pt>
                <c:pt idx="342">
                  <c:v>0.179508</c:v>
                </c:pt>
                <c:pt idx="343">
                  <c:v>9.5562999999999995E-2</c:v>
                </c:pt>
                <c:pt idx="344">
                  <c:v>0.19122</c:v>
                </c:pt>
                <c:pt idx="345">
                  <c:v>0.13757800000000001</c:v>
                </c:pt>
                <c:pt idx="346">
                  <c:v>0.157606</c:v>
                </c:pt>
                <c:pt idx="347">
                  <c:v>0.30463400000000002</c:v>
                </c:pt>
                <c:pt idx="348">
                  <c:v>0.23935100000000001</c:v>
                </c:pt>
                <c:pt idx="349">
                  <c:v>0.159631</c:v>
                </c:pt>
                <c:pt idx="350">
                  <c:v>0.214203</c:v>
                </c:pt>
                <c:pt idx="351">
                  <c:v>0.193991</c:v>
                </c:pt>
                <c:pt idx="352">
                  <c:v>0.24277899999999999</c:v>
                </c:pt>
                <c:pt idx="353">
                  <c:v>0.88623600000000002</c:v>
                </c:pt>
                <c:pt idx="354">
                  <c:v>0.481018</c:v>
                </c:pt>
                <c:pt idx="355">
                  <c:v>0.42916399999999999</c:v>
                </c:pt>
                <c:pt idx="356">
                  <c:v>0.28636099999999998</c:v>
                </c:pt>
                <c:pt idx="357">
                  <c:v>0.27692499999999998</c:v>
                </c:pt>
                <c:pt idx="358">
                  <c:v>0.155615</c:v>
                </c:pt>
                <c:pt idx="359">
                  <c:v>0.211474</c:v>
                </c:pt>
                <c:pt idx="360">
                  <c:v>0.178783</c:v>
                </c:pt>
                <c:pt idx="361">
                  <c:v>0.19133</c:v>
                </c:pt>
                <c:pt idx="362">
                  <c:v>0.22667200000000001</c:v>
                </c:pt>
                <c:pt idx="363">
                  <c:v>0.22359000000000001</c:v>
                </c:pt>
                <c:pt idx="364">
                  <c:v>0.24005699999999999</c:v>
                </c:pt>
                <c:pt idx="365">
                  <c:v>0.56286700000000001</c:v>
                </c:pt>
                <c:pt idx="366">
                  <c:v>0.353906</c:v>
                </c:pt>
                <c:pt idx="367">
                  <c:v>0.23175999999999999</c:v>
                </c:pt>
                <c:pt idx="368">
                  <c:v>0.26824500000000001</c:v>
                </c:pt>
                <c:pt idx="369">
                  <c:v>0.19534499999999999</c:v>
                </c:pt>
                <c:pt idx="370">
                  <c:v>0.26531100000000002</c:v>
                </c:pt>
                <c:pt idx="371">
                  <c:v>0.38960600000000001</c:v>
                </c:pt>
                <c:pt idx="372">
                  <c:v>0.35508899999999999</c:v>
                </c:pt>
                <c:pt idx="373">
                  <c:v>0.18978200000000001</c:v>
                </c:pt>
                <c:pt idx="374">
                  <c:v>0.26463300000000001</c:v>
                </c:pt>
                <c:pt idx="375">
                  <c:v>0.191133</c:v>
                </c:pt>
                <c:pt idx="376">
                  <c:v>0.145318</c:v>
                </c:pt>
                <c:pt idx="377">
                  <c:v>0.32822099999999998</c:v>
                </c:pt>
                <c:pt idx="378">
                  <c:v>0.13223499999999999</c:v>
                </c:pt>
                <c:pt idx="379">
                  <c:v>0.113844</c:v>
                </c:pt>
                <c:pt idx="380">
                  <c:v>0.23797599999999999</c:v>
                </c:pt>
                <c:pt idx="381">
                  <c:v>0.11755</c:v>
                </c:pt>
                <c:pt idx="382">
                  <c:v>0.30225999999999997</c:v>
                </c:pt>
                <c:pt idx="383">
                  <c:v>0.19103800000000001</c:v>
                </c:pt>
                <c:pt idx="384">
                  <c:v>0.20255600000000001</c:v>
                </c:pt>
                <c:pt idx="385">
                  <c:v>0.31514700000000001</c:v>
                </c:pt>
                <c:pt idx="386">
                  <c:v>0.21163599999999999</c:v>
                </c:pt>
                <c:pt idx="387">
                  <c:v>0.49697000000000002</c:v>
                </c:pt>
                <c:pt idx="388">
                  <c:v>0.25248399999999999</c:v>
                </c:pt>
                <c:pt idx="389">
                  <c:v>0.39315600000000001</c:v>
                </c:pt>
                <c:pt idx="390">
                  <c:v>0.37256699999999998</c:v>
                </c:pt>
                <c:pt idx="391">
                  <c:v>0.21738199999999999</c:v>
                </c:pt>
                <c:pt idx="392">
                  <c:v>0.36928800000000001</c:v>
                </c:pt>
                <c:pt idx="393">
                  <c:v>0.314363</c:v>
                </c:pt>
                <c:pt idx="394">
                  <c:v>0.32264799999999999</c:v>
                </c:pt>
                <c:pt idx="395">
                  <c:v>0.222692</c:v>
                </c:pt>
                <c:pt idx="396">
                  <c:v>0.36169800000000002</c:v>
                </c:pt>
                <c:pt idx="397">
                  <c:v>0.53742900000000005</c:v>
                </c:pt>
                <c:pt idx="398">
                  <c:v>0.27276699999999998</c:v>
                </c:pt>
                <c:pt idx="399">
                  <c:v>0.30808999999999997</c:v>
                </c:pt>
                <c:pt idx="400">
                  <c:v>0.474769</c:v>
                </c:pt>
                <c:pt idx="401">
                  <c:v>0.76803100000000002</c:v>
                </c:pt>
                <c:pt idx="402">
                  <c:v>0.89260600000000001</c:v>
                </c:pt>
                <c:pt idx="403">
                  <c:v>0.52263499999999996</c:v>
                </c:pt>
                <c:pt idx="404">
                  <c:v>0.58338900000000005</c:v>
                </c:pt>
                <c:pt idx="405">
                  <c:v>0.40798800000000002</c:v>
                </c:pt>
                <c:pt idx="406">
                  <c:v>0.463947</c:v>
                </c:pt>
                <c:pt idx="407">
                  <c:v>1.8092729999999999</c:v>
                </c:pt>
                <c:pt idx="408">
                  <c:v>0.28327999999999998</c:v>
                </c:pt>
                <c:pt idx="409">
                  <c:v>0.21251999999999999</c:v>
                </c:pt>
                <c:pt idx="410">
                  <c:v>0.15640299999999999</c:v>
                </c:pt>
                <c:pt idx="411">
                  <c:v>0.35785499999999998</c:v>
                </c:pt>
                <c:pt idx="412">
                  <c:v>0.28020499999999998</c:v>
                </c:pt>
                <c:pt idx="413">
                  <c:v>0.345746</c:v>
                </c:pt>
                <c:pt idx="414">
                  <c:v>0.48390300000000003</c:v>
                </c:pt>
                <c:pt idx="415">
                  <c:v>0.74043599999999998</c:v>
                </c:pt>
                <c:pt idx="416">
                  <c:v>0.114013</c:v>
                </c:pt>
                <c:pt idx="417">
                  <c:v>0.119118</c:v>
                </c:pt>
                <c:pt idx="418">
                  <c:v>0.38743100000000003</c:v>
                </c:pt>
                <c:pt idx="419">
                  <c:v>0.475188</c:v>
                </c:pt>
                <c:pt idx="420">
                  <c:v>0.13050300000000001</c:v>
                </c:pt>
                <c:pt idx="421">
                  <c:v>0.168072</c:v>
                </c:pt>
                <c:pt idx="422">
                  <c:v>0.20554</c:v>
                </c:pt>
                <c:pt idx="423">
                  <c:v>0.25525700000000001</c:v>
                </c:pt>
                <c:pt idx="424">
                  <c:v>0.283003</c:v>
                </c:pt>
                <c:pt idx="425">
                  <c:v>0.25219200000000003</c:v>
                </c:pt>
                <c:pt idx="426">
                  <c:v>0.21779100000000001</c:v>
                </c:pt>
                <c:pt idx="427">
                  <c:v>0.30072399999999999</c:v>
                </c:pt>
                <c:pt idx="428">
                  <c:v>0.380722</c:v>
                </c:pt>
                <c:pt idx="429">
                  <c:v>0.312108</c:v>
                </c:pt>
                <c:pt idx="430">
                  <c:v>0.54513999999999996</c:v>
                </c:pt>
                <c:pt idx="431">
                  <c:v>0.27576600000000001</c:v>
                </c:pt>
                <c:pt idx="432">
                  <c:v>0.24244399999999999</c:v>
                </c:pt>
                <c:pt idx="433">
                  <c:v>0.265654</c:v>
                </c:pt>
                <c:pt idx="434">
                  <c:v>0.17755599999999999</c:v>
                </c:pt>
                <c:pt idx="435">
                  <c:v>0.25721699999999997</c:v>
                </c:pt>
                <c:pt idx="436">
                  <c:v>0.22461400000000001</c:v>
                </c:pt>
                <c:pt idx="437">
                  <c:v>0.21771599999999999</c:v>
                </c:pt>
                <c:pt idx="438">
                  <c:v>0.22214800000000001</c:v>
                </c:pt>
                <c:pt idx="439">
                  <c:v>0.25527899999999998</c:v>
                </c:pt>
                <c:pt idx="440">
                  <c:v>0.60466600000000004</c:v>
                </c:pt>
                <c:pt idx="441">
                  <c:v>0.34436899999999998</c:v>
                </c:pt>
                <c:pt idx="442">
                  <c:v>0.22897500000000001</c:v>
                </c:pt>
                <c:pt idx="443">
                  <c:v>0.29185</c:v>
                </c:pt>
                <c:pt idx="444">
                  <c:v>0.15579699999999999</c:v>
                </c:pt>
                <c:pt idx="445">
                  <c:v>0.18263099999999999</c:v>
                </c:pt>
                <c:pt idx="446">
                  <c:v>0.50484399999999996</c:v>
                </c:pt>
                <c:pt idx="447">
                  <c:v>0.20406099999999999</c:v>
                </c:pt>
                <c:pt idx="448">
                  <c:v>0.40229700000000002</c:v>
                </c:pt>
                <c:pt idx="449">
                  <c:v>0.365371</c:v>
                </c:pt>
                <c:pt idx="450">
                  <c:v>0.29047400000000001</c:v>
                </c:pt>
                <c:pt idx="451">
                  <c:v>0.49689299999999997</c:v>
                </c:pt>
                <c:pt idx="452">
                  <c:v>0.30050900000000003</c:v>
                </c:pt>
                <c:pt idx="453">
                  <c:v>0.214392</c:v>
                </c:pt>
                <c:pt idx="454">
                  <c:v>0.25447700000000001</c:v>
                </c:pt>
                <c:pt idx="455">
                  <c:v>0.36158499999999999</c:v>
                </c:pt>
                <c:pt idx="456">
                  <c:v>0.39543499999999998</c:v>
                </c:pt>
                <c:pt idx="457">
                  <c:v>0.53207199999999999</c:v>
                </c:pt>
                <c:pt idx="458">
                  <c:v>0.15317800000000001</c:v>
                </c:pt>
                <c:pt idx="459">
                  <c:v>0.25461400000000001</c:v>
                </c:pt>
                <c:pt idx="460">
                  <c:v>0.24922900000000001</c:v>
                </c:pt>
                <c:pt idx="461">
                  <c:v>0.18640899999999999</c:v>
                </c:pt>
                <c:pt idx="462">
                  <c:v>0.120314</c:v>
                </c:pt>
                <c:pt idx="463">
                  <c:v>0.30143500000000001</c:v>
                </c:pt>
                <c:pt idx="464">
                  <c:v>0.160107</c:v>
                </c:pt>
                <c:pt idx="465">
                  <c:v>7.1401999999999993E-2</c:v>
                </c:pt>
                <c:pt idx="466">
                  <c:v>0.184554</c:v>
                </c:pt>
                <c:pt idx="467">
                  <c:v>0.29275699999999999</c:v>
                </c:pt>
                <c:pt idx="468">
                  <c:v>0.26699000000000001</c:v>
                </c:pt>
                <c:pt idx="469">
                  <c:v>0.34621800000000003</c:v>
                </c:pt>
                <c:pt idx="470">
                  <c:v>0.95022300000000004</c:v>
                </c:pt>
                <c:pt idx="471">
                  <c:v>0.18803900000000001</c:v>
                </c:pt>
                <c:pt idx="472">
                  <c:v>0.17114399999999999</c:v>
                </c:pt>
                <c:pt idx="473">
                  <c:v>0.20733499999999999</c:v>
                </c:pt>
                <c:pt idx="474">
                  <c:v>0.26807199999999998</c:v>
                </c:pt>
                <c:pt idx="475">
                  <c:v>0.18391399999999999</c:v>
                </c:pt>
                <c:pt idx="476">
                  <c:v>0.213203</c:v>
                </c:pt>
                <c:pt idx="477">
                  <c:v>0.32625100000000001</c:v>
                </c:pt>
                <c:pt idx="478">
                  <c:v>0.60585699999999998</c:v>
                </c:pt>
                <c:pt idx="479">
                  <c:v>0.29610199999999998</c:v>
                </c:pt>
                <c:pt idx="480">
                  <c:v>0.35269800000000001</c:v>
                </c:pt>
                <c:pt idx="481">
                  <c:v>0.51836400000000005</c:v>
                </c:pt>
                <c:pt idx="482">
                  <c:v>0.35226099999999999</c:v>
                </c:pt>
                <c:pt idx="483">
                  <c:v>0.23746200000000001</c:v>
                </c:pt>
                <c:pt idx="484">
                  <c:v>0.40307599999999999</c:v>
                </c:pt>
                <c:pt idx="485">
                  <c:v>0.241647</c:v>
                </c:pt>
                <c:pt idx="486">
                  <c:v>0.46522999999999998</c:v>
                </c:pt>
                <c:pt idx="487">
                  <c:v>0.223827</c:v>
                </c:pt>
                <c:pt idx="488">
                  <c:v>0.20366100000000001</c:v>
                </c:pt>
                <c:pt idx="489">
                  <c:v>0.23575599999999999</c:v>
                </c:pt>
                <c:pt idx="490">
                  <c:v>0.58416299999999999</c:v>
                </c:pt>
                <c:pt idx="491">
                  <c:v>0.22168299999999999</c:v>
                </c:pt>
                <c:pt idx="492">
                  <c:v>0.268511</c:v>
                </c:pt>
                <c:pt idx="493">
                  <c:v>0.293076</c:v>
                </c:pt>
                <c:pt idx="494">
                  <c:v>0.25238100000000002</c:v>
                </c:pt>
                <c:pt idx="495">
                  <c:v>0.21059600000000001</c:v>
                </c:pt>
                <c:pt idx="496">
                  <c:v>0.214781</c:v>
                </c:pt>
                <c:pt idx="497">
                  <c:v>0.32246000000000002</c:v>
                </c:pt>
                <c:pt idx="498">
                  <c:v>0.25898100000000002</c:v>
                </c:pt>
                <c:pt idx="499">
                  <c:v>0.21654300000000001</c:v>
                </c:pt>
                <c:pt idx="500">
                  <c:v>0.268702</c:v>
                </c:pt>
                <c:pt idx="501">
                  <c:v>0.43183500000000002</c:v>
                </c:pt>
                <c:pt idx="502">
                  <c:v>0.42617100000000002</c:v>
                </c:pt>
                <c:pt idx="503">
                  <c:v>0.35255399999999998</c:v>
                </c:pt>
                <c:pt idx="504">
                  <c:v>0.20294799999999999</c:v>
                </c:pt>
                <c:pt idx="505">
                  <c:v>0.24654300000000001</c:v>
                </c:pt>
                <c:pt idx="506">
                  <c:v>0.270843</c:v>
                </c:pt>
                <c:pt idx="507">
                  <c:v>0.28584300000000001</c:v>
                </c:pt>
                <c:pt idx="508">
                  <c:v>0.33091599999999999</c:v>
                </c:pt>
                <c:pt idx="509">
                  <c:v>0.43776199999999998</c:v>
                </c:pt>
                <c:pt idx="510">
                  <c:v>0.468551</c:v>
                </c:pt>
                <c:pt idx="511">
                  <c:v>0.316826</c:v>
                </c:pt>
                <c:pt idx="512">
                  <c:v>0.29041400000000001</c:v>
                </c:pt>
                <c:pt idx="513">
                  <c:v>0.44830300000000001</c:v>
                </c:pt>
                <c:pt idx="514">
                  <c:v>0.24609400000000001</c:v>
                </c:pt>
                <c:pt idx="515">
                  <c:v>0.23823900000000001</c:v>
                </c:pt>
                <c:pt idx="516">
                  <c:v>0.200014</c:v>
                </c:pt>
                <c:pt idx="517">
                  <c:v>0.52887600000000001</c:v>
                </c:pt>
                <c:pt idx="518">
                  <c:v>0.59327399999999997</c:v>
                </c:pt>
                <c:pt idx="519">
                  <c:v>0.28899999999999998</c:v>
                </c:pt>
                <c:pt idx="520">
                  <c:v>0.31127899999999997</c:v>
                </c:pt>
                <c:pt idx="521">
                  <c:v>0.399725</c:v>
                </c:pt>
                <c:pt idx="522">
                  <c:v>0.51474500000000001</c:v>
                </c:pt>
                <c:pt idx="523">
                  <c:v>0.72528099999999995</c:v>
                </c:pt>
                <c:pt idx="524">
                  <c:v>0.24596999999999999</c:v>
                </c:pt>
                <c:pt idx="525">
                  <c:v>0.43099300000000001</c:v>
                </c:pt>
                <c:pt idx="526">
                  <c:v>0.44445099999999998</c:v>
                </c:pt>
                <c:pt idx="527">
                  <c:v>0.45790399999999998</c:v>
                </c:pt>
                <c:pt idx="528">
                  <c:v>0.58793399999999996</c:v>
                </c:pt>
                <c:pt idx="529">
                  <c:v>0.25161499999999998</c:v>
                </c:pt>
                <c:pt idx="530">
                  <c:v>0.16900399999999999</c:v>
                </c:pt>
                <c:pt idx="531">
                  <c:v>0.28748099999999999</c:v>
                </c:pt>
                <c:pt idx="532">
                  <c:v>0.19437099999999999</c:v>
                </c:pt>
                <c:pt idx="533">
                  <c:v>0.37252600000000002</c:v>
                </c:pt>
                <c:pt idx="534">
                  <c:v>0.42370400000000003</c:v>
                </c:pt>
                <c:pt idx="535">
                  <c:v>0.56912799999999997</c:v>
                </c:pt>
                <c:pt idx="536">
                  <c:v>2.3319049999999999</c:v>
                </c:pt>
                <c:pt idx="537">
                  <c:v>0.56878499999999999</c:v>
                </c:pt>
                <c:pt idx="538">
                  <c:v>0.46319199999999999</c:v>
                </c:pt>
                <c:pt idx="539">
                  <c:v>0.75185299999999999</c:v>
                </c:pt>
                <c:pt idx="540">
                  <c:v>0.85925399999999996</c:v>
                </c:pt>
                <c:pt idx="541">
                  <c:v>0.76661599999999996</c:v>
                </c:pt>
                <c:pt idx="542">
                  <c:v>0.311228</c:v>
                </c:pt>
                <c:pt idx="543">
                  <c:v>0.38440400000000002</c:v>
                </c:pt>
                <c:pt idx="544">
                  <c:v>0.40563300000000002</c:v>
                </c:pt>
                <c:pt idx="545">
                  <c:v>0.440886</c:v>
                </c:pt>
                <c:pt idx="546">
                  <c:v>0.27683799999999997</c:v>
                </c:pt>
                <c:pt idx="547">
                  <c:v>0.45459100000000002</c:v>
                </c:pt>
                <c:pt idx="548">
                  <c:v>0.35585699999999998</c:v>
                </c:pt>
                <c:pt idx="549">
                  <c:v>0.197297</c:v>
                </c:pt>
                <c:pt idx="550">
                  <c:v>0.34068799999999999</c:v>
                </c:pt>
                <c:pt idx="551">
                  <c:v>0.22223000000000001</c:v>
                </c:pt>
                <c:pt idx="552">
                  <c:v>1.1048549999999999</c:v>
                </c:pt>
                <c:pt idx="553">
                  <c:v>0.40856300000000001</c:v>
                </c:pt>
                <c:pt idx="554">
                  <c:v>0.27460400000000001</c:v>
                </c:pt>
                <c:pt idx="555">
                  <c:v>0.42414299999999999</c:v>
                </c:pt>
                <c:pt idx="556">
                  <c:v>0.25291200000000003</c:v>
                </c:pt>
                <c:pt idx="557">
                  <c:v>0.235985</c:v>
                </c:pt>
                <c:pt idx="558">
                  <c:v>0.44508300000000001</c:v>
                </c:pt>
                <c:pt idx="559">
                  <c:v>0.25066500000000003</c:v>
                </c:pt>
                <c:pt idx="560">
                  <c:v>0.30155199999999999</c:v>
                </c:pt>
                <c:pt idx="561">
                  <c:v>0.29530699999999999</c:v>
                </c:pt>
                <c:pt idx="562">
                  <c:v>0.349881</c:v>
                </c:pt>
                <c:pt idx="563">
                  <c:v>0.30203600000000003</c:v>
                </c:pt>
                <c:pt idx="564">
                  <c:v>0.62036500000000006</c:v>
                </c:pt>
                <c:pt idx="565">
                  <c:v>1.3355680000000001</c:v>
                </c:pt>
                <c:pt idx="566">
                  <c:v>0.42998599999999998</c:v>
                </c:pt>
                <c:pt idx="567">
                  <c:v>0.199688</c:v>
                </c:pt>
                <c:pt idx="568">
                  <c:v>0.27925</c:v>
                </c:pt>
                <c:pt idx="569">
                  <c:v>0.22437499999999999</c:v>
                </c:pt>
                <c:pt idx="570">
                  <c:v>0.39119300000000001</c:v>
                </c:pt>
                <c:pt idx="571">
                  <c:v>0.25824599999999998</c:v>
                </c:pt>
                <c:pt idx="572">
                  <c:v>0.33417200000000002</c:v>
                </c:pt>
                <c:pt idx="573">
                  <c:v>0.43965799999999999</c:v>
                </c:pt>
                <c:pt idx="574">
                  <c:v>0.71247199999999999</c:v>
                </c:pt>
                <c:pt idx="575">
                  <c:v>0.92614799999999997</c:v>
                </c:pt>
                <c:pt idx="576">
                  <c:v>1.8713839999999999</c:v>
                </c:pt>
                <c:pt idx="577">
                  <c:v>0.54675399999999996</c:v>
                </c:pt>
                <c:pt idx="578">
                  <c:v>0.72555199999999997</c:v>
                </c:pt>
                <c:pt idx="579">
                  <c:v>0.689554</c:v>
                </c:pt>
                <c:pt idx="580">
                  <c:v>0.69666600000000001</c:v>
                </c:pt>
                <c:pt idx="581">
                  <c:v>0.73278699999999997</c:v>
                </c:pt>
                <c:pt idx="582">
                  <c:v>0.85878699999999997</c:v>
                </c:pt>
                <c:pt idx="583">
                  <c:v>0.45777000000000001</c:v>
                </c:pt>
                <c:pt idx="584">
                  <c:v>0.27039999999999997</c:v>
                </c:pt>
                <c:pt idx="585">
                  <c:v>0.26583099999999998</c:v>
                </c:pt>
                <c:pt idx="586">
                  <c:v>0.238651</c:v>
                </c:pt>
                <c:pt idx="587">
                  <c:v>0.247751</c:v>
                </c:pt>
                <c:pt idx="588">
                  <c:v>0.16991600000000001</c:v>
                </c:pt>
                <c:pt idx="589">
                  <c:v>0.198101</c:v>
                </c:pt>
                <c:pt idx="590">
                  <c:v>0.20472599999999999</c:v>
                </c:pt>
                <c:pt idx="591">
                  <c:v>0.21063999999999999</c:v>
                </c:pt>
                <c:pt idx="592">
                  <c:v>0.20919599999999999</c:v>
                </c:pt>
                <c:pt idx="593">
                  <c:v>0.22281699999999999</c:v>
                </c:pt>
                <c:pt idx="594">
                  <c:v>0.222195</c:v>
                </c:pt>
                <c:pt idx="595">
                  <c:v>0.19390399999999999</c:v>
                </c:pt>
                <c:pt idx="596">
                  <c:v>0.15751599999999999</c:v>
                </c:pt>
                <c:pt idx="597">
                  <c:v>0.228548</c:v>
                </c:pt>
                <c:pt idx="598">
                  <c:v>0.20294400000000001</c:v>
                </c:pt>
                <c:pt idx="599">
                  <c:v>0.35803499999999999</c:v>
                </c:pt>
                <c:pt idx="600">
                  <c:v>0.97978399999999999</c:v>
                </c:pt>
                <c:pt idx="601">
                  <c:v>0.21818299999999999</c:v>
                </c:pt>
                <c:pt idx="602">
                  <c:v>0.27724799999999999</c:v>
                </c:pt>
                <c:pt idx="603">
                  <c:v>0.438581</c:v>
                </c:pt>
                <c:pt idx="604">
                  <c:v>0.41659600000000002</c:v>
                </c:pt>
                <c:pt idx="605">
                  <c:v>0.49243700000000001</c:v>
                </c:pt>
                <c:pt idx="606">
                  <c:v>0.58073200000000003</c:v>
                </c:pt>
                <c:pt idx="607">
                  <c:v>0.39761400000000002</c:v>
                </c:pt>
                <c:pt idx="608">
                  <c:v>0.42802699999999999</c:v>
                </c:pt>
                <c:pt idx="609">
                  <c:v>0.44055800000000001</c:v>
                </c:pt>
                <c:pt idx="610">
                  <c:v>0.37457299999999999</c:v>
                </c:pt>
                <c:pt idx="611">
                  <c:v>0.28563899999999998</c:v>
                </c:pt>
                <c:pt idx="612">
                  <c:v>0.39689799999999997</c:v>
                </c:pt>
                <c:pt idx="613">
                  <c:v>0.370641</c:v>
                </c:pt>
                <c:pt idx="614">
                  <c:v>0.60802400000000001</c:v>
                </c:pt>
                <c:pt idx="615">
                  <c:v>0.47035500000000002</c:v>
                </c:pt>
                <c:pt idx="616">
                  <c:v>0.56081899999999996</c:v>
                </c:pt>
                <c:pt idx="617">
                  <c:v>0.30532599999999999</c:v>
                </c:pt>
                <c:pt idx="618">
                  <c:v>0.38753399999999999</c:v>
                </c:pt>
                <c:pt idx="619">
                  <c:v>0.439778</c:v>
                </c:pt>
                <c:pt idx="620">
                  <c:v>0.39507100000000001</c:v>
                </c:pt>
                <c:pt idx="621">
                  <c:v>0.71300399999999997</c:v>
                </c:pt>
                <c:pt idx="622">
                  <c:v>0.69463299999999994</c:v>
                </c:pt>
                <c:pt idx="623">
                  <c:v>0.437691</c:v>
                </c:pt>
                <c:pt idx="624">
                  <c:v>0.303425</c:v>
                </c:pt>
                <c:pt idx="625">
                  <c:v>0.47950700000000002</c:v>
                </c:pt>
                <c:pt idx="626">
                  <c:v>0.64756899999999995</c:v>
                </c:pt>
                <c:pt idx="627">
                  <c:v>0.42522599999999999</c:v>
                </c:pt>
                <c:pt idx="628">
                  <c:v>0.552288</c:v>
                </c:pt>
                <c:pt idx="629">
                  <c:v>0.360454</c:v>
                </c:pt>
                <c:pt idx="630">
                  <c:v>0.48478100000000002</c:v>
                </c:pt>
                <c:pt idx="631">
                  <c:v>0.480541</c:v>
                </c:pt>
                <c:pt idx="632">
                  <c:v>0.16949600000000001</c:v>
                </c:pt>
                <c:pt idx="633">
                  <c:v>0.35725899999999999</c:v>
                </c:pt>
                <c:pt idx="634">
                  <c:v>0.31323600000000001</c:v>
                </c:pt>
                <c:pt idx="635">
                  <c:v>0.37721199999999999</c:v>
                </c:pt>
                <c:pt idx="636">
                  <c:v>0.46610099999999999</c:v>
                </c:pt>
                <c:pt idx="637">
                  <c:v>0.33688400000000002</c:v>
                </c:pt>
                <c:pt idx="638">
                  <c:v>0.69925000000000004</c:v>
                </c:pt>
                <c:pt idx="639">
                  <c:v>0.38036399999999998</c:v>
                </c:pt>
                <c:pt idx="640">
                  <c:v>0.456874</c:v>
                </c:pt>
                <c:pt idx="641">
                  <c:v>0.28809099999999999</c:v>
                </c:pt>
                <c:pt idx="642">
                  <c:v>0.299981</c:v>
                </c:pt>
                <c:pt idx="643">
                  <c:v>0.33771899999999999</c:v>
                </c:pt>
                <c:pt idx="644">
                  <c:v>0.2492</c:v>
                </c:pt>
                <c:pt idx="645">
                  <c:v>0.32173499999999999</c:v>
                </c:pt>
                <c:pt idx="646">
                  <c:v>0.478099</c:v>
                </c:pt>
                <c:pt idx="647">
                  <c:v>0.582484</c:v>
                </c:pt>
                <c:pt idx="648">
                  <c:v>0.67565200000000003</c:v>
                </c:pt>
                <c:pt idx="649">
                  <c:v>0.81051799999999996</c:v>
                </c:pt>
                <c:pt idx="650">
                  <c:v>1.1269739999999999</c:v>
                </c:pt>
                <c:pt idx="651">
                  <c:v>0.60658400000000001</c:v>
                </c:pt>
                <c:pt idx="652">
                  <c:v>0.35012399999999999</c:v>
                </c:pt>
                <c:pt idx="653">
                  <c:v>0.57988600000000001</c:v>
                </c:pt>
                <c:pt idx="654">
                  <c:v>0.94089400000000001</c:v>
                </c:pt>
                <c:pt idx="655">
                  <c:v>0.87033499999999997</c:v>
                </c:pt>
                <c:pt idx="656">
                  <c:v>0.89692899999999998</c:v>
                </c:pt>
                <c:pt idx="657">
                  <c:v>1.0900099999999999</c:v>
                </c:pt>
                <c:pt idx="658">
                  <c:v>2.5210430000000001</c:v>
                </c:pt>
                <c:pt idx="659">
                  <c:v>0.79141700000000004</c:v>
                </c:pt>
                <c:pt idx="660">
                  <c:v>1.0376179999999999</c:v>
                </c:pt>
                <c:pt idx="661">
                  <c:v>0.30151699999999998</c:v>
                </c:pt>
                <c:pt idx="662">
                  <c:v>0.36150500000000002</c:v>
                </c:pt>
                <c:pt idx="663">
                  <c:v>0.28794799999999998</c:v>
                </c:pt>
                <c:pt idx="664">
                  <c:v>0.242287</c:v>
                </c:pt>
                <c:pt idx="665">
                  <c:v>0.53438399999999997</c:v>
                </c:pt>
                <c:pt idx="666">
                  <c:v>0.172788</c:v>
                </c:pt>
                <c:pt idx="667">
                  <c:v>0.19575300000000001</c:v>
                </c:pt>
                <c:pt idx="668">
                  <c:v>0.17671999999999999</c:v>
                </c:pt>
                <c:pt idx="669">
                  <c:v>0.320963</c:v>
                </c:pt>
                <c:pt idx="670">
                  <c:v>0.29436600000000002</c:v>
                </c:pt>
                <c:pt idx="671">
                  <c:v>0.12207800000000001</c:v>
                </c:pt>
                <c:pt idx="672">
                  <c:v>0.204211</c:v>
                </c:pt>
                <c:pt idx="673">
                  <c:v>0.33838000000000001</c:v>
                </c:pt>
                <c:pt idx="674">
                  <c:v>0.31253599999999998</c:v>
                </c:pt>
                <c:pt idx="675">
                  <c:v>0.31044100000000002</c:v>
                </c:pt>
                <c:pt idx="676">
                  <c:v>0.45482400000000001</c:v>
                </c:pt>
                <c:pt idx="677">
                  <c:v>0.24357000000000001</c:v>
                </c:pt>
                <c:pt idx="678">
                  <c:v>0.410084</c:v>
                </c:pt>
                <c:pt idx="679">
                  <c:v>0.35239599999999999</c:v>
                </c:pt>
                <c:pt idx="680">
                  <c:v>0.28332299999999999</c:v>
                </c:pt>
                <c:pt idx="681">
                  <c:v>0.17357400000000001</c:v>
                </c:pt>
                <c:pt idx="682">
                  <c:v>0.316687</c:v>
                </c:pt>
                <c:pt idx="683">
                  <c:v>0.76327999999999996</c:v>
                </c:pt>
                <c:pt idx="684">
                  <c:v>0.43551699999999999</c:v>
                </c:pt>
                <c:pt idx="685">
                  <c:v>0.46659499999999998</c:v>
                </c:pt>
                <c:pt idx="686">
                  <c:v>0.28773100000000001</c:v>
                </c:pt>
                <c:pt idx="687">
                  <c:v>0.35134300000000002</c:v>
                </c:pt>
                <c:pt idx="688">
                  <c:v>0.37483</c:v>
                </c:pt>
                <c:pt idx="689">
                  <c:v>0.79047900000000004</c:v>
                </c:pt>
                <c:pt idx="690">
                  <c:v>0.60970999999999997</c:v>
                </c:pt>
                <c:pt idx="691">
                  <c:v>0.51855099999999998</c:v>
                </c:pt>
                <c:pt idx="692">
                  <c:v>0.36437799999999998</c:v>
                </c:pt>
                <c:pt idx="693">
                  <c:v>0.48390100000000003</c:v>
                </c:pt>
                <c:pt idx="694">
                  <c:v>0.58093399999999995</c:v>
                </c:pt>
                <c:pt idx="695">
                  <c:v>0.65065499999999998</c:v>
                </c:pt>
                <c:pt idx="696">
                  <c:v>0.42837199999999998</c:v>
                </c:pt>
                <c:pt idx="697">
                  <c:v>0.44791399999999998</c:v>
                </c:pt>
                <c:pt idx="698">
                  <c:v>0.53883599999999998</c:v>
                </c:pt>
                <c:pt idx="699">
                  <c:v>0.32439699999999999</c:v>
                </c:pt>
                <c:pt idx="700">
                  <c:v>0.48706100000000002</c:v>
                </c:pt>
                <c:pt idx="701">
                  <c:v>0.73502800000000001</c:v>
                </c:pt>
                <c:pt idx="702">
                  <c:v>1.128493</c:v>
                </c:pt>
                <c:pt idx="703">
                  <c:v>0.180363</c:v>
                </c:pt>
                <c:pt idx="704">
                  <c:v>0.34016099999999999</c:v>
                </c:pt>
                <c:pt idx="705">
                  <c:v>0.13677700000000001</c:v>
                </c:pt>
                <c:pt idx="706">
                  <c:v>0.46222200000000002</c:v>
                </c:pt>
                <c:pt idx="707">
                  <c:v>0.30477399999999999</c:v>
                </c:pt>
                <c:pt idx="708">
                  <c:v>0.39244600000000002</c:v>
                </c:pt>
                <c:pt idx="709">
                  <c:v>0.43781799999999998</c:v>
                </c:pt>
                <c:pt idx="710">
                  <c:v>0.37507299999999999</c:v>
                </c:pt>
                <c:pt idx="711">
                  <c:v>0.76260499999999998</c:v>
                </c:pt>
                <c:pt idx="712">
                  <c:v>0.63783400000000001</c:v>
                </c:pt>
                <c:pt idx="713">
                  <c:v>0.59141600000000005</c:v>
                </c:pt>
                <c:pt idx="714">
                  <c:v>0.73960300000000001</c:v>
                </c:pt>
                <c:pt idx="715">
                  <c:v>1.028678</c:v>
                </c:pt>
                <c:pt idx="716">
                  <c:v>1.677557</c:v>
                </c:pt>
                <c:pt idx="717">
                  <c:v>1.8047420000000001</c:v>
                </c:pt>
                <c:pt idx="718">
                  <c:v>4.7483820000000003</c:v>
                </c:pt>
                <c:pt idx="719">
                  <c:v>1.1879040000000001</c:v>
                </c:pt>
                <c:pt idx="720">
                  <c:v>2.5936840000000001</c:v>
                </c:pt>
                <c:pt idx="721">
                  <c:v>0.81702699999999995</c:v>
                </c:pt>
                <c:pt idx="722">
                  <c:v>1.0171600000000001</c:v>
                </c:pt>
                <c:pt idx="723">
                  <c:v>0.31475799999999998</c:v>
                </c:pt>
                <c:pt idx="724">
                  <c:v>0.57032099999999997</c:v>
                </c:pt>
                <c:pt idx="725">
                  <c:v>0.301394</c:v>
                </c:pt>
                <c:pt idx="726">
                  <c:v>0.242566</c:v>
                </c:pt>
                <c:pt idx="727">
                  <c:v>0.90626099999999998</c:v>
                </c:pt>
                <c:pt idx="728">
                  <c:v>0.203932</c:v>
                </c:pt>
                <c:pt idx="729">
                  <c:v>0.33995999999999998</c:v>
                </c:pt>
                <c:pt idx="730">
                  <c:v>0.37725399999999998</c:v>
                </c:pt>
                <c:pt idx="731">
                  <c:v>0.30567100000000003</c:v>
                </c:pt>
                <c:pt idx="732">
                  <c:v>0.55519200000000002</c:v>
                </c:pt>
                <c:pt idx="733">
                  <c:v>0.198742</c:v>
                </c:pt>
                <c:pt idx="734">
                  <c:v>0.32504899999999998</c:v>
                </c:pt>
                <c:pt idx="735">
                  <c:v>0.24399599999999999</c:v>
                </c:pt>
                <c:pt idx="736">
                  <c:v>0.43783699999999998</c:v>
                </c:pt>
                <c:pt idx="737">
                  <c:v>0.43843199999999999</c:v>
                </c:pt>
                <c:pt idx="738">
                  <c:v>0.76751100000000005</c:v>
                </c:pt>
                <c:pt idx="739">
                  <c:v>0.486429</c:v>
                </c:pt>
                <c:pt idx="740">
                  <c:v>0.33979799999999999</c:v>
                </c:pt>
                <c:pt idx="741">
                  <c:v>0.20368900000000001</c:v>
                </c:pt>
                <c:pt idx="742">
                  <c:v>0.145925</c:v>
                </c:pt>
                <c:pt idx="743">
                  <c:v>0.154864</c:v>
                </c:pt>
                <c:pt idx="744">
                  <c:v>0.46253100000000003</c:v>
                </c:pt>
                <c:pt idx="745">
                  <c:v>0.35726000000000002</c:v>
                </c:pt>
                <c:pt idx="746">
                  <c:v>0.22716500000000001</c:v>
                </c:pt>
                <c:pt idx="747">
                  <c:v>0.26298899999999997</c:v>
                </c:pt>
                <c:pt idx="748">
                  <c:v>0.20621600000000001</c:v>
                </c:pt>
                <c:pt idx="749">
                  <c:v>0.24948500000000001</c:v>
                </c:pt>
                <c:pt idx="750">
                  <c:v>0.37885799999999997</c:v>
                </c:pt>
                <c:pt idx="751">
                  <c:v>0.26792300000000002</c:v>
                </c:pt>
                <c:pt idx="752">
                  <c:v>0.34970400000000001</c:v>
                </c:pt>
                <c:pt idx="753">
                  <c:v>0.53271900000000005</c:v>
                </c:pt>
                <c:pt idx="754">
                  <c:v>0.33220300000000003</c:v>
                </c:pt>
                <c:pt idx="755">
                  <c:v>0.34393699999999999</c:v>
                </c:pt>
                <c:pt idx="756">
                  <c:v>0.16334699999999999</c:v>
                </c:pt>
                <c:pt idx="757">
                  <c:v>0.23275599999999999</c:v>
                </c:pt>
                <c:pt idx="758">
                  <c:v>0.14788799999999999</c:v>
                </c:pt>
                <c:pt idx="759">
                  <c:v>0.20136100000000001</c:v>
                </c:pt>
                <c:pt idx="760">
                  <c:v>0.18046899999999999</c:v>
                </c:pt>
                <c:pt idx="761">
                  <c:v>0.29270600000000002</c:v>
                </c:pt>
                <c:pt idx="762">
                  <c:v>0.11473700000000001</c:v>
                </c:pt>
                <c:pt idx="763">
                  <c:v>0.167988</c:v>
                </c:pt>
                <c:pt idx="764">
                  <c:v>0.16258400000000001</c:v>
                </c:pt>
                <c:pt idx="765">
                  <c:v>0.25476300000000002</c:v>
                </c:pt>
                <c:pt idx="766">
                  <c:v>0.12876899999999999</c:v>
                </c:pt>
                <c:pt idx="767">
                  <c:v>0.117492</c:v>
                </c:pt>
                <c:pt idx="768">
                  <c:v>0.19738</c:v>
                </c:pt>
                <c:pt idx="769">
                  <c:v>0.22433600000000001</c:v>
                </c:pt>
                <c:pt idx="770">
                  <c:v>0.14760000000000001</c:v>
                </c:pt>
                <c:pt idx="771">
                  <c:v>0.27054499999999998</c:v>
                </c:pt>
                <c:pt idx="772">
                  <c:v>0.131747</c:v>
                </c:pt>
                <c:pt idx="773">
                  <c:v>0.17283200000000001</c:v>
                </c:pt>
                <c:pt idx="774">
                  <c:v>0.28634500000000002</c:v>
                </c:pt>
                <c:pt idx="775">
                  <c:v>0.31972800000000001</c:v>
                </c:pt>
                <c:pt idx="776">
                  <c:v>0.155192</c:v>
                </c:pt>
                <c:pt idx="777">
                  <c:v>0.216224</c:v>
                </c:pt>
                <c:pt idx="778">
                  <c:v>0.55349000000000004</c:v>
                </c:pt>
                <c:pt idx="779">
                  <c:v>0.14363300000000001</c:v>
                </c:pt>
                <c:pt idx="780">
                  <c:v>0.31698500000000002</c:v>
                </c:pt>
                <c:pt idx="781">
                  <c:v>0.18808</c:v>
                </c:pt>
                <c:pt idx="782">
                  <c:v>0.25336700000000001</c:v>
                </c:pt>
                <c:pt idx="783">
                  <c:v>0.26406800000000002</c:v>
                </c:pt>
                <c:pt idx="784">
                  <c:v>0.63919700000000002</c:v>
                </c:pt>
                <c:pt idx="785">
                  <c:v>0.146424</c:v>
                </c:pt>
                <c:pt idx="786">
                  <c:v>0.18489800000000001</c:v>
                </c:pt>
                <c:pt idx="787">
                  <c:v>0.27602100000000002</c:v>
                </c:pt>
                <c:pt idx="788">
                  <c:v>0.33645900000000001</c:v>
                </c:pt>
                <c:pt idx="789">
                  <c:v>0.37986999999999999</c:v>
                </c:pt>
                <c:pt idx="790">
                  <c:v>0.262656</c:v>
                </c:pt>
                <c:pt idx="791">
                  <c:v>0.15596699999999999</c:v>
                </c:pt>
                <c:pt idx="792">
                  <c:v>0.50270000000000004</c:v>
                </c:pt>
                <c:pt idx="793">
                  <c:v>0.31034600000000001</c:v>
                </c:pt>
                <c:pt idx="794">
                  <c:v>0.18437899999999999</c:v>
                </c:pt>
                <c:pt idx="795">
                  <c:v>0.107596</c:v>
                </c:pt>
                <c:pt idx="796">
                  <c:v>0.15765199999999999</c:v>
                </c:pt>
                <c:pt idx="797">
                  <c:v>0.24415999999999999</c:v>
                </c:pt>
                <c:pt idx="798">
                  <c:v>0.518266</c:v>
                </c:pt>
                <c:pt idx="799">
                  <c:v>0.16497700000000001</c:v>
                </c:pt>
                <c:pt idx="800">
                  <c:v>0.76593500000000003</c:v>
                </c:pt>
                <c:pt idx="801">
                  <c:v>0.29018100000000002</c:v>
                </c:pt>
                <c:pt idx="802">
                  <c:v>0.44118800000000002</c:v>
                </c:pt>
                <c:pt idx="803">
                  <c:v>0.88487400000000005</c:v>
                </c:pt>
                <c:pt idx="804">
                  <c:v>0.735981</c:v>
                </c:pt>
                <c:pt idx="805">
                  <c:v>0.158635</c:v>
                </c:pt>
                <c:pt idx="806">
                  <c:v>0.23640900000000001</c:v>
                </c:pt>
                <c:pt idx="807">
                  <c:v>0.39734799999999998</c:v>
                </c:pt>
                <c:pt idx="808">
                  <c:v>0.17157800000000001</c:v>
                </c:pt>
                <c:pt idx="809">
                  <c:v>0.19675699999999999</c:v>
                </c:pt>
                <c:pt idx="810">
                  <c:v>0.393038</c:v>
                </c:pt>
                <c:pt idx="811">
                  <c:v>0.82080500000000001</c:v>
                </c:pt>
                <c:pt idx="812">
                  <c:v>0.23696800000000001</c:v>
                </c:pt>
                <c:pt idx="813">
                  <c:v>0.18049799999999999</c:v>
                </c:pt>
                <c:pt idx="814">
                  <c:v>0.31868099999999999</c:v>
                </c:pt>
                <c:pt idx="815">
                  <c:v>0.34590300000000002</c:v>
                </c:pt>
                <c:pt idx="816">
                  <c:v>0.43363400000000002</c:v>
                </c:pt>
                <c:pt idx="817">
                  <c:v>0.28420200000000001</c:v>
                </c:pt>
                <c:pt idx="818">
                  <c:v>0.455042</c:v>
                </c:pt>
                <c:pt idx="819">
                  <c:v>0.23682800000000001</c:v>
                </c:pt>
                <c:pt idx="820">
                  <c:v>0.37539699999999998</c:v>
                </c:pt>
                <c:pt idx="821">
                  <c:v>0.35247699999999998</c:v>
                </c:pt>
                <c:pt idx="822">
                  <c:v>0.68342800000000004</c:v>
                </c:pt>
                <c:pt idx="823">
                  <c:v>1.022329</c:v>
                </c:pt>
                <c:pt idx="824">
                  <c:v>0.44952900000000001</c:v>
                </c:pt>
                <c:pt idx="825">
                  <c:v>0.22725899999999999</c:v>
                </c:pt>
                <c:pt idx="826">
                  <c:v>0.24631900000000001</c:v>
                </c:pt>
                <c:pt idx="827">
                  <c:v>0.32351099999999999</c:v>
                </c:pt>
                <c:pt idx="828">
                  <c:v>0.77121799999999996</c:v>
                </c:pt>
                <c:pt idx="829">
                  <c:v>0.36559999999999998</c:v>
                </c:pt>
                <c:pt idx="830">
                  <c:v>0.158581</c:v>
                </c:pt>
                <c:pt idx="831">
                  <c:v>0.13695599999999999</c:v>
                </c:pt>
                <c:pt idx="832">
                  <c:v>0.23928199999999999</c:v>
                </c:pt>
                <c:pt idx="833">
                  <c:v>0.232238</c:v>
                </c:pt>
                <c:pt idx="834">
                  <c:v>0.32294800000000001</c:v>
                </c:pt>
                <c:pt idx="835">
                  <c:v>0.29675200000000002</c:v>
                </c:pt>
                <c:pt idx="836">
                  <c:v>0.54297799999999996</c:v>
                </c:pt>
                <c:pt idx="837">
                  <c:v>0.39447700000000002</c:v>
                </c:pt>
                <c:pt idx="838">
                  <c:v>0.47686499999999998</c:v>
                </c:pt>
                <c:pt idx="839">
                  <c:v>0.43647200000000003</c:v>
                </c:pt>
                <c:pt idx="840">
                  <c:v>0.91384600000000005</c:v>
                </c:pt>
                <c:pt idx="841">
                  <c:v>0.45184600000000003</c:v>
                </c:pt>
                <c:pt idx="842">
                  <c:v>0.26769199999999999</c:v>
                </c:pt>
                <c:pt idx="843">
                  <c:v>0.33448299999999997</c:v>
                </c:pt>
                <c:pt idx="844">
                  <c:v>0.37754399999999999</c:v>
                </c:pt>
                <c:pt idx="845">
                  <c:v>0.267793</c:v>
                </c:pt>
                <c:pt idx="846">
                  <c:v>0.475661</c:v>
                </c:pt>
                <c:pt idx="847">
                  <c:v>0.80888400000000005</c:v>
                </c:pt>
                <c:pt idx="848">
                  <c:v>0.47817300000000001</c:v>
                </c:pt>
                <c:pt idx="849">
                  <c:v>0.33464500000000003</c:v>
                </c:pt>
                <c:pt idx="850">
                  <c:v>0.34297699999999998</c:v>
                </c:pt>
                <c:pt idx="851">
                  <c:v>0.460926</c:v>
                </c:pt>
                <c:pt idx="852">
                  <c:v>0.41662399999999999</c:v>
                </c:pt>
                <c:pt idx="853">
                  <c:v>0.43304399999999998</c:v>
                </c:pt>
                <c:pt idx="854">
                  <c:v>0.69663200000000003</c:v>
                </c:pt>
                <c:pt idx="855">
                  <c:v>0.48275899999999999</c:v>
                </c:pt>
                <c:pt idx="856">
                  <c:v>0.62111300000000003</c:v>
                </c:pt>
                <c:pt idx="857">
                  <c:v>0.45589499999999999</c:v>
                </c:pt>
                <c:pt idx="858">
                  <c:v>0.65076800000000001</c:v>
                </c:pt>
                <c:pt idx="859">
                  <c:v>0.65275300000000003</c:v>
                </c:pt>
                <c:pt idx="860">
                  <c:v>0.57099500000000003</c:v>
                </c:pt>
                <c:pt idx="861">
                  <c:v>0.35485699999999998</c:v>
                </c:pt>
                <c:pt idx="862">
                  <c:v>0.30493500000000001</c:v>
                </c:pt>
                <c:pt idx="863">
                  <c:v>0.29879899999999998</c:v>
                </c:pt>
                <c:pt idx="864">
                  <c:v>0.16245799999999999</c:v>
                </c:pt>
                <c:pt idx="865">
                  <c:v>0.25380200000000003</c:v>
                </c:pt>
                <c:pt idx="866">
                  <c:v>0.25290299999999999</c:v>
                </c:pt>
                <c:pt idx="867">
                  <c:v>0.42368499999999998</c:v>
                </c:pt>
                <c:pt idx="868">
                  <c:v>0.406746</c:v>
                </c:pt>
                <c:pt idx="869">
                  <c:v>1.5358080000000001</c:v>
                </c:pt>
                <c:pt idx="870">
                  <c:v>0.63542299999999996</c:v>
                </c:pt>
                <c:pt idx="871">
                  <c:v>0.67574900000000004</c:v>
                </c:pt>
                <c:pt idx="872">
                  <c:v>0.72142600000000001</c:v>
                </c:pt>
                <c:pt idx="873">
                  <c:v>0.43991999999999998</c:v>
                </c:pt>
                <c:pt idx="874">
                  <c:v>1.005185</c:v>
                </c:pt>
                <c:pt idx="875">
                  <c:v>0.40566400000000002</c:v>
                </c:pt>
                <c:pt idx="876">
                  <c:v>0.188724</c:v>
                </c:pt>
                <c:pt idx="877">
                  <c:v>0.60590100000000002</c:v>
                </c:pt>
                <c:pt idx="878">
                  <c:v>0.29319000000000001</c:v>
                </c:pt>
                <c:pt idx="879">
                  <c:v>0.40444200000000002</c:v>
                </c:pt>
                <c:pt idx="880">
                  <c:v>0.69791199999999998</c:v>
                </c:pt>
                <c:pt idx="881">
                  <c:v>0.91819200000000001</c:v>
                </c:pt>
                <c:pt idx="882">
                  <c:v>0.79280399999999995</c:v>
                </c:pt>
                <c:pt idx="883">
                  <c:v>0.86807500000000004</c:v>
                </c:pt>
                <c:pt idx="884">
                  <c:v>0.188886</c:v>
                </c:pt>
                <c:pt idx="885">
                  <c:v>0.23655999999999999</c:v>
                </c:pt>
                <c:pt idx="886">
                  <c:v>0.32606800000000002</c:v>
                </c:pt>
                <c:pt idx="887">
                  <c:v>0.28123999999999999</c:v>
                </c:pt>
                <c:pt idx="888">
                  <c:v>0.442778</c:v>
                </c:pt>
                <c:pt idx="889">
                  <c:v>0.349721</c:v>
                </c:pt>
                <c:pt idx="890">
                  <c:v>0.592418</c:v>
                </c:pt>
                <c:pt idx="891">
                  <c:v>0.57581000000000004</c:v>
                </c:pt>
                <c:pt idx="892">
                  <c:v>0.83763200000000004</c:v>
                </c:pt>
                <c:pt idx="893">
                  <c:v>1.120547</c:v>
                </c:pt>
                <c:pt idx="894">
                  <c:v>0.90089300000000005</c:v>
                </c:pt>
                <c:pt idx="895">
                  <c:v>0.62034800000000001</c:v>
                </c:pt>
                <c:pt idx="896">
                  <c:v>0.55008800000000002</c:v>
                </c:pt>
                <c:pt idx="897">
                  <c:v>0.46030599999999999</c:v>
                </c:pt>
                <c:pt idx="898">
                  <c:v>1.027906</c:v>
                </c:pt>
                <c:pt idx="899">
                  <c:v>0.34282499999999999</c:v>
                </c:pt>
                <c:pt idx="900">
                  <c:v>0.30382799999999999</c:v>
                </c:pt>
                <c:pt idx="901">
                  <c:v>0.31783299999999998</c:v>
                </c:pt>
                <c:pt idx="902">
                  <c:v>0.51863199999999998</c:v>
                </c:pt>
                <c:pt idx="903">
                  <c:v>0.35613299999999998</c:v>
                </c:pt>
                <c:pt idx="904">
                  <c:v>0.340922</c:v>
                </c:pt>
                <c:pt idx="905">
                  <c:v>0.42105700000000001</c:v>
                </c:pt>
                <c:pt idx="906">
                  <c:v>1.0817019999999999</c:v>
                </c:pt>
                <c:pt idx="907">
                  <c:v>1.845898</c:v>
                </c:pt>
                <c:pt idx="908">
                  <c:v>0.742344</c:v>
                </c:pt>
                <c:pt idx="909">
                  <c:v>0.87226099999999995</c:v>
                </c:pt>
                <c:pt idx="910">
                  <c:v>1.112886</c:v>
                </c:pt>
                <c:pt idx="911">
                  <c:v>0.80889200000000006</c:v>
                </c:pt>
                <c:pt idx="912">
                  <c:v>0.86853400000000003</c:v>
                </c:pt>
                <c:pt idx="913">
                  <c:v>0.43286000000000002</c:v>
                </c:pt>
                <c:pt idx="914">
                  <c:v>0.98470500000000005</c:v>
                </c:pt>
                <c:pt idx="915">
                  <c:v>0.47931800000000002</c:v>
                </c:pt>
                <c:pt idx="916">
                  <c:v>0.345136</c:v>
                </c:pt>
                <c:pt idx="917">
                  <c:v>0.319378</c:v>
                </c:pt>
                <c:pt idx="918">
                  <c:v>0.43216199999999999</c:v>
                </c:pt>
                <c:pt idx="919">
                  <c:v>0.374135</c:v>
                </c:pt>
                <c:pt idx="920">
                  <c:v>0.744981</c:v>
                </c:pt>
                <c:pt idx="921">
                  <c:v>1.1957660000000001</c:v>
                </c:pt>
                <c:pt idx="922">
                  <c:v>0.68141300000000005</c:v>
                </c:pt>
                <c:pt idx="923">
                  <c:v>0.79630299999999998</c:v>
                </c:pt>
                <c:pt idx="924">
                  <c:v>0.452432</c:v>
                </c:pt>
                <c:pt idx="925">
                  <c:v>0.257299</c:v>
                </c:pt>
                <c:pt idx="926">
                  <c:v>0.48645899999999997</c:v>
                </c:pt>
                <c:pt idx="927">
                  <c:v>0.59581399999999995</c:v>
                </c:pt>
                <c:pt idx="928">
                  <c:v>0.71335599999999999</c:v>
                </c:pt>
                <c:pt idx="929">
                  <c:v>1.2545919999999999</c:v>
                </c:pt>
                <c:pt idx="930">
                  <c:v>2.1068929999999999</c:v>
                </c:pt>
                <c:pt idx="931">
                  <c:v>0.91850900000000002</c:v>
                </c:pt>
                <c:pt idx="932">
                  <c:v>0.31093399999999999</c:v>
                </c:pt>
                <c:pt idx="933">
                  <c:v>0.39302500000000001</c:v>
                </c:pt>
                <c:pt idx="934">
                  <c:v>0.49471999999999999</c:v>
                </c:pt>
                <c:pt idx="935">
                  <c:v>0.912165</c:v>
                </c:pt>
                <c:pt idx="936">
                  <c:v>1.604427</c:v>
                </c:pt>
                <c:pt idx="937">
                  <c:v>0.33343099999999998</c:v>
                </c:pt>
                <c:pt idx="938">
                  <c:v>0.43976500000000002</c:v>
                </c:pt>
                <c:pt idx="939">
                  <c:v>0.54363099999999998</c:v>
                </c:pt>
                <c:pt idx="940">
                  <c:v>0.234655</c:v>
                </c:pt>
                <c:pt idx="941">
                  <c:v>0.28494000000000003</c:v>
                </c:pt>
                <c:pt idx="942">
                  <c:v>0.460179</c:v>
                </c:pt>
                <c:pt idx="943">
                  <c:v>0.60758199999999996</c:v>
                </c:pt>
                <c:pt idx="944">
                  <c:v>1.127375</c:v>
                </c:pt>
                <c:pt idx="945">
                  <c:v>4.3895999999999998E-2</c:v>
                </c:pt>
                <c:pt idx="946">
                  <c:v>0.17175799999999999</c:v>
                </c:pt>
                <c:pt idx="947">
                  <c:v>0.369948</c:v>
                </c:pt>
                <c:pt idx="948">
                  <c:v>0.50644299999999998</c:v>
                </c:pt>
                <c:pt idx="949">
                  <c:v>0.46948400000000001</c:v>
                </c:pt>
                <c:pt idx="950">
                  <c:v>0.415802</c:v>
                </c:pt>
                <c:pt idx="951">
                  <c:v>0.44598900000000002</c:v>
                </c:pt>
                <c:pt idx="952">
                  <c:v>0.60028400000000004</c:v>
                </c:pt>
                <c:pt idx="953">
                  <c:v>0.69883300000000004</c:v>
                </c:pt>
                <c:pt idx="954">
                  <c:v>0.59845999999999999</c:v>
                </c:pt>
                <c:pt idx="955">
                  <c:v>0.39752700000000002</c:v>
                </c:pt>
                <c:pt idx="956">
                  <c:v>0.68041700000000005</c:v>
                </c:pt>
                <c:pt idx="957">
                  <c:v>0.62407999999999997</c:v>
                </c:pt>
                <c:pt idx="958">
                  <c:v>0.989232</c:v>
                </c:pt>
                <c:pt idx="959">
                  <c:v>0.62136899999999995</c:v>
                </c:pt>
                <c:pt idx="960">
                  <c:v>0.61311800000000005</c:v>
                </c:pt>
                <c:pt idx="961">
                  <c:v>0.54656099999999996</c:v>
                </c:pt>
                <c:pt idx="962">
                  <c:v>0.54882799999999998</c:v>
                </c:pt>
                <c:pt idx="963">
                  <c:v>0.89287499999999997</c:v>
                </c:pt>
                <c:pt idx="964">
                  <c:v>1.555361</c:v>
                </c:pt>
                <c:pt idx="965">
                  <c:v>3.2676349999999998</c:v>
                </c:pt>
                <c:pt idx="966">
                  <c:v>0.61403200000000002</c:v>
                </c:pt>
                <c:pt idx="967">
                  <c:v>0.74486600000000003</c:v>
                </c:pt>
                <c:pt idx="968">
                  <c:v>0.97455800000000004</c:v>
                </c:pt>
                <c:pt idx="969">
                  <c:v>1.2226980000000001</c:v>
                </c:pt>
                <c:pt idx="970">
                  <c:v>0.86007100000000003</c:v>
                </c:pt>
                <c:pt idx="971">
                  <c:v>0.55352100000000004</c:v>
                </c:pt>
                <c:pt idx="972">
                  <c:v>0.38743899999999998</c:v>
                </c:pt>
                <c:pt idx="973">
                  <c:v>0.59836800000000001</c:v>
                </c:pt>
                <c:pt idx="974">
                  <c:v>0.45369199999999998</c:v>
                </c:pt>
                <c:pt idx="975">
                  <c:v>0.43892799999999998</c:v>
                </c:pt>
                <c:pt idx="976">
                  <c:v>0.55139099999999996</c:v>
                </c:pt>
                <c:pt idx="977">
                  <c:v>0.67725199999999997</c:v>
                </c:pt>
                <c:pt idx="978">
                  <c:v>0.59364799999999995</c:v>
                </c:pt>
                <c:pt idx="979">
                  <c:v>0.35710900000000001</c:v>
                </c:pt>
                <c:pt idx="980">
                  <c:v>0.32552300000000001</c:v>
                </c:pt>
                <c:pt idx="981">
                  <c:v>0.45264300000000002</c:v>
                </c:pt>
                <c:pt idx="982">
                  <c:v>0.42228700000000002</c:v>
                </c:pt>
                <c:pt idx="983">
                  <c:v>0.72262400000000004</c:v>
                </c:pt>
                <c:pt idx="984">
                  <c:v>1.1402239999999999</c:v>
                </c:pt>
                <c:pt idx="985">
                  <c:v>1.2043630000000001</c:v>
                </c:pt>
                <c:pt idx="986">
                  <c:v>0.24438399999999999</c:v>
                </c:pt>
                <c:pt idx="987">
                  <c:v>0.39118000000000003</c:v>
                </c:pt>
                <c:pt idx="988">
                  <c:v>1.115664</c:v>
                </c:pt>
                <c:pt idx="989">
                  <c:v>0.902088</c:v>
                </c:pt>
                <c:pt idx="990">
                  <c:v>0.45627600000000001</c:v>
                </c:pt>
                <c:pt idx="991">
                  <c:v>0.31635099999999999</c:v>
                </c:pt>
                <c:pt idx="992">
                  <c:v>0.55019099999999999</c:v>
                </c:pt>
                <c:pt idx="993">
                  <c:v>1.234858</c:v>
                </c:pt>
                <c:pt idx="994">
                  <c:v>0.51706799999999997</c:v>
                </c:pt>
                <c:pt idx="995">
                  <c:v>1.115594</c:v>
                </c:pt>
                <c:pt idx="996">
                  <c:v>0.76703399999999999</c:v>
                </c:pt>
                <c:pt idx="997">
                  <c:v>0.59080600000000005</c:v>
                </c:pt>
                <c:pt idx="998">
                  <c:v>0.623811</c:v>
                </c:pt>
                <c:pt idx="999">
                  <c:v>1.0311330000000001</c:v>
                </c:pt>
                <c:pt idx="1000">
                  <c:v>0.617753</c:v>
                </c:pt>
                <c:pt idx="1001">
                  <c:v>0.69584100000000004</c:v>
                </c:pt>
                <c:pt idx="1002">
                  <c:v>1.466342</c:v>
                </c:pt>
                <c:pt idx="1003">
                  <c:v>1.0364739999999999</c:v>
                </c:pt>
                <c:pt idx="1004">
                  <c:v>0.16173499999999999</c:v>
                </c:pt>
                <c:pt idx="1005">
                  <c:v>0.32627200000000001</c:v>
                </c:pt>
                <c:pt idx="1006">
                  <c:v>0.37307400000000002</c:v>
                </c:pt>
                <c:pt idx="1007">
                  <c:v>0.59088200000000002</c:v>
                </c:pt>
                <c:pt idx="1008">
                  <c:v>0.700407</c:v>
                </c:pt>
                <c:pt idx="1009">
                  <c:v>0.27278400000000003</c:v>
                </c:pt>
                <c:pt idx="1010">
                  <c:v>0.29034599999999999</c:v>
                </c:pt>
                <c:pt idx="1011">
                  <c:v>0.59890200000000005</c:v>
                </c:pt>
                <c:pt idx="1012">
                  <c:v>0.44062299999999999</c:v>
                </c:pt>
                <c:pt idx="1013">
                  <c:v>0.46146900000000002</c:v>
                </c:pt>
                <c:pt idx="1014">
                  <c:v>0.36632100000000001</c:v>
                </c:pt>
                <c:pt idx="1015">
                  <c:v>0.35466300000000001</c:v>
                </c:pt>
                <c:pt idx="1016">
                  <c:v>0.63777499999999998</c:v>
                </c:pt>
                <c:pt idx="1017">
                  <c:v>0.50348999999999999</c:v>
                </c:pt>
                <c:pt idx="1018">
                  <c:v>0.61384700000000003</c:v>
                </c:pt>
                <c:pt idx="1019">
                  <c:v>0.55463600000000002</c:v>
                </c:pt>
                <c:pt idx="1020">
                  <c:v>0.42377100000000001</c:v>
                </c:pt>
                <c:pt idx="1021">
                  <c:v>0.41181200000000001</c:v>
                </c:pt>
                <c:pt idx="1022">
                  <c:v>0.35148099999999999</c:v>
                </c:pt>
                <c:pt idx="1023">
                  <c:v>0.52266599999999996</c:v>
                </c:pt>
                <c:pt idx="1024">
                  <c:v>2.2401610000000001</c:v>
                </c:pt>
                <c:pt idx="1025">
                  <c:v>1.349971</c:v>
                </c:pt>
                <c:pt idx="1026">
                  <c:v>0.77116399999999996</c:v>
                </c:pt>
                <c:pt idx="1027">
                  <c:v>1.7214100000000001</c:v>
                </c:pt>
                <c:pt idx="1028">
                  <c:v>0.71733599999999997</c:v>
                </c:pt>
                <c:pt idx="1029">
                  <c:v>1.5563610000000001</c:v>
                </c:pt>
                <c:pt idx="1030">
                  <c:v>3.8781829999999999</c:v>
                </c:pt>
                <c:pt idx="1031">
                  <c:v>3.7229410000000001</c:v>
                </c:pt>
                <c:pt idx="1032">
                  <c:v>0.540211</c:v>
                </c:pt>
                <c:pt idx="1033">
                  <c:v>0.84136699999999998</c:v>
                </c:pt>
                <c:pt idx="1034">
                  <c:v>1.754087</c:v>
                </c:pt>
                <c:pt idx="1035">
                  <c:v>0.275115</c:v>
                </c:pt>
                <c:pt idx="1036">
                  <c:v>0.26657999999999998</c:v>
                </c:pt>
                <c:pt idx="1037">
                  <c:v>0.49106300000000003</c:v>
                </c:pt>
                <c:pt idx="1038">
                  <c:v>0.41283399999999998</c:v>
                </c:pt>
                <c:pt idx="1039">
                  <c:v>0.40851399999999999</c:v>
                </c:pt>
                <c:pt idx="1040">
                  <c:v>0.36991099999999999</c:v>
                </c:pt>
                <c:pt idx="1041">
                  <c:v>0.41206799999999999</c:v>
                </c:pt>
                <c:pt idx="1042">
                  <c:v>0.23002400000000001</c:v>
                </c:pt>
                <c:pt idx="1043">
                  <c:v>0.38188699999999998</c:v>
                </c:pt>
                <c:pt idx="1044">
                  <c:v>0.23439299999999999</c:v>
                </c:pt>
                <c:pt idx="1045">
                  <c:v>0.203486</c:v>
                </c:pt>
                <c:pt idx="1046">
                  <c:v>0.48315999999999998</c:v>
                </c:pt>
                <c:pt idx="1047">
                  <c:v>0.415043</c:v>
                </c:pt>
                <c:pt idx="1048">
                  <c:v>0.17528199999999999</c:v>
                </c:pt>
                <c:pt idx="1049">
                  <c:v>0.366255</c:v>
                </c:pt>
                <c:pt idx="1050">
                  <c:v>1.479487</c:v>
                </c:pt>
                <c:pt idx="1051">
                  <c:v>0.19969799999999999</c:v>
                </c:pt>
                <c:pt idx="1052">
                  <c:v>0.56362199999999996</c:v>
                </c:pt>
                <c:pt idx="1053">
                  <c:v>0.32125999999999999</c:v>
                </c:pt>
                <c:pt idx="1054">
                  <c:v>0.35482200000000003</c:v>
                </c:pt>
                <c:pt idx="1055">
                  <c:v>0.415404</c:v>
                </c:pt>
                <c:pt idx="1056">
                  <c:v>0.32583899999999999</c:v>
                </c:pt>
                <c:pt idx="1057">
                  <c:v>0.215498</c:v>
                </c:pt>
                <c:pt idx="1058">
                  <c:v>0.37631799999999999</c:v>
                </c:pt>
                <c:pt idx="1059">
                  <c:v>0.32269599999999998</c:v>
                </c:pt>
                <c:pt idx="1060">
                  <c:v>0.66880200000000001</c:v>
                </c:pt>
                <c:pt idx="1061">
                  <c:v>0.36334</c:v>
                </c:pt>
                <c:pt idx="1062">
                  <c:v>0.42547699999999999</c:v>
                </c:pt>
                <c:pt idx="1063">
                  <c:v>0.50287800000000005</c:v>
                </c:pt>
                <c:pt idx="1064">
                  <c:v>0.44857000000000002</c:v>
                </c:pt>
                <c:pt idx="1065">
                  <c:v>3.7994180000000002</c:v>
                </c:pt>
                <c:pt idx="1066">
                  <c:v>0.92724099999999998</c:v>
                </c:pt>
                <c:pt idx="1067">
                  <c:v>0.75185999999999997</c:v>
                </c:pt>
                <c:pt idx="1068">
                  <c:v>0.77304600000000001</c:v>
                </c:pt>
                <c:pt idx="1069">
                  <c:v>0.388436</c:v>
                </c:pt>
                <c:pt idx="1070">
                  <c:v>0.35911399999999999</c:v>
                </c:pt>
                <c:pt idx="1071">
                  <c:v>0.37482900000000002</c:v>
                </c:pt>
                <c:pt idx="1072">
                  <c:v>0.254048</c:v>
                </c:pt>
                <c:pt idx="1073">
                  <c:v>0.29373700000000003</c:v>
                </c:pt>
                <c:pt idx="1074">
                  <c:v>0.18171100000000001</c:v>
                </c:pt>
                <c:pt idx="1075">
                  <c:v>0.34440900000000002</c:v>
                </c:pt>
                <c:pt idx="1076">
                  <c:v>0.37323000000000001</c:v>
                </c:pt>
                <c:pt idx="1077">
                  <c:v>0.27759699999999998</c:v>
                </c:pt>
                <c:pt idx="1078">
                  <c:v>0.27951399999999998</c:v>
                </c:pt>
                <c:pt idx="1079">
                  <c:v>0.24782299999999999</c:v>
                </c:pt>
                <c:pt idx="1080">
                  <c:v>0.28742800000000002</c:v>
                </c:pt>
                <c:pt idx="1081">
                  <c:v>0.29252299999999998</c:v>
                </c:pt>
                <c:pt idx="1082">
                  <c:v>0.18305199999999999</c:v>
                </c:pt>
                <c:pt idx="1083">
                  <c:v>0.23463400000000001</c:v>
                </c:pt>
                <c:pt idx="1084">
                  <c:v>0.61933700000000003</c:v>
                </c:pt>
                <c:pt idx="1085">
                  <c:v>0.120879</c:v>
                </c:pt>
                <c:pt idx="1086">
                  <c:v>0.85854900000000001</c:v>
                </c:pt>
                <c:pt idx="1087">
                  <c:v>0.198321</c:v>
                </c:pt>
                <c:pt idx="1088">
                  <c:v>0.58641600000000005</c:v>
                </c:pt>
                <c:pt idx="1089">
                  <c:v>0.182395</c:v>
                </c:pt>
                <c:pt idx="1090">
                  <c:v>0.23189399999999999</c:v>
                </c:pt>
                <c:pt idx="1091">
                  <c:v>0.20585400000000001</c:v>
                </c:pt>
                <c:pt idx="1092">
                  <c:v>0.27475500000000003</c:v>
                </c:pt>
                <c:pt idx="1093">
                  <c:v>0.29202</c:v>
                </c:pt>
                <c:pt idx="1094">
                  <c:v>0.39322600000000002</c:v>
                </c:pt>
                <c:pt idx="1095">
                  <c:v>0.63485599999999998</c:v>
                </c:pt>
                <c:pt idx="1096">
                  <c:v>0.27231899999999998</c:v>
                </c:pt>
                <c:pt idx="1097">
                  <c:v>0.23108100000000001</c:v>
                </c:pt>
                <c:pt idx="1098">
                  <c:v>0.15334999999999999</c:v>
                </c:pt>
                <c:pt idx="1099">
                  <c:v>0.219469</c:v>
                </c:pt>
                <c:pt idx="1100">
                  <c:v>0.303207</c:v>
                </c:pt>
                <c:pt idx="1101">
                  <c:v>0.27219900000000002</c:v>
                </c:pt>
                <c:pt idx="1102">
                  <c:v>0.33132800000000001</c:v>
                </c:pt>
                <c:pt idx="1103">
                  <c:v>0.32124599999999998</c:v>
                </c:pt>
                <c:pt idx="1104">
                  <c:v>0.34415499999999999</c:v>
                </c:pt>
                <c:pt idx="1105">
                  <c:v>0.31519599999999998</c:v>
                </c:pt>
                <c:pt idx="1106">
                  <c:v>0.47543299999999999</c:v>
                </c:pt>
                <c:pt idx="1107">
                  <c:v>0.54721600000000004</c:v>
                </c:pt>
                <c:pt idx="1108">
                  <c:v>0.35844700000000002</c:v>
                </c:pt>
                <c:pt idx="1109">
                  <c:v>0.50570700000000002</c:v>
                </c:pt>
                <c:pt idx="1110">
                  <c:v>0.66538799999999998</c:v>
                </c:pt>
                <c:pt idx="1111">
                  <c:v>0.70206400000000002</c:v>
                </c:pt>
                <c:pt idx="1112">
                  <c:v>0.609788</c:v>
                </c:pt>
                <c:pt idx="1113">
                  <c:v>0.58856399999999998</c:v>
                </c:pt>
                <c:pt idx="1114">
                  <c:v>1.163341</c:v>
                </c:pt>
                <c:pt idx="1115">
                  <c:v>0.497643</c:v>
                </c:pt>
                <c:pt idx="1116">
                  <c:v>0.29846600000000001</c:v>
                </c:pt>
                <c:pt idx="1117">
                  <c:v>0.46139999999999998</c:v>
                </c:pt>
                <c:pt idx="1118">
                  <c:v>0.58122300000000005</c:v>
                </c:pt>
                <c:pt idx="1119">
                  <c:v>0.363292</c:v>
                </c:pt>
                <c:pt idx="1120">
                  <c:v>0.44360500000000003</c:v>
                </c:pt>
                <c:pt idx="1121">
                  <c:v>1.252459</c:v>
                </c:pt>
                <c:pt idx="1122">
                  <c:v>2.050214</c:v>
                </c:pt>
                <c:pt idx="1123">
                  <c:v>1.8135650000000001</c:v>
                </c:pt>
                <c:pt idx="1124">
                  <c:v>0.72744699999999995</c:v>
                </c:pt>
                <c:pt idx="1125">
                  <c:v>1.302206</c:v>
                </c:pt>
                <c:pt idx="1126">
                  <c:v>1.0074510000000001</c:v>
                </c:pt>
                <c:pt idx="1127">
                  <c:v>0.65147999999999995</c:v>
                </c:pt>
                <c:pt idx="1128">
                  <c:v>1.3598030000000001</c:v>
                </c:pt>
                <c:pt idx="1129">
                  <c:v>1.7595430000000001</c:v>
                </c:pt>
                <c:pt idx="1130">
                  <c:v>2.01708</c:v>
                </c:pt>
                <c:pt idx="1131">
                  <c:v>3.0976970000000001</c:v>
                </c:pt>
                <c:pt idx="1132">
                  <c:v>4.7178190000000004</c:v>
                </c:pt>
                <c:pt idx="1133">
                  <c:v>2.369901</c:v>
                </c:pt>
                <c:pt idx="1134">
                  <c:v>2.0991019999999998</c:v>
                </c:pt>
                <c:pt idx="1135">
                  <c:v>1.890047</c:v>
                </c:pt>
                <c:pt idx="1136">
                  <c:v>2.504235</c:v>
                </c:pt>
                <c:pt idx="1137">
                  <c:v>0.91728100000000001</c:v>
                </c:pt>
                <c:pt idx="1138">
                  <c:v>1.760624</c:v>
                </c:pt>
                <c:pt idx="1139">
                  <c:v>1.1003970000000001</c:v>
                </c:pt>
                <c:pt idx="1140">
                  <c:v>0.60193099999999999</c:v>
                </c:pt>
                <c:pt idx="1141">
                  <c:v>0.730661</c:v>
                </c:pt>
                <c:pt idx="1142">
                  <c:v>1.572997</c:v>
                </c:pt>
                <c:pt idx="1143">
                  <c:v>1.640477</c:v>
                </c:pt>
                <c:pt idx="1144">
                  <c:v>0.48160599999999998</c:v>
                </c:pt>
                <c:pt idx="1145">
                  <c:v>0.198741</c:v>
                </c:pt>
                <c:pt idx="1146">
                  <c:v>0.30618200000000001</c:v>
                </c:pt>
                <c:pt idx="1147">
                  <c:v>0.40453600000000001</c:v>
                </c:pt>
                <c:pt idx="1148">
                  <c:v>0.203734</c:v>
                </c:pt>
                <c:pt idx="1149">
                  <c:v>0.283551</c:v>
                </c:pt>
                <c:pt idx="1150">
                  <c:v>0.32155400000000001</c:v>
                </c:pt>
                <c:pt idx="1151">
                  <c:v>0.467366</c:v>
                </c:pt>
                <c:pt idx="1152">
                  <c:v>0.88733399999999996</c:v>
                </c:pt>
                <c:pt idx="1153">
                  <c:v>0.52181500000000003</c:v>
                </c:pt>
                <c:pt idx="1154">
                  <c:v>0.55114200000000002</c:v>
                </c:pt>
                <c:pt idx="1155">
                  <c:v>1.4072880000000001</c:v>
                </c:pt>
                <c:pt idx="1156">
                  <c:v>2.138099</c:v>
                </c:pt>
                <c:pt idx="1157">
                  <c:v>0.69720599999999999</c:v>
                </c:pt>
                <c:pt idx="1158">
                  <c:v>1.5723640000000001</c:v>
                </c:pt>
                <c:pt idx="1159">
                  <c:v>0.35208699999999998</c:v>
                </c:pt>
                <c:pt idx="1160">
                  <c:v>0.45917200000000002</c:v>
                </c:pt>
                <c:pt idx="1161">
                  <c:v>0.39862300000000001</c:v>
                </c:pt>
                <c:pt idx="1162">
                  <c:v>0.39426800000000001</c:v>
                </c:pt>
                <c:pt idx="1163">
                  <c:v>0.45935599999999999</c:v>
                </c:pt>
                <c:pt idx="1164">
                  <c:v>0.42940699999999998</c:v>
                </c:pt>
                <c:pt idx="1165">
                  <c:v>0.59703799999999996</c:v>
                </c:pt>
                <c:pt idx="1166">
                  <c:v>0.466252</c:v>
                </c:pt>
                <c:pt idx="1167">
                  <c:v>0.247701</c:v>
                </c:pt>
                <c:pt idx="1168">
                  <c:v>0.263517</c:v>
                </c:pt>
                <c:pt idx="1169">
                  <c:v>0.235736</c:v>
                </c:pt>
                <c:pt idx="1170">
                  <c:v>0.37471100000000002</c:v>
                </c:pt>
                <c:pt idx="1171">
                  <c:v>0.74573900000000004</c:v>
                </c:pt>
                <c:pt idx="1172">
                  <c:v>0.70945499999999995</c:v>
                </c:pt>
                <c:pt idx="1173">
                  <c:v>1.4304920000000001</c:v>
                </c:pt>
                <c:pt idx="1174">
                  <c:v>1.2361470000000001</c:v>
                </c:pt>
                <c:pt idx="1175">
                  <c:v>0.29508400000000001</c:v>
                </c:pt>
                <c:pt idx="1176">
                  <c:v>0.496896</c:v>
                </c:pt>
                <c:pt idx="1177">
                  <c:v>1.0911630000000001</c:v>
                </c:pt>
                <c:pt idx="1178">
                  <c:v>0.64359299999999997</c:v>
                </c:pt>
                <c:pt idx="1179">
                  <c:v>0.450075</c:v>
                </c:pt>
                <c:pt idx="1180">
                  <c:v>0.37077599999999999</c:v>
                </c:pt>
                <c:pt idx="1181">
                  <c:v>0.25561499999999998</c:v>
                </c:pt>
                <c:pt idx="1182">
                  <c:v>0.19919300000000001</c:v>
                </c:pt>
                <c:pt idx="1183">
                  <c:v>0.23258200000000001</c:v>
                </c:pt>
                <c:pt idx="1184">
                  <c:v>0.210371</c:v>
                </c:pt>
                <c:pt idx="1185">
                  <c:v>0.34023599999999998</c:v>
                </c:pt>
                <c:pt idx="1186">
                  <c:v>0.43532599999999999</c:v>
                </c:pt>
                <c:pt idx="1187">
                  <c:v>0.54000800000000004</c:v>
                </c:pt>
                <c:pt idx="1188">
                  <c:v>0.470306</c:v>
                </c:pt>
                <c:pt idx="1189">
                  <c:v>0.77976800000000002</c:v>
                </c:pt>
                <c:pt idx="1190">
                  <c:v>0.23100300000000001</c:v>
                </c:pt>
                <c:pt idx="1191">
                  <c:v>0.22761100000000001</c:v>
                </c:pt>
              </c:numCache>
            </c:numRef>
          </c:val>
          <c:extLst>
            <c:ext xmlns:c16="http://schemas.microsoft.com/office/drawing/2014/chart" uri="{C3380CC4-5D6E-409C-BE32-E72D297353CC}">
              <c16:uniqueId val="{00000000-CE98-41B0-8170-6BE317D0C381}"/>
            </c:ext>
          </c:extLst>
        </c:ser>
        <c:dLbls>
          <c:showLegendKey val="0"/>
          <c:showVal val="0"/>
          <c:showCatName val="0"/>
          <c:showSerName val="0"/>
          <c:showPercent val="0"/>
          <c:showBubbleSize val="0"/>
        </c:dLbls>
        <c:gapWidth val="100"/>
        <c:overlap val="-24"/>
        <c:axId val="679772960"/>
        <c:axId val="679775360"/>
      </c:barChart>
      <c:dateAx>
        <c:axId val="679772960"/>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156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79775360"/>
        <c:crosses val="autoZero"/>
        <c:auto val="1"/>
        <c:lblOffset val="100"/>
        <c:baseTimeUnit val="days"/>
      </c:dateAx>
      <c:valAx>
        <c:axId val="679775360"/>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797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602075018644028"/>
          <c:y val="7.978788953624813E-2"/>
          <c:w val="0.54236451245893202"/>
          <c:h val="0.86764227981198949"/>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206B31"/>
              </a:solidFill>
              <a:ln>
                <a:noFill/>
              </a:ln>
              <a:effectLst/>
            </c:spPr>
            <c:extLst>
              <c:ext xmlns:c16="http://schemas.microsoft.com/office/drawing/2014/chart" uri="{C3380CC4-5D6E-409C-BE32-E72D297353CC}">
                <c16:uniqueId val="{00000001-A50D-40A7-A035-220C7D95CE30}"/>
              </c:ext>
            </c:extLst>
          </c:dPt>
          <c:dPt>
            <c:idx val="1"/>
            <c:invertIfNegative val="0"/>
            <c:bubble3D val="0"/>
            <c:spPr>
              <a:solidFill>
                <a:srgbClr val="258119"/>
              </a:solidFill>
              <a:ln>
                <a:noFill/>
              </a:ln>
              <a:effectLst/>
            </c:spPr>
            <c:extLst>
              <c:ext xmlns:c16="http://schemas.microsoft.com/office/drawing/2014/chart" uri="{C3380CC4-5D6E-409C-BE32-E72D297353CC}">
                <c16:uniqueId val="{00000003-A50D-40A7-A035-220C7D95CE30}"/>
              </c:ext>
            </c:extLst>
          </c:dPt>
          <c:dPt>
            <c:idx val="2"/>
            <c:invertIfNegative val="0"/>
            <c:bubble3D val="0"/>
            <c:spPr>
              <a:solidFill>
                <a:srgbClr val="14D045"/>
              </a:solidFill>
              <a:ln>
                <a:noFill/>
              </a:ln>
              <a:effectLst/>
            </c:spPr>
            <c:extLst>
              <c:ext xmlns:c16="http://schemas.microsoft.com/office/drawing/2014/chart" uri="{C3380CC4-5D6E-409C-BE32-E72D297353CC}">
                <c16:uniqueId val="{00000005-A50D-40A7-A035-220C7D95CE30}"/>
              </c:ext>
            </c:extLst>
          </c:dPt>
          <c:dPt>
            <c:idx val="3"/>
            <c:invertIfNegative val="0"/>
            <c:bubble3D val="0"/>
            <c:spPr>
              <a:solidFill>
                <a:srgbClr val="76F670"/>
              </a:solidFill>
              <a:ln>
                <a:noFill/>
              </a:ln>
              <a:effectLst/>
            </c:spPr>
            <c:extLst>
              <c:ext xmlns:c16="http://schemas.microsoft.com/office/drawing/2014/chart" uri="{C3380CC4-5D6E-409C-BE32-E72D297353CC}">
                <c16:uniqueId val="{00000007-A50D-40A7-A035-220C7D95CE30}"/>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0D-40A7-A035-220C7D95CE30}"/>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0D-40A7-A035-220C7D95CE3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0D-40A7-A035-220C7D95CE3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50D-40A7-A035-220C7D95CE3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Price'!$L$1222:$L$1225</c:f>
              <c:strCache>
                <c:ptCount val="4"/>
                <c:pt idx="0">
                  <c:v>Promoters</c:v>
                </c:pt>
                <c:pt idx="1">
                  <c:v>FIIs</c:v>
                </c:pt>
                <c:pt idx="2">
                  <c:v>DIIs</c:v>
                </c:pt>
                <c:pt idx="3">
                  <c:v>Public &amp; Government</c:v>
                </c:pt>
              </c:strCache>
            </c:strRef>
          </c:cat>
          <c:val>
            <c:numRef>
              <c:f>'Share Price'!$M$1222:$M$1225</c:f>
              <c:numCache>
                <c:formatCode>0.00%</c:formatCode>
                <c:ptCount val="4"/>
                <c:pt idx="0">
                  <c:v>0.74639999999999995</c:v>
                </c:pt>
                <c:pt idx="1">
                  <c:v>9.2200000000000004E-2</c:v>
                </c:pt>
                <c:pt idx="2">
                  <c:v>7.9500000000000001E-2</c:v>
                </c:pt>
                <c:pt idx="3">
                  <c:v>8.1600000000000006E-2</c:v>
                </c:pt>
              </c:numCache>
            </c:numRef>
          </c:val>
          <c:extLst>
            <c:ext xmlns:c16="http://schemas.microsoft.com/office/drawing/2014/chart" uri="{C3380CC4-5D6E-409C-BE32-E72D297353CC}">
              <c16:uniqueId val="{00000008-A50D-40A7-A035-220C7D95CE30}"/>
            </c:ext>
          </c:extLst>
        </c:ser>
        <c:dLbls>
          <c:showLegendKey val="0"/>
          <c:showVal val="0"/>
          <c:showCatName val="0"/>
          <c:showSerName val="0"/>
          <c:showPercent val="0"/>
          <c:showBubbleSize val="0"/>
        </c:dLbls>
        <c:gapWidth val="182"/>
        <c:axId val="1426351023"/>
        <c:axId val="1426351983"/>
      </c:barChart>
      <c:catAx>
        <c:axId val="14263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351983"/>
        <c:crosses val="autoZero"/>
        <c:auto val="1"/>
        <c:lblAlgn val="ctr"/>
        <c:lblOffset val="100"/>
        <c:noMultiLvlLbl val="0"/>
      </c:catAx>
      <c:valAx>
        <c:axId val="1426351983"/>
        <c:scaling>
          <c:orientation val="minMax"/>
        </c:scaling>
        <c:delete val="1"/>
        <c:axPos val="b"/>
        <c:numFmt formatCode="0.00%" sourceLinked="1"/>
        <c:majorTickMark val="none"/>
        <c:minorTickMark val="none"/>
        <c:tickLblPos val="nextTo"/>
        <c:crossAx val="1426351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Price'!$D$2</c:f>
              <c:strCache>
                <c:ptCount val="1"/>
              </c:strCache>
            </c:strRef>
          </c:tx>
          <c:spPr>
            <a:solidFill>
              <a:schemeClr val="bg1">
                <a:lumMod val="65000"/>
              </a:schemeClr>
            </a:solidFill>
            <a:ln w="9525" cap="flat" cmpd="sng" algn="ctr">
              <a:solidFill>
                <a:schemeClr val="bg1">
                  <a:lumMod val="65000"/>
                </a:schemeClr>
              </a:solidFill>
              <a:round/>
            </a:ln>
            <a:effectLst/>
          </c:spPr>
          <c:invertIfNegative val="0"/>
          <c:cat>
            <c:strRef>
              <c:extLst>
                <c:ext xmlns:c15="http://schemas.microsoft.com/office/drawing/2012/chart" uri="{02D57815-91ED-43cb-92C2-25804820EDAC}">
                  <c15:fullRef>
                    <c15:sqref>'Share Price'!$B$3:$B$1195</c15:sqref>
                  </c15:fullRef>
                </c:ext>
              </c:extLst>
              <c:f>'Share Price'!$B$4:$B$1195</c:f>
              <c:strCache>
                <c:ptCount val="1192"/>
                <c:pt idx="0">
                  <c:v>13-09-2024</c:v>
                </c:pt>
                <c:pt idx="1">
                  <c:v>12-09-2024</c:v>
                </c:pt>
                <c:pt idx="2">
                  <c:v>11-09-2024</c:v>
                </c:pt>
                <c:pt idx="3">
                  <c:v>10-09-2024</c:v>
                </c:pt>
                <c:pt idx="4">
                  <c:v>09-09-2024</c:v>
                </c:pt>
                <c:pt idx="5">
                  <c:v>06-09-2024</c:v>
                </c:pt>
                <c:pt idx="6">
                  <c:v>05-09-2024</c:v>
                </c:pt>
                <c:pt idx="7">
                  <c:v>04-09-2024</c:v>
                </c:pt>
                <c:pt idx="8">
                  <c:v>03-09-2024</c:v>
                </c:pt>
                <c:pt idx="9">
                  <c:v>02-09-2024</c:v>
                </c:pt>
                <c:pt idx="10">
                  <c:v>30-08-2024</c:v>
                </c:pt>
                <c:pt idx="11">
                  <c:v>29-08-2024</c:v>
                </c:pt>
                <c:pt idx="12">
                  <c:v>28-08-2024</c:v>
                </c:pt>
                <c:pt idx="13">
                  <c:v>27-08-2024</c:v>
                </c:pt>
                <c:pt idx="14">
                  <c:v>26-08-2024</c:v>
                </c:pt>
                <c:pt idx="15">
                  <c:v>23-08-2024</c:v>
                </c:pt>
                <c:pt idx="16">
                  <c:v>22-08-2024</c:v>
                </c:pt>
                <c:pt idx="17">
                  <c:v>21-08-2024</c:v>
                </c:pt>
                <c:pt idx="18">
                  <c:v>20-08-2024</c:v>
                </c:pt>
                <c:pt idx="19">
                  <c:v>19-08-2024</c:v>
                </c:pt>
                <c:pt idx="20">
                  <c:v>16-08-2024</c:v>
                </c:pt>
                <c:pt idx="21">
                  <c:v>14-08-2024</c:v>
                </c:pt>
                <c:pt idx="22">
                  <c:v>13-08-2024</c:v>
                </c:pt>
                <c:pt idx="23">
                  <c:v>12-08-2024</c:v>
                </c:pt>
                <c:pt idx="24">
                  <c:v>09-08-2024</c:v>
                </c:pt>
                <c:pt idx="25">
                  <c:v>08-08-2024</c:v>
                </c:pt>
                <c:pt idx="26">
                  <c:v>07-08-2024</c:v>
                </c:pt>
                <c:pt idx="27">
                  <c:v>06-08-2024</c:v>
                </c:pt>
                <c:pt idx="28">
                  <c:v>05-08-2024</c:v>
                </c:pt>
                <c:pt idx="29">
                  <c:v>02-08-2024</c:v>
                </c:pt>
                <c:pt idx="30">
                  <c:v>01-08-2024</c:v>
                </c:pt>
                <c:pt idx="31">
                  <c:v>31-07-2024</c:v>
                </c:pt>
                <c:pt idx="32">
                  <c:v>30-07-2024</c:v>
                </c:pt>
                <c:pt idx="33">
                  <c:v>29-07-2024</c:v>
                </c:pt>
                <c:pt idx="34">
                  <c:v>26-07-2024</c:v>
                </c:pt>
                <c:pt idx="35">
                  <c:v>25-07-2024</c:v>
                </c:pt>
                <c:pt idx="36">
                  <c:v>24-07-2024</c:v>
                </c:pt>
                <c:pt idx="37">
                  <c:v>23-07-2024</c:v>
                </c:pt>
                <c:pt idx="38">
                  <c:v>22-07-2024</c:v>
                </c:pt>
                <c:pt idx="39">
                  <c:v>19-07-2024</c:v>
                </c:pt>
                <c:pt idx="40">
                  <c:v>18-07-2024</c:v>
                </c:pt>
                <c:pt idx="41">
                  <c:v>16-07-2024</c:v>
                </c:pt>
                <c:pt idx="42">
                  <c:v>15-07-2024</c:v>
                </c:pt>
                <c:pt idx="43">
                  <c:v>12-07-2024</c:v>
                </c:pt>
                <c:pt idx="44">
                  <c:v>11-07-2024</c:v>
                </c:pt>
                <c:pt idx="45">
                  <c:v>10-07-2024</c:v>
                </c:pt>
                <c:pt idx="46">
                  <c:v>09-07-2024</c:v>
                </c:pt>
                <c:pt idx="47">
                  <c:v>08-07-2024</c:v>
                </c:pt>
                <c:pt idx="48">
                  <c:v>05-07-2024</c:v>
                </c:pt>
                <c:pt idx="49">
                  <c:v>04-07-2024</c:v>
                </c:pt>
                <c:pt idx="50">
                  <c:v>03-07-2024</c:v>
                </c:pt>
                <c:pt idx="51">
                  <c:v>02-07-2024</c:v>
                </c:pt>
                <c:pt idx="52">
                  <c:v>01-07-2024</c:v>
                </c:pt>
                <c:pt idx="53">
                  <c:v>28-06-2024</c:v>
                </c:pt>
                <c:pt idx="54">
                  <c:v>27-06-2024</c:v>
                </c:pt>
                <c:pt idx="55">
                  <c:v>26-06-2024</c:v>
                </c:pt>
                <c:pt idx="56">
                  <c:v>25-06-2024</c:v>
                </c:pt>
                <c:pt idx="57">
                  <c:v>24-06-2024</c:v>
                </c:pt>
                <c:pt idx="58">
                  <c:v>21-06-2024</c:v>
                </c:pt>
                <c:pt idx="59">
                  <c:v>20-06-2024</c:v>
                </c:pt>
                <c:pt idx="60">
                  <c:v>19-06-2024</c:v>
                </c:pt>
                <c:pt idx="61">
                  <c:v>18-06-2024</c:v>
                </c:pt>
                <c:pt idx="62">
                  <c:v>14-06-2024</c:v>
                </c:pt>
                <c:pt idx="63">
                  <c:v>13-06-2024</c:v>
                </c:pt>
                <c:pt idx="64">
                  <c:v>12-06-2024</c:v>
                </c:pt>
                <c:pt idx="65">
                  <c:v>11-06-2024</c:v>
                </c:pt>
                <c:pt idx="66">
                  <c:v>10-06-2024</c:v>
                </c:pt>
                <c:pt idx="67">
                  <c:v>07-06-2024</c:v>
                </c:pt>
                <c:pt idx="68">
                  <c:v>06-06-2024</c:v>
                </c:pt>
                <c:pt idx="69">
                  <c:v>05-06-2024</c:v>
                </c:pt>
                <c:pt idx="70">
                  <c:v>04-06-2024</c:v>
                </c:pt>
                <c:pt idx="71">
                  <c:v>03-06-2024</c:v>
                </c:pt>
                <c:pt idx="72">
                  <c:v>31-05-2024</c:v>
                </c:pt>
                <c:pt idx="73">
                  <c:v>30-05-2024</c:v>
                </c:pt>
                <c:pt idx="74">
                  <c:v>29-05-2024</c:v>
                </c:pt>
                <c:pt idx="75">
                  <c:v>28-05-2024</c:v>
                </c:pt>
                <c:pt idx="76">
                  <c:v>27-05-2024</c:v>
                </c:pt>
                <c:pt idx="77">
                  <c:v>24-05-2024</c:v>
                </c:pt>
                <c:pt idx="78">
                  <c:v>23-05-2024</c:v>
                </c:pt>
                <c:pt idx="79">
                  <c:v>22-05-2024</c:v>
                </c:pt>
                <c:pt idx="80">
                  <c:v>21-05-2024</c:v>
                </c:pt>
                <c:pt idx="81">
                  <c:v>17-05-2024</c:v>
                </c:pt>
                <c:pt idx="82">
                  <c:v>16-05-2024</c:v>
                </c:pt>
                <c:pt idx="83">
                  <c:v>15-05-2024</c:v>
                </c:pt>
                <c:pt idx="84">
                  <c:v>14-05-2024</c:v>
                </c:pt>
                <c:pt idx="85">
                  <c:v>13-05-2024</c:v>
                </c:pt>
                <c:pt idx="86">
                  <c:v>10-05-2024</c:v>
                </c:pt>
                <c:pt idx="87">
                  <c:v>09-05-2024</c:v>
                </c:pt>
                <c:pt idx="88">
                  <c:v>08-05-2024</c:v>
                </c:pt>
                <c:pt idx="89">
                  <c:v>07-05-2024</c:v>
                </c:pt>
                <c:pt idx="90">
                  <c:v>06-05-2024</c:v>
                </c:pt>
                <c:pt idx="91">
                  <c:v>03-05-2024</c:v>
                </c:pt>
                <c:pt idx="92">
                  <c:v>02-05-2024</c:v>
                </c:pt>
                <c:pt idx="93">
                  <c:v>30-04-2024</c:v>
                </c:pt>
                <c:pt idx="94">
                  <c:v>29-04-2024</c:v>
                </c:pt>
                <c:pt idx="95">
                  <c:v>26-04-2024</c:v>
                </c:pt>
                <c:pt idx="96">
                  <c:v>25-04-2024</c:v>
                </c:pt>
                <c:pt idx="97">
                  <c:v>24-04-2024</c:v>
                </c:pt>
                <c:pt idx="98">
                  <c:v>23-04-2024</c:v>
                </c:pt>
                <c:pt idx="99">
                  <c:v>22-04-2024</c:v>
                </c:pt>
                <c:pt idx="100">
                  <c:v>19-04-2024</c:v>
                </c:pt>
                <c:pt idx="101">
                  <c:v>18-04-2024</c:v>
                </c:pt>
                <c:pt idx="102">
                  <c:v>16-04-2024</c:v>
                </c:pt>
                <c:pt idx="103">
                  <c:v>15-04-2024</c:v>
                </c:pt>
                <c:pt idx="104">
                  <c:v>12-04-2024</c:v>
                </c:pt>
                <c:pt idx="105">
                  <c:v>10-04-2024</c:v>
                </c:pt>
                <c:pt idx="106">
                  <c:v>09-04-2024</c:v>
                </c:pt>
                <c:pt idx="107">
                  <c:v>08-04-2024</c:v>
                </c:pt>
                <c:pt idx="108">
                  <c:v>05-04-2024</c:v>
                </c:pt>
                <c:pt idx="109">
                  <c:v>04-04-2024</c:v>
                </c:pt>
                <c:pt idx="110">
                  <c:v>03-04-2024</c:v>
                </c:pt>
                <c:pt idx="111">
                  <c:v>02-04-2024</c:v>
                </c:pt>
                <c:pt idx="112">
                  <c:v>01-04-2024</c:v>
                </c:pt>
                <c:pt idx="113">
                  <c:v>28-03-2024</c:v>
                </c:pt>
                <c:pt idx="114">
                  <c:v>27-03-2024</c:v>
                </c:pt>
                <c:pt idx="115">
                  <c:v>26-03-2024</c:v>
                </c:pt>
                <c:pt idx="116">
                  <c:v>22-03-2024</c:v>
                </c:pt>
                <c:pt idx="117">
                  <c:v>21-03-2024</c:v>
                </c:pt>
                <c:pt idx="118">
                  <c:v>20-03-2024</c:v>
                </c:pt>
                <c:pt idx="119">
                  <c:v>19-03-2024</c:v>
                </c:pt>
                <c:pt idx="120">
                  <c:v>18-03-2024</c:v>
                </c:pt>
                <c:pt idx="121">
                  <c:v>15-03-2024</c:v>
                </c:pt>
                <c:pt idx="122">
                  <c:v>14-03-2024</c:v>
                </c:pt>
                <c:pt idx="123">
                  <c:v>13-03-2024</c:v>
                </c:pt>
                <c:pt idx="124">
                  <c:v>12-03-2024</c:v>
                </c:pt>
                <c:pt idx="125">
                  <c:v>11-03-2024</c:v>
                </c:pt>
                <c:pt idx="126">
                  <c:v>07-03-2024</c:v>
                </c:pt>
                <c:pt idx="127">
                  <c:v>06-03-2024</c:v>
                </c:pt>
                <c:pt idx="128">
                  <c:v>05-03-2024</c:v>
                </c:pt>
                <c:pt idx="129">
                  <c:v>04-03-2024</c:v>
                </c:pt>
                <c:pt idx="130">
                  <c:v>02-03-2024</c:v>
                </c:pt>
                <c:pt idx="131">
                  <c:v>01-03-2024</c:v>
                </c:pt>
                <c:pt idx="132">
                  <c:v>29-02-2024</c:v>
                </c:pt>
                <c:pt idx="133">
                  <c:v>28-02-2024</c:v>
                </c:pt>
                <c:pt idx="134">
                  <c:v>27-02-2024</c:v>
                </c:pt>
                <c:pt idx="135">
                  <c:v>26-02-2024</c:v>
                </c:pt>
                <c:pt idx="136">
                  <c:v>23-02-2024</c:v>
                </c:pt>
                <c:pt idx="137">
                  <c:v>22-02-2024</c:v>
                </c:pt>
                <c:pt idx="138">
                  <c:v>21-02-2024</c:v>
                </c:pt>
                <c:pt idx="139">
                  <c:v>20-02-2024</c:v>
                </c:pt>
                <c:pt idx="140">
                  <c:v>19-02-2024</c:v>
                </c:pt>
                <c:pt idx="141">
                  <c:v>16-02-2024</c:v>
                </c:pt>
                <c:pt idx="142">
                  <c:v>15-02-2024</c:v>
                </c:pt>
                <c:pt idx="143">
                  <c:v>14-02-2024</c:v>
                </c:pt>
                <c:pt idx="144">
                  <c:v>13-02-2024</c:v>
                </c:pt>
                <c:pt idx="145">
                  <c:v>12-02-2024</c:v>
                </c:pt>
                <c:pt idx="146">
                  <c:v>09-02-2024</c:v>
                </c:pt>
                <c:pt idx="147">
                  <c:v>08-02-2024</c:v>
                </c:pt>
                <c:pt idx="148">
                  <c:v>07-02-2024</c:v>
                </c:pt>
                <c:pt idx="149">
                  <c:v>06-02-2024</c:v>
                </c:pt>
                <c:pt idx="150">
                  <c:v>05-02-2024</c:v>
                </c:pt>
                <c:pt idx="151">
                  <c:v>02-02-2024</c:v>
                </c:pt>
                <c:pt idx="152">
                  <c:v>01-02-2024</c:v>
                </c:pt>
                <c:pt idx="153">
                  <c:v>31-01-2024</c:v>
                </c:pt>
                <c:pt idx="154">
                  <c:v>30-01-2024</c:v>
                </c:pt>
                <c:pt idx="155">
                  <c:v>29-01-2024</c:v>
                </c:pt>
                <c:pt idx="156">
                  <c:v>25-01-2024</c:v>
                </c:pt>
                <c:pt idx="157">
                  <c:v>24-01-2024</c:v>
                </c:pt>
                <c:pt idx="158">
                  <c:v>23-01-2024</c:v>
                </c:pt>
                <c:pt idx="159">
                  <c:v>20-01-2024</c:v>
                </c:pt>
                <c:pt idx="160">
                  <c:v>19-01-2024</c:v>
                </c:pt>
                <c:pt idx="161">
                  <c:v>18-01-2024</c:v>
                </c:pt>
                <c:pt idx="162">
                  <c:v>17-01-2024</c:v>
                </c:pt>
                <c:pt idx="163">
                  <c:v>16-01-2024</c:v>
                </c:pt>
                <c:pt idx="164">
                  <c:v>15-01-2024</c:v>
                </c:pt>
                <c:pt idx="165">
                  <c:v>12-01-2024</c:v>
                </c:pt>
                <c:pt idx="166">
                  <c:v>11-01-2024</c:v>
                </c:pt>
                <c:pt idx="167">
                  <c:v>10-01-2024</c:v>
                </c:pt>
                <c:pt idx="168">
                  <c:v>09-01-2024</c:v>
                </c:pt>
                <c:pt idx="169">
                  <c:v>08-01-2024</c:v>
                </c:pt>
                <c:pt idx="170">
                  <c:v>05-01-2024</c:v>
                </c:pt>
                <c:pt idx="171">
                  <c:v>04-01-2024</c:v>
                </c:pt>
                <c:pt idx="172">
                  <c:v>03-01-2024</c:v>
                </c:pt>
                <c:pt idx="173">
                  <c:v>02-01-2024</c:v>
                </c:pt>
                <c:pt idx="174">
                  <c:v>01-01-2024</c:v>
                </c:pt>
                <c:pt idx="175">
                  <c:v>29-12-2023</c:v>
                </c:pt>
                <c:pt idx="176">
                  <c:v>28-12-2023</c:v>
                </c:pt>
                <c:pt idx="177">
                  <c:v>27-12-2023</c:v>
                </c:pt>
                <c:pt idx="178">
                  <c:v>26-12-2023</c:v>
                </c:pt>
                <c:pt idx="179">
                  <c:v>22-12-2023</c:v>
                </c:pt>
                <c:pt idx="180">
                  <c:v>21-12-2023</c:v>
                </c:pt>
                <c:pt idx="181">
                  <c:v>20-12-2023</c:v>
                </c:pt>
                <c:pt idx="182">
                  <c:v>19-12-2023</c:v>
                </c:pt>
                <c:pt idx="183">
                  <c:v>18-12-2023</c:v>
                </c:pt>
                <c:pt idx="184">
                  <c:v>15-12-2023</c:v>
                </c:pt>
                <c:pt idx="185">
                  <c:v>14-12-2023</c:v>
                </c:pt>
                <c:pt idx="186">
                  <c:v>13-12-2023</c:v>
                </c:pt>
                <c:pt idx="187">
                  <c:v>12-12-2023</c:v>
                </c:pt>
                <c:pt idx="188">
                  <c:v>11-12-2023</c:v>
                </c:pt>
                <c:pt idx="189">
                  <c:v>08-12-2023</c:v>
                </c:pt>
                <c:pt idx="190">
                  <c:v>07-12-2023</c:v>
                </c:pt>
                <c:pt idx="191">
                  <c:v>06-12-2023</c:v>
                </c:pt>
                <c:pt idx="192">
                  <c:v>05-12-2023</c:v>
                </c:pt>
                <c:pt idx="193">
                  <c:v>04-12-2023</c:v>
                </c:pt>
                <c:pt idx="194">
                  <c:v>01-12-2023</c:v>
                </c:pt>
                <c:pt idx="195">
                  <c:v>30-11-2023</c:v>
                </c:pt>
                <c:pt idx="196">
                  <c:v>29-11-2023</c:v>
                </c:pt>
                <c:pt idx="197">
                  <c:v>28-11-2023</c:v>
                </c:pt>
                <c:pt idx="198">
                  <c:v>24-11-2023</c:v>
                </c:pt>
                <c:pt idx="199">
                  <c:v>23-11-2023</c:v>
                </c:pt>
                <c:pt idx="200">
                  <c:v>22-11-2023</c:v>
                </c:pt>
                <c:pt idx="201">
                  <c:v>21-11-2023</c:v>
                </c:pt>
                <c:pt idx="202">
                  <c:v>20-11-2023</c:v>
                </c:pt>
                <c:pt idx="203">
                  <c:v>17-11-2023</c:v>
                </c:pt>
                <c:pt idx="204">
                  <c:v>16-11-2023</c:v>
                </c:pt>
                <c:pt idx="205">
                  <c:v>15-11-2023</c:v>
                </c:pt>
                <c:pt idx="206">
                  <c:v>13-11-2023</c:v>
                </c:pt>
                <c:pt idx="207">
                  <c:v>12-11-2023</c:v>
                </c:pt>
                <c:pt idx="208">
                  <c:v>10-11-2023</c:v>
                </c:pt>
                <c:pt idx="209">
                  <c:v>09-11-2023</c:v>
                </c:pt>
                <c:pt idx="210">
                  <c:v>08-11-2023</c:v>
                </c:pt>
                <c:pt idx="211">
                  <c:v>07-11-2023</c:v>
                </c:pt>
                <c:pt idx="212">
                  <c:v>06-11-2023</c:v>
                </c:pt>
                <c:pt idx="213">
                  <c:v>03-11-2023</c:v>
                </c:pt>
                <c:pt idx="214">
                  <c:v>02-11-2023</c:v>
                </c:pt>
                <c:pt idx="215">
                  <c:v>01-11-2023</c:v>
                </c:pt>
                <c:pt idx="216">
                  <c:v>31-10-2023</c:v>
                </c:pt>
                <c:pt idx="217">
                  <c:v>30-10-2023</c:v>
                </c:pt>
                <c:pt idx="218">
                  <c:v>27-10-2023</c:v>
                </c:pt>
                <c:pt idx="219">
                  <c:v>26-10-2023</c:v>
                </c:pt>
                <c:pt idx="220">
                  <c:v>25-10-2023</c:v>
                </c:pt>
                <c:pt idx="221">
                  <c:v>23-10-2023</c:v>
                </c:pt>
                <c:pt idx="222">
                  <c:v>20-10-2023</c:v>
                </c:pt>
                <c:pt idx="223">
                  <c:v>19-10-2023</c:v>
                </c:pt>
                <c:pt idx="224">
                  <c:v>18-10-2023</c:v>
                </c:pt>
                <c:pt idx="225">
                  <c:v>17-10-2023</c:v>
                </c:pt>
                <c:pt idx="226">
                  <c:v>16-10-2023</c:v>
                </c:pt>
                <c:pt idx="227">
                  <c:v>13-10-2023</c:v>
                </c:pt>
                <c:pt idx="228">
                  <c:v>12-10-2023</c:v>
                </c:pt>
                <c:pt idx="229">
                  <c:v>11-10-2023</c:v>
                </c:pt>
                <c:pt idx="230">
                  <c:v>10-10-2023</c:v>
                </c:pt>
                <c:pt idx="231">
                  <c:v>09-10-2023</c:v>
                </c:pt>
                <c:pt idx="232">
                  <c:v>06-10-2023</c:v>
                </c:pt>
                <c:pt idx="233">
                  <c:v>05-10-2023</c:v>
                </c:pt>
                <c:pt idx="234">
                  <c:v>04-10-2023</c:v>
                </c:pt>
                <c:pt idx="235">
                  <c:v>03-10-2023</c:v>
                </c:pt>
                <c:pt idx="236">
                  <c:v>29-09-2023</c:v>
                </c:pt>
                <c:pt idx="237">
                  <c:v>28-09-2023</c:v>
                </c:pt>
                <c:pt idx="238">
                  <c:v>27-09-2023</c:v>
                </c:pt>
                <c:pt idx="239">
                  <c:v>26-09-2023</c:v>
                </c:pt>
                <c:pt idx="240">
                  <c:v>25-09-2023</c:v>
                </c:pt>
                <c:pt idx="241">
                  <c:v>22-09-2023</c:v>
                </c:pt>
                <c:pt idx="242">
                  <c:v>21-09-2023</c:v>
                </c:pt>
                <c:pt idx="243">
                  <c:v>20-09-2023</c:v>
                </c:pt>
                <c:pt idx="244">
                  <c:v>18-09-2023</c:v>
                </c:pt>
                <c:pt idx="245">
                  <c:v>15-09-2023</c:v>
                </c:pt>
                <c:pt idx="246">
                  <c:v>14-09-2023</c:v>
                </c:pt>
                <c:pt idx="247">
                  <c:v>13-09-2023</c:v>
                </c:pt>
                <c:pt idx="248">
                  <c:v>12-09-2023</c:v>
                </c:pt>
                <c:pt idx="249">
                  <c:v>11-09-2023</c:v>
                </c:pt>
                <c:pt idx="250">
                  <c:v>08-09-2023</c:v>
                </c:pt>
                <c:pt idx="251">
                  <c:v>07-09-2023</c:v>
                </c:pt>
                <c:pt idx="252">
                  <c:v>06-09-2023</c:v>
                </c:pt>
                <c:pt idx="253">
                  <c:v>05-09-2023</c:v>
                </c:pt>
                <c:pt idx="254">
                  <c:v>04-09-2023</c:v>
                </c:pt>
                <c:pt idx="255">
                  <c:v>01-09-2023</c:v>
                </c:pt>
                <c:pt idx="256">
                  <c:v>31-08-2023</c:v>
                </c:pt>
                <c:pt idx="257">
                  <c:v>30-08-2023</c:v>
                </c:pt>
                <c:pt idx="258">
                  <c:v>29-08-2023</c:v>
                </c:pt>
                <c:pt idx="259">
                  <c:v>28-08-2023</c:v>
                </c:pt>
                <c:pt idx="260">
                  <c:v>25-08-2023</c:v>
                </c:pt>
                <c:pt idx="261">
                  <c:v>24-08-2023</c:v>
                </c:pt>
                <c:pt idx="262">
                  <c:v>23-08-2023</c:v>
                </c:pt>
                <c:pt idx="263">
                  <c:v>22-08-2023</c:v>
                </c:pt>
                <c:pt idx="264">
                  <c:v>21-08-2023</c:v>
                </c:pt>
                <c:pt idx="265">
                  <c:v>18-08-2023</c:v>
                </c:pt>
                <c:pt idx="266">
                  <c:v>17-08-2023</c:v>
                </c:pt>
                <c:pt idx="267">
                  <c:v>16-08-2023</c:v>
                </c:pt>
                <c:pt idx="268">
                  <c:v>14-08-2023</c:v>
                </c:pt>
                <c:pt idx="269">
                  <c:v>11-08-2023</c:v>
                </c:pt>
                <c:pt idx="270">
                  <c:v>10-08-2023</c:v>
                </c:pt>
                <c:pt idx="271">
                  <c:v>09-08-2023</c:v>
                </c:pt>
                <c:pt idx="272">
                  <c:v>08-08-2023</c:v>
                </c:pt>
                <c:pt idx="273">
                  <c:v>07-08-2023</c:v>
                </c:pt>
                <c:pt idx="274">
                  <c:v>04-08-2023</c:v>
                </c:pt>
                <c:pt idx="275">
                  <c:v>03-08-2023</c:v>
                </c:pt>
                <c:pt idx="276">
                  <c:v>02-08-2023</c:v>
                </c:pt>
                <c:pt idx="277">
                  <c:v>01-08-2023</c:v>
                </c:pt>
                <c:pt idx="278">
                  <c:v>31-07-2023</c:v>
                </c:pt>
                <c:pt idx="279">
                  <c:v>28-07-2023</c:v>
                </c:pt>
                <c:pt idx="280">
                  <c:v>27-07-2023</c:v>
                </c:pt>
                <c:pt idx="281">
                  <c:v>26-07-2023</c:v>
                </c:pt>
                <c:pt idx="282">
                  <c:v>25-07-2023</c:v>
                </c:pt>
                <c:pt idx="283">
                  <c:v>24-07-2023</c:v>
                </c:pt>
                <c:pt idx="284">
                  <c:v>21-07-2023</c:v>
                </c:pt>
                <c:pt idx="285">
                  <c:v>20-07-2023</c:v>
                </c:pt>
                <c:pt idx="286">
                  <c:v>19-07-2023</c:v>
                </c:pt>
                <c:pt idx="287">
                  <c:v>18-07-2023</c:v>
                </c:pt>
                <c:pt idx="288">
                  <c:v>17-07-2023</c:v>
                </c:pt>
                <c:pt idx="289">
                  <c:v>14-07-2023</c:v>
                </c:pt>
                <c:pt idx="290">
                  <c:v>13-07-2023</c:v>
                </c:pt>
                <c:pt idx="291">
                  <c:v>12-07-2023</c:v>
                </c:pt>
                <c:pt idx="292">
                  <c:v>11-07-2023</c:v>
                </c:pt>
                <c:pt idx="293">
                  <c:v>10-07-2023</c:v>
                </c:pt>
                <c:pt idx="294">
                  <c:v>07-07-2023</c:v>
                </c:pt>
                <c:pt idx="295">
                  <c:v>06-07-2023</c:v>
                </c:pt>
                <c:pt idx="296">
                  <c:v>05-07-2023</c:v>
                </c:pt>
                <c:pt idx="297">
                  <c:v>04-07-2023</c:v>
                </c:pt>
                <c:pt idx="298">
                  <c:v>03-07-2023</c:v>
                </c:pt>
                <c:pt idx="299">
                  <c:v>30-06-2023</c:v>
                </c:pt>
                <c:pt idx="300">
                  <c:v>28-06-2023</c:v>
                </c:pt>
                <c:pt idx="301">
                  <c:v>27-06-2023</c:v>
                </c:pt>
                <c:pt idx="302">
                  <c:v>26-06-2023</c:v>
                </c:pt>
                <c:pt idx="303">
                  <c:v>23-06-2023</c:v>
                </c:pt>
                <c:pt idx="304">
                  <c:v>22-06-2023</c:v>
                </c:pt>
                <c:pt idx="305">
                  <c:v>21-06-2023</c:v>
                </c:pt>
                <c:pt idx="306">
                  <c:v>20-06-2023</c:v>
                </c:pt>
                <c:pt idx="307">
                  <c:v>19-06-2023</c:v>
                </c:pt>
                <c:pt idx="308">
                  <c:v>16-06-2023</c:v>
                </c:pt>
                <c:pt idx="309">
                  <c:v>15-06-2023</c:v>
                </c:pt>
                <c:pt idx="310">
                  <c:v>14-06-2023</c:v>
                </c:pt>
                <c:pt idx="311">
                  <c:v>13-06-2023</c:v>
                </c:pt>
                <c:pt idx="312">
                  <c:v>12-06-2023</c:v>
                </c:pt>
                <c:pt idx="313">
                  <c:v>09-06-2023</c:v>
                </c:pt>
                <c:pt idx="314">
                  <c:v>08-06-2023</c:v>
                </c:pt>
                <c:pt idx="315">
                  <c:v>07-06-2023</c:v>
                </c:pt>
                <c:pt idx="316">
                  <c:v>06-06-2023</c:v>
                </c:pt>
                <c:pt idx="317">
                  <c:v>05-06-2023</c:v>
                </c:pt>
                <c:pt idx="318">
                  <c:v>02-06-2023</c:v>
                </c:pt>
                <c:pt idx="319">
                  <c:v>01-06-2023</c:v>
                </c:pt>
                <c:pt idx="320">
                  <c:v>31-05-2023</c:v>
                </c:pt>
                <c:pt idx="321">
                  <c:v>30-05-2023</c:v>
                </c:pt>
                <c:pt idx="322">
                  <c:v>29-05-2023</c:v>
                </c:pt>
                <c:pt idx="323">
                  <c:v>26-05-2023</c:v>
                </c:pt>
                <c:pt idx="324">
                  <c:v>25-05-2023</c:v>
                </c:pt>
                <c:pt idx="325">
                  <c:v>24-05-2023</c:v>
                </c:pt>
                <c:pt idx="326">
                  <c:v>23-05-2023</c:v>
                </c:pt>
                <c:pt idx="327">
                  <c:v>22-05-2023</c:v>
                </c:pt>
                <c:pt idx="328">
                  <c:v>19-05-2023</c:v>
                </c:pt>
                <c:pt idx="329">
                  <c:v>18-05-2023</c:v>
                </c:pt>
                <c:pt idx="330">
                  <c:v>17-05-2023</c:v>
                </c:pt>
                <c:pt idx="331">
                  <c:v>16-05-2023</c:v>
                </c:pt>
                <c:pt idx="332">
                  <c:v>15-05-2023</c:v>
                </c:pt>
                <c:pt idx="333">
                  <c:v>12-05-2023</c:v>
                </c:pt>
                <c:pt idx="334">
                  <c:v>11-05-2023</c:v>
                </c:pt>
                <c:pt idx="335">
                  <c:v>10-05-2023</c:v>
                </c:pt>
                <c:pt idx="336">
                  <c:v>09-05-2023</c:v>
                </c:pt>
                <c:pt idx="337">
                  <c:v>08-05-2023</c:v>
                </c:pt>
                <c:pt idx="338">
                  <c:v>05-05-2023</c:v>
                </c:pt>
                <c:pt idx="339">
                  <c:v>04-05-2023</c:v>
                </c:pt>
                <c:pt idx="340">
                  <c:v>03-05-2023</c:v>
                </c:pt>
                <c:pt idx="341">
                  <c:v>02-05-2023</c:v>
                </c:pt>
                <c:pt idx="342">
                  <c:v>28-04-2023</c:v>
                </c:pt>
                <c:pt idx="343">
                  <c:v>27-04-2023</c:v>
                </c:pt>
                <c:pt idx="344">
                  <c:v>26-04-2023</c:v>
                </c:pt>
                <c:pt idx="345">
                  <c:v>25-04-2023</c:v>
                </c:pt>
                <c:pt idx="346">
                  <c:v>24-04-2023</c:v>
                </c:pt>
                <c:pt idx="347">
                  <c:v>21-04-2023</c:v>
                </c:pt>
                <c:pt idx="348">
                  <c:v>20-04-2023</c:v>
                </c:pt>
                <c:pt idx="349">
                  <c:v>19-04-2023</c:v>
                </c:pt>
                <c:pt idx="350">
                  <c:v>18-04-2023</c:v>
                </c:pt>
                <c:pt idx="351">
                  <c:v>17-04-2023</c:v>
                </c:pt>
                <c:pt idx="352">
                  <c:v>13-04-2023</c:v>
                </c:pt>
                <c:pt idx="353">
                  <c:v>12-04-2023</c:v>
                </c:pt>
                <c:pt idx="354">
                  <c:v>11-04-2023</c:v>
                </c:pt>
                <c:pt idx="355">
                  <c:v>10-04-2023</c:v>
                </c:pt>
                <c:pt idx="356">
                  <c:v>06-04-2023</c:v>
                </c:pt>
                <c:pt idx="357">
                  <c:v>05-04-2023</c:v>
                </c:pt>
                <c:pt idx="358">
                  <c:v>03-04-2023</c:v>
                </c:pt>
                <c:pt idx="359">
                  <c:v>31-03-2023</c:v>
                </c:pt>
                <c:pt idx="360">
                  <c:v>29-03-2023</c:v>
                </c:pt>
                <c:pt idx="361">
                  <c:v>28-03-2023</c:v>
                </c:pt>
                <c:pt idx="362">
                  <c:v>27-03-2023</c:v>
                </c:pt>
                <c:pt idx="363">
                  <c:v>24-03-2023</c:v>
                </c:pt>
                <c:pt idx="364">
                  <c:v>23-03-2023</c:v>
                </c:pt>
                <c:pt idx="365">
                  <c:v>22-03-2023</c:v>
                </c:pt>
                <c:pt idx="366">
                  <c:v>21-03-2023</c:v>
                </c:pt>
                <c:pt idx="367">
                  <c:v>20-03-2023</c:v>
                </c:pt>
                <c:pt idx="368">
                  <c:v>17-03-2023</c:v>
                </c:pt>
                <c:pt idx="369">
                  <c:v>16-03-2023</c:v>
                </c:pt>
                <c:pt idx="370">
                  <c:v>15-03-2023</c:v>
                </c:pt>
                <c:pt idx="371">
                  <c:v>14-03-2023</c:v>
                </c:pt>
                <c:pt idx="372">
                  <c:v>13-03-2023</c:v>
                </c:pt>
                <c:pt idx="373">
                  <c:v>10-03-2023</c:v>
                </c:pt>
                <c:pt idx="374">
                  <c:v>09-03-2023</c:v>
                </c:pt>
                <c:pt idx="375">
                  <c:v>08-03-2023</c:v>
                </c:pt>
                <c:pt idx="376">
                  <c:v>06-03-2023</c:v>
                </c:pt>
                <c:pt idx="377">
                  <c:v>03-03-2023</c:v>
                </c:pt>
                <c:pt idx="378">
                  <c:v>02-03-2023</c:v>
                </c:pt>
                <c:pt idx="379">
                  <c:v>01-03-2023</c:v>
                </c:pt>
                <c:pt idx="380">
                  <c:v>28-02-2023</c:v>
                </c:pt>
                <c:pt idx="381">
                  <c:v>27-02-2023</c:v>
                </c:pt>
                <c:pt idx="382">
                  <c:v>24-02-2023</c:v>
                </c:pt>
                <c:pt idx="383">
                  <c:v>23-02-2023</c:v>
                </c:pt>
                <c:pt idx="384">
                  <c:v>22-02-2023</c:v>
                </c:pt>
                <c:pt idx="385">
                  <c:v>21-02-2023</c:v>
                </c:pt>
                <c:pt idx="386">
                  <c:v>20-02-2023</c:v>
                </c:pt>
                <c:pt idx="387">
                  <c:v>17-02-2023</c:v>
                </c:pt>
                <c:pt idx="388">
                  <c:v>16-02-2023</c:v>
                </c:pt>
                <c:pt idx="389">
                  <c:v>15-02-2023</c:v>
                </c:pt>
                <c:pt idx="390">
                  <c:v>14-02-2023</c:v>
                </c:pt>
                <c:pt idx="391">
                  <c:v>13-02-2023</c:v>
                </c:pt>
                <c:pt idx="392">
                  <c:v>10-02-2023</c:v>
                </c:pt>
                <c:pt idx="393">
                  <c:v>09-02-2023</c:v>
                </c:pt>
                <c:pt idx="394">
                  <c:v>08-02-2023</c:v>
                </c:pt>
                <c:pt idx="395">
                  <c:v>07-02-2023</c:v>
                </c:pt>
                <c:pt idx="396">
                  <c:v>06-02-2023</c:v>
                </c:pt>
                <c:pt idx="397">
                  <c:v>03-02-2023</c:v>
                </c:pt>
                <c:pt idx="398">
                  <c:v>02-02-2023</c:v>
                </c:pt>
                <c:pt idx="399">
                  <c:v>01-02-2023</c:v>
                </c:pt>
                <c:pt idx="400">
                  <c:v>31-01-2023</c:v>
                </c:pt>
                <c:pt idx="401">
                  <c:v>30-01-2023</c:v>
                </c:pt>
                <c:pt idx="402">
                  <c:v>27-01-2023</c:v>
                </c:pt>
                <c:pt idx="403">
                  <c:v>25-01-2023</c:v>
                </c:pt>
                <c:pt idx="404">
                  <c:v>24-01-2023</c:v>
                </c:pt>
                <c:pt idx="405">
                  <c:v>23-01-2023</c:v>
                </c:pt>
                <c:pt idx="406">
                  <c:v>20-01-2023</c:v>
                </c:pt>
                <c:pt idx="407">
                  <c:v>19-01-2023</c:v>
                </c:pt>
                <c:pt idx="408">
                  <c:v>18-01-2023</c:v>
                </c:pt>
                <c:pt idx="409">
                  <c:v>17-01-2023</c:v>
                </c:pt>
                <c:pt idx="410">
                  <c:v>16-01-2023</c:v>
                </c:pt>
                <c:pt idx="411">
                  <c:v>13-01-2023</c:v>
                </c:pt>
                <c:pt idx="412">
                  <c:v>12-01-2023</c:v>
                </c:pt>
                <c:pt idx="413">
                  <c:v>11-01-2023</c:v>
                </c:pt>
                <c:pt idx="414">
                  <c:v>10-01-2023</c:v>
                </c:pt>
                <c:pt idx="415">
                  <c:v>09-01-2023</c:v>
                </c:pt>
                <c:pt idx="416">
                  <c:v>06-01-2023</c:v>
                </c:pt>
                <c:pt idx="417">
                  <c:v>05-01-2023</c:v>
                </c:pt>
                <c:pt idx="418">
                  <c:v>04-01-2023</c:v>
                </c:pt>
                <c:pt idx="419">
                  <c:v>03-01-2023</c:v>
                </c:pt>
                <c:pt idx="420">
                  <c:v>02-01-2023</c:v>
                </c:pt>
                <c:pt idx="421">
                  <c:v>30-12-2022</c:v>
                </c:pt>
                <c:pt idx="422">
                  <c:v>29-12-2022</c:v>
                </c:pt>
                <c:pt idx="423">
                  <c:v>28-12-2022</c:v>
                </c:pt>
                <c:pt idx="424">
                  <c:v>27-12-2022</c:v>
                </c:pt>
                <c:pt idx="425">
                  <c:v>26-12-2022</c:v>
                </c:pt>
                <c:pt idx="426">
                  <c:v>23-12-2022</c:v>
                </c:pt>
                <c:pt idx="427">
                  <c:v>22-12-2022</c:v>
                </c:pt>
                <c:pt idx="428">
                  <c:v>21-12-2022</c:v>
                </c:pt>
                <c:pt idx="429">
                  <c:v>20-12-2022</c:v>
                </c:pt>
                <c:pt idx="430">
                  <c:v>19-12-2022</c:v>
                </c:pt>
                <c:pt idx="431">
                  <c:v>16-12-2022</c:v>
                </c:pt>
                <c:pt idx="432">
                  <c:v>15-12-2022</c:v>
                </c:pt>
                <c:pt idx="433">
                  <c:v>14-12-2022</c:v>
                </c:pt>
                <c:pt idx="434">
                  <c:v>13-12-2022</c:v>
                </c:pt>
                <c:pt idx="435">
                  <c:v>12-12-2022</c:v>
                </c:pt>
                <c:pt idx="436">
                  <c:v>09-12-2022</c:v>
                </c:pt>
                <c:pt idx="437">
                  <c:v>08-12-2022</c:v>
                </c:pt>
                <c:pt idx="438">
                  <c:v>07-12-2022</c:v>
                </c:pt>
                <c:pt idx="439">
                  <c:v>06-12-2022</c:v>
                </c:pt>
                <c:pt idx="440">
                  <c:v>05-12-2022</c:v>
                </c:pt>
                <c:pt idx="441">
                  <c:v>02-12-2022</c:v>
                </c:pt>
                <c:pt idx="442">
                  <c:v>01-12-2022</c:v>
                </c:pt>
                <c:pt idx="443">
                  <c:v>30-11-2022</c:v>
                </c:pt>
                <c:pt idx="444">
                  <c:v>29-11-2022</c:v>
                </c:pt>
                <c:pt idx="445">
                  <c:v>28-11-2022</c:v>
                </c:pt>
                <c:pt idx="446">
                  <c:v>25-11-2022</c:v>
                </c:pt>
                <c:pt idx="447">
                  <c:v>24-11-2022</c:v>
                </c:pt>
                <c:pt idx="448">
                  <c:v>23-11-2022</c:v>
                </c:pt>
                <c:pt idx="449">
                  <c:v>22-11-2022</c:v>
                </c:pt>
                <c:pt idx="450">
                  <c:v>21-11-2022</c:v>
                </c:pt>
                <c:pt idx="451">
                  <c:v>18-11-2022</c:v>
                </c:pt>
                <c:pt idx="452">
                  <c:v>17-11-2022</c:v>
                </c:pt>
                <c:pt idx="453">
                  <c:v>16-11-2022</c:v>
                </c:pt>
                <c:pt idx="454">
                  <c:v>15-11-2022</c:v>
                </c:pt>
                <c:pt idx="455">
                  <c:v>14-11-2022</c:v>
                </c:pt>
                <c:pt idx="456">
                  <c:v>11-11-2022</c:v>
                </c:pt>
                <c:pt idx="457">
                  <c:v>10-11-2022</c:v>
                </c:pt>
                <c:pt idx="458">
                  <c:v>09-11-2022</c:v>
                </c:pt>
                <c:pt idx="459">
                  <c:v>07-11-2022</c:v>
                </c:pt>
                <c:pt idx="460">
                  <c:v>04-11-2022</c:v>
                </c:pt>
                <c:pt idx="461">
                  <c:v>03-11-2022</c:v>
                </c:pt>
                <c:pt idx="462">
                  <c:v>02-11-2022</c:v>
                </c:pt>
                <c:pt idx="463">
                  <c:v>01-11-2022</c:v>
                </c:pt>
                <c:pt idx="464">
                  <c:v>31-10-2022</c:v>
                </c:pt>
                <c:pt idx="465">
                  <c:v>28-10-2022</c:v>
                </c:pt>
                <c:pt idx="466">
                  <c:v>27-10-2022</c:v>
                </c:pt>
                <c:pt idx="467">
                  <c:v>25-10-2022</c:v>
                </c:pt>
                <c:pt idx="468">
                  <c:v>24-10-2022</c:v>
                </c:pt>
                <c:pt idx="469">
                  <c:v>21-10-2022</c:v>
                </c:pt>
                <c:pt idx="470">
                  <c:v>20-10-2022</c:v>
                </c:pt>
                <c:pt idx="471">
                  <c:v>19-10-2022</c:v>
                </c:pt>
                <c:pt idx="472">
                  <c:v>18-10-2022</c:v>
                </c:pt>
                <c:pt idx="473">
                  <c:v>17-10-2022</c:v>
                </c:pt>
                <c:pt idx="474">
                  <c:v>14-10-2022</c:v>
                </c:pt>
                <c:pt idx="475">
                  <c:v>13-10-2022</c:v>
                </c:pt>
                <c:pt idx="476">
                  <c:v>12-10-2022</c:v>
                </c:pt>
                <c:pt idx="477">
                  <c:v>11-10-2022</c:v>
                </c:pt>
                <c:pt idx="478">
                  <c:v>10-10-2022</c:v>
                </c:pt>
                <c:pt idx="479">
                  <c:v>07-10-2022</c:v>
                </c:pt>
                <c:pt idx="480">
                  <c:v>06-10-2022</c:v>
                </c:pt>
                <c:pt idx="481">
                  <c:v>04-10-2022</c:v>
                </c:pt>
                <c:pt idx="482">
                  <c:v>03-10-2022</c:v>
                </c:pt>
                <c:pt idx="483">
                  <c:v>30-09-2022</c:v>
                </c:pt>
                <c:pt idx="484">
                  <c:v>29-09-2022</c:v>
                </c:pt>
                <c:pt idx="485">
                  <c:v>28-09-2022</c:v>
                </c:pt>
                <c:pt idx="486">
                  <c:v>27-09-2022</c:v>
                </c:pt>
                <c:pt idx="487">
                  <c:v>26-09-2022</c:v>
                </c:pt>
                <c:pt idx="488">
                  <c:v>23-09-2022</c:v>
                </c:pt>
                <c:pt idx="489">
                  <c:v>22-09-2022</c:v>
                </c:pt>
                <c:pt idx="490">
                  <c:v>21-09-2022</c:v>
                </c:pt>
                <c:pt idx="491">
                  <c:v>20-09-2022</c:v>
                </c:pt>
                <c:pt idx="492">
                  <c:v>19-09-2022</c:v>
                </c:pt>
                <c:pt idx="493">
                  <c:v>16-09-2022</c:v>
                </c:pt>
                <c:pt idx="494">
                  <c:v>15-09-2022</c:v>
                </c:pt>
                <c:pt idx="495">
                  <c:v>14-09-2022</c:v>
                </c:pt>
                <c:pt idx="496">
                  <c:v>13-09-2022</c:v>
                </c:pt>
                <c:pt idx="497">
                  <c:v>12-09-2022</c:v>
                </c:pt>
                <c:pt idx="498">
                  <c:v>09-09-2022</c:v>
                </c:pt>
                <c:pt idx="499">
                  <c:v>08-09-2022</c:v>
                </c:pt>
                <c:pt idx="500">
                  <c:v>07-09-2022</c:v>
                </c:pt>
                <c:pt idx="501">
                  <c:v>06-09-2022</c:v>
                </c:pt>
                <c:pt idx="502">
                  <c:v>05-09-2022</c:v>
                </c:pt>
                <c:pt idx="503">
                  <c:v>02-09-2022</c:v>
                </c:pt>
                <c:pt idx="504">
                  <c:v>01-09-2022</c:v>
                </c:pt>
                <c:pt idx="505">
                  <c:v>30-08-2022</c:v>
                </c:pt>
                <c:pt idx="506">
                  <c:v>29-08-2022</c:v>
                </c:pt>
                <c:pt idx="507">
                  <c:v>26-08-2022</c:v>
                </c:pt>
                <c:pt idx="508">
                  <c:v>25-08-2022</c:v>
                </c:pt>
                <c:pt idx="509">
                  <c:v>24-08-2022</c:v>
                </c:pt>
                <c:pt idx="510">
                  <c:v>23-08-2022</c:v>
                </c:pt>
                <c:pt idx="511">
                  <c:v>22-08-2022</c:v>
                </c:pt>
                <c:pt idx="512">
                  <c:v>19-08-2022</c:v>
                </c:pt>
                <c:pt idx="513">
                  <c:v>18-08-2022</c:v>
                </c:pt>
                <c:pt idx="514">
                  <c:v>17-08-2022</c:v>
                </c:pt>
                <c:pt idx="515">
                  <c:v>16-08-2022</c:v>
                </c:pt>
                <c:pt idx="516">
                  <c:v>12-08-2022</c:v>
                </c:pt>
                <c:pt idx="517">
                  <c:v>11-08-2022</c:v>
                </c:pt>
                <c:pt idx="518">
                  <c:v>10-08-2022</c:v>
                </c:pt>
                <c:pt idx="519">
                  <c:v>08-08-2022</c:v>
                </c:pt>
                <c:pt idx="520">
                  <c:v>05-08-2022</c:v>
                </c:pt>
                <c:pt idx="521">
                  <c:v>04-08-2022</c:v>
                </c:pt>
                <c:pt idx="522">
                  <c:v>03-08-2022</c:v>
                </c:pt>
                <c:pt idx="523">
                  <c:v>02-08-2022</c:v>
                </c:pt>
                <c:pt idx="524">
                  <c:v>01-08-2022</c:v>
                </c:pt>
                <c:pt idx="525">
                  <c:v>29-07-2022</c:v>
                </c:pt>
                <c:pt idx="526">
                  <c:v>28-07-2022</c:v>
                </c:pt>
                <c:pt idx="527">
                  <c:v>27-07-2022</c:v>
                </c:pt>
                <c:pt idx="528">
                  <c:v>26-07-2022</c:v>
                </c:pt>
                <c:pt idx="529">
                  <c:v>25-07-2022</c:v>
                </c:pt>
                <c:pt idx="530">
                  <c:v>22-07-2022</c:v>
                </c:pt>
                <c:pt idx="531">
                  <c:v>21-07-2022</c:v>
                </c:pt>
                <c:pt idx="532">
                  <c:v>20-07-2022</c:v>
                </c:pt>
                <c:pt idx="533">
                  <c:v>19-07-2022</c:v>
                </c:pt>
                <c:pt idx="534">
                  <c:v>18-07-2022</c:v>
                </c:pt>
                <c:pt idx="535">
                  <c:v>15-07-2022</c:v>
                </c:pt>
                <c:pt idx="536">
                  <c:v>14-07-2022</c:v>
                </c:pt>
                <c:pt idx="537">
                  <c:v>13-07-2022</c:v>
                </c:pt>
                <c:pt idx="538">
                  <c:v>12-07-2022</c:v>
                </c:pt>
                <c:pt idx="539">
                  <c:v>11-07-2022</c:v>
                </c:pt>
                <c:pt idx="540">
                  <c:v>08-07-2022</c:v>
                </c:pt>
                <c:pt idx="541">
                  <c:v>07-07-2022</c:v>
                </c:pt>
                <c:pt idx="542">
                  <c:v>06-07-2022</c:v>
                </c:pt>
                <c:pt idx="543">
                  <c:v>05-07-2022</c:v>
                </c:pt>
                <c:pt idx="544">
                  <c:v>04-07-2022</c:v>
                </c:pt>
                <c:pt idx="545">
                  <c:v>01-07-2022</c:v>
                </c:pt>
                <c:pt idx="546">
                  <c:v>30-06-2022</c:v>
                </c:pt>
                <c:pt idx="547">
                  <c:v>29-06-2022</c:v>
                </c:pt>
                <c:pt idx="548">
                  <c:v>28-06-2022</c:v>
                </c:pt>
                <c:pt idx="549">
                  <c:v>27-06-2022</c:v>
                </c:pt>
                <c:pt idx="550">
                  <c:v>24-06-2022</c:v>
                </c:pt>
                <c:pt idx="551">
                  <c:v>23-06-2022</c:v>
                </c:pt>
                <c:pt idx="552">
                  <c:v>22-06-2022</c:v>
                </c:pt>
                <c:pt idx="553">
                  <c:v>21-06-2022</c:v>
                </c:pt>
                <c:pt idx="554">
                  <c:v>20-06-2022</c:v>
                </c:pt>
                <c:pt idx="555">
                  <c:v>17-06-2022</c:v>
                </c:pt>
                <c:pt idx="556">
                  <c:v>16-06-2022</c:v>
                </c:pt>
                <c:pt idx="557">
                  <c:v>15-06-2022</c:v>
                </c:pt>
                <c:pt idx="558">
                  <c:v>14-06-2022</c:v>
                </c:pt>
                <c:pt idx="559">
                  <c:v>13-06-2022</c:v>
                </c:pt>
                <c:pt idx="560">
                  <c:v>10-06-2022</c:v>
                </c:pt>
                <c:pt idx="561">
                  <c:v>09-06-2022</c:v>
                </c:pt>
                <c:pt idx="562">
                  <c:v>08-06-2022</c:v>
                </c:pt>
                <c:pt idx="563">
                  <c:v>07-06-2022</c:v>
                </c:pt>
                <c:pt idx="564">
                  <c:v>06-06-2022</c:v>
                </c:pt>
                <c:pt idx="565">
                  <c:v>03-06-2022</c:v>
                </c:pt>
                <c:pt idx="566">
                  <c:v>02-06-2022</c:v>
                </c:pt>
                <c:pt idx="567">
                  <c:v>01-06-2022</c:v>
                </c:pt>
                <c:pt idx="568">
                  <c:v>31-05-2022</c:v>
                </c:pt>
                <c:pt idx="569">
                  <c:v>30-05-2022</c:v>
                </c:pt>
                <c:pt idx="570">
                  <c:v>27-05-2022</c:v>
                </c:pt>
                <c:pt idx="571">
                  <c:v>26-05-2022</c:v>
                </c:pt>
                <c:pt idx="572">
                  <c:v>25-05-2022</c:v>
                </c:pt>
                <c:pt idx="573">
                  <c:v>24-05-2022</c:v>
                </c:pt>
                <c:pt idx="574">
                  <c:v>23-05-2022</c:v>
                </c:pt>
                <c:pt idx="575">
                  <c:v>20-05-2022</c:v>
                </c:pt>
                <c:pt idx="576">
                  <c:v>19-05-2022</c:v>
                </c:pt>
                <c:pt idx="577">
                  <c:v>18-05-2022</c:v>
                </c:pt>
                <c:pt idx="578">
                  <c:v>17-05-2022</c:v>
                </c:pt>
                <c:pt idx="579">
                  <c:v>16-05-2022</c:v>
                </c:pt>
                <c:pt idx="580">
                  <c:v>13-05-2022</c:v>
                </c:pt>
                <c:pt idx="581">
                  <c:v>12-05-2022</c:v>
                </c:pt>
                <c:pt idx="582">
                  <c:v>11-05-2022</c:v>
                </c:pt>
                <c:pt idx="583">
                  <c:v>10-05-2022</c:v>
                </c:pt>
                <c:pt idx="584">
                  <c:v>09-05-2022</c:v>
                </c:pt>
                <c:pt idx="585">
                  <c:v>06-05-2022</c:v>
                </c:pt>
                <c:pt idx="586">
                  <c:v>05-05-2022</c:v>
                </c:pt>
                <c:pt idx="587">
                  <c:v>04-05-2022</c:v>
                </c:pt>
                <c:pt idx="588">
                  <c:v>02-05-2022</c:v>
                </c:pt>
                <c:pt idx="589">
                  <c:v>29-04-2022</c:v>
                </c:pt>
                <c:pt idx="590">
                  <c:v>28-04-2022</c:v>
                </c:pt>
                <c:pt idx="591">
                  <c:v>27-04-2022</c:v>
                </c:pt>
                <c:pt idx="592">
                  <c:v>26-04-2022</c:v>
                </c:pt>
                <c:pt idx="593">
                  <c:v>25-04-2022</c:v>
                </c:pt>
                <c:pt idx="594">
                  <c:v>22-04-2022</c:v>
                </c:pt>
                <c:pt idx="595">
                  <c:v>21-04-2022</c:v>
                </c:pt>
                <c:pt idx="596">
                  <c:v>20-04-2022</c:v>
                </c:pt>
                <c:pt idx="597">
                  <c:v>19-04-2022</c:v>
                </c:pt>
                <c:pt idx="598">
                  <c:v>18-04-2022</c:v>
                </c:pt>
                <c:pt idx="599">
                  <c:v>13-04-2022</c:v>
                </c:pt>
                <c:pt idx="600">
                  <c:v>12-04-2022</c:v>
                </c:pt>
                <c:pt idx="601">
                  <c:v>11-04-2022</c:v>
                </c:pt>
                <c:pt idx="602">
                  <c:v>08-04-2022</c:v>
                </c:pt>
                <c:pt idx="603">
                  <c:v>07-04-2022</c:v>
                </c:pt>
                <c:pt idx="604">
                  <c:v>06-04-2022</c:v>
                </c:pt>
                <c:pt idx="605">
                  <c:v>05-04-2022</c:v>
                </c:pt>
                <c:pt idx="606">
                  <c:v>04-04-2022</c:v>
                </c:pt>
                <c:pt idx="607">
                  <c:v>01-04-2022</c:v>
                </c:pt>
                <c:pt idx="608">
                  <c:v>31-03-2022</c:v>
                </c:pt>
                <c:pt idx="609">
                  <c:v>30-03-2022</c:v>
                </c:pt>
                <c:pt idx="610">
                  <c:v>29-03-2022</c:v>
                </c:pt>
                <c:pt idx="611">
                  <c:v>28-03-2022</c:v>
                </c:pt>
                <c:pt idx="612">
                  <c:v>25-03-2022</c:v>
                </c:pt>
                <c:pt idx="613">
                  <c:v>24-03-2022</c:v>
                </c:pt>
                <c:pt idx="614">
                  <c:v>23-03-2022</c:v>
                </c:pt>
                <c:pt idx="615">
                  <c:v>22-03-2022</c:v>
                </c:pt>
                <c:pt idx="616">
                  <c:v>21-03-2022</c:v>
                </c:pt>
                <c:pt idx="617">
                  <c:v>17-03-2022</c:v>
                </c:pt>
                <c:pt idx="618">
                  <c:v>16-03-2022</c:v>
                </c:pt>
                <c:pt idx="619">
                  <c:v>15-03-2022</c:v>
                </c:pt>
                <c:pt idx="620">
                  <c:v>14-03-2022</c:v>
                </c:pt>
                <c:pt idx="621">
                  <c:v>11-03-2022</c:v>
                </c:pt>
                <c:pt idx="622">
                  <c:v>10-03-2022</c:v>
                </c:pt>
                <c:pt idx="623">
                  <c:v>09-03-2022</c:v>
                </c:pt>
                <c:pt idx="624">
                  <c:v>08-03-2022</c:v>
                </c:pt>
                <c:pt idx="625">
                  <c:v>07-03-2022</c:v>
                </c:pt>
                <c:pt idx="626">
                  <c:v>04-03-2022</c:v>
                </c:pt>
                <c:pt idx="627">
                  <c:v>03-03-2022</c:v>
                </c:pt>
                <c:pt idx="628">
                  <c:v>02-03-2022</c:v>
                </c:pt>
                <c:pt idx="629">
                  <c:v>28-02-2022</c:v>
                </c:pt>
                <c:pt idx="630">
                  <c:v>25-02-2022</c:v>
                </c:pt>
                <c:pt idx="631">
                  <c:v>24-02-2022</c:v>
                </c:pt>
                <c:pt idx="632">
                  <c:v>23-02-2022</c:v>
                </c:pt>
                <c:pt idx="633">
                  <c:v>22-02-2022</c:v>
                </c:pt>
                <c:pt idx="634">
                  <c:v>21-02-2022</c:v>
                </c:pt>
                <c:pt idx="635">
                  <c:v>18-02-2022</c:v>
                </c:pt>
                <c:pt idx="636">
                  <c:v>17-02-2022</c:v>
                </c:pt>
                <c:pt idx="637">
                  <c:v>16-02-2022</c:v>
                </c:pt>
                <c:pt idx="638">
                  <c:v>15-02-2022</c:v>
                </c:pt>
                <c:pt idx="639">
                  <c:v>14-02-2022</c:v>
                </c:pt>
                <c:pt idx="640">
                  <c:v>11-02-2022</c:v>
                </c:pt>
                <c:pt idx="641">
                  <c:v>10-02-2022</c:v>
                </c:pt>
                <c:pt idx="642">
                  <c:v>09-02-2022</c:v>
                </c:pt>
                <c:pt idx="643">
                  <c:v>08-02-2022</c:v>
                </c:pt>
                <c:pt idx="644">
                  <c:v>07-02-2022</c:v>
                </c:pt>
                <c:pt idx="645">
                  <c:v>04-02-2022</c:v>
                </c:pt>
                <c:pt idx="646">
                  <c:v>03-02-2022</c:v>
                </c:pt>
                <c:pt idx="647">
                  <c:v>02-02-2022</c:v>
                </c:pt>
                <c:pt idx="648">
                  <c:v>01-02-2022</c:v>
                </c:pt>
                <c:pt idx="649">
                  <c:v>31-01-2022</c:v>
                </c:pt>
                <c:pt idx="650">
                  <c:v>28-01-2022</c:v>
                </c:pt>
                <c:pt idx="651">
                  <c:v>27-01-2022</c:v>
                </c:pt>
                <c:pt idx="652">
                  <c:v>25-01-2022</c:v>
                </c:pt>
                <c:pt idx="653">
                  <c:v>24-01-2022</c:v>
                </c:pt>
                <c:pt idx="654">
                  <c:v>21-01-2022</c:v>
                </c:pt>
                <c:pt idx="655">
                  <c:v>20-01-2022</c:v>
                </c:pt>
                <c:pt idx="656">
                  <c:v>19-01-2022</c:v>
                </c:pt>
                <c:pt idx="657">
                  <c:v>18-01-2022</c:v>
                </c:pt>
                <c:pt idx="658">
                  <c:v>17-01-2022</c:v>
                </c:pt>
                <c:pt idx="659">
                  <c:v>14-01-2022</c:v>
                </c:pt>
                <c:pt idx="660">
                  <c:v>13-01-2022</c:v>
                </c:pt>
                <c:pt idx="661">
                  <c:v>12-01-2022</c:v>
                </c:pt>
                <c:pt idx="662">
                  <c:v>11-01-2022</c:v>
                </c:pt>
                <c:pt idx="663">
                  <c:v>10-01-2022</c:v>
                </c:pt>
                <c:pt idx="664">
                  <c:v>07-01-2022</c:v>
                </c:pt>
                <c:pt idx="665">
                  <c:v>06-01-2022</c:v>
                </c:pt>
                <c:pt idx="666">
                  <c:v>05-01-2022</c:v>
                </c:pt>
                <c:pt idx="667">
                  <c:v>04-01-2022</c:v>
                </c:pt>
                <c:pt idx="668">
                  <c:v>03-01-2022</c:v>
                </c:pt>
                <c:pt idx="669">
                  <c:v>31-12-2021</c:v>
                </c:pt>
                <c:pt idx="670">
                  <c:v>30-12-2021</c:v>
                </c:pt>
                <c:pt idx="671">
                  <c:v>29-12-2021</c:v>
                </c:pt>
                <c:pt idx="672">
                  <c:v>28-12-2021</c:v>
                </c:pt>
                <c:pt idx="673">
                  <c:v>27-12-2021</c:v>
                </c:pt>
                <c:pt idx="674">
                  <c:v>24-12-2021</c:v>
                </c:pt>
                <c:pt idx="675">
                  <c:v>23-12-2021</c:v>
                </c:pt>
                <c:pt idx="676">
                  <c:v>22-12-2021</c:v>
                </c:pt>
                <c:pt idx="677">
                  <c:v>21-12-2021</c:v>
                </c:pt>
                <c:pt idx="678">
                  <c:v>20-12-2021</c:v>
                </c:pt>
                <c:pt idx="679">
                  <c:v>17-12-2021</c:v>
                </c:pt>
                <c:pt idx="680">
                  <c:v>16-12-2021</c:v>
                </c:pt>
                <c:pt idx="681">
                  <c:v>15-12-2021</c:v>
                </c:pt>
                <c:pt idx="682">
                  <c:v>14-12-2021</c:v>
                </c:pt>
                <c:pt idx="683">
                  <c:v>13-12-2021</c:v>
                </c:pt>
                <c:pt idx="684">
                  <c:v>10-12-2021</c:v>
                </c:pt>
                <c:pt idx="685">
                  <c:v>09-12-2021</c:v>
                </c:pt>
                <c:pt idx="686">
                  <c:v>08-12-2021</c:v>
                </c:pt>
                <c:pt idx="687">
                  <c:v>07-12-2021</c:v>
                </c:pt>
                <c:pt idx="688">
                  <c:v>06-12-2021</c:v>
                </c:pt>
                <c:pt idx="689">
                  <c:v>03-12-2021</c:v>
                </c:pt>
                <c:pt idx="690">
                  <c:v>02-12-2021</c:v>
                </c:pt>
                <c:pt idx="691">
                  <c:v>01-12-2021</c:v>
                </c:pt>
                <c:pt idx="692">
                  <c:v>30-11-2021</c:v>
                </c:pt>
                <c:pt idx="693">
                  <c:v>29-11-2021</c:v>
                </c:pt>
                <c:pt idx="694">
                  <c:v>26-11-2021</c:v>
                </c:pt>
                <c:pt idx="695">
                  <c:v>25-11-2021</c:v>
                </c:pt>
                <c:pt idx="696">
                  <c:v>24-11-2021</c:v>
                </c:pt>
                <c:pt idx="697">
                  <c:v>23-11-2021</c:v>
                </c:pt>
                <c:pt idx="698">
                  <c:v>22-11-2021</c:v>
                </c:pt>
                <c:pt idx="699">
                  <c:v>18-11-2021</c:v>
                </c:pt>
                <c:pt idx="700">
                  <c:v>17-11-2021</c:v>
                </c:pt>
                <c:pt idx="701">
                  <c:v>16-11-2021</c:v>
                </c:pt>
                <c:pt idx="702">
                  <c:v>15-11-2021</c:v>
                </c:pt>
                <c:pt idx="703">
                  <c:v>12-11-2021</c:v>
                </c:pt>
                <c:pt idx="704">
                  <c:v>11-11-2021</c:v>
                </c:pt>
                <c:pt idx="705">
                  <c:v>10-11-2021</c:v>
                </c:pt>
                <c:pt idx="706">
                  <c:v>09-11-2021</c:v>
                </c:pt>
                <c:pt idx="707">
                  <c:v>08-11-2021</c:v>
                </c:pt>
                <c:pt idx="708">
                  <c:v>04-11-2021</c:v>
                </c:pt>
                <c:pt idx="709">
                  <c:v>03-11-2021</c:v>
                </c:pt>
                <c:pt idx="710">
                  <c:v>02-11-2021</c:v>
                </c:pt>
                <c:pt idx="711">
                  <c:v>01-11-2021</c:v>
                </c:pt>
                <c:pt idx="712">
                  <c:v>29-10-2021</c:v>
                </c:pt>
                <c:pt idx="713">
                  <c:v>28-10-2021</c:v>
                </c:pt>
                <c:pt idx="714">
                  <c:v>27-10-2021</c:v>
                </c:pt>
                <c:pt idx="715">
                  <c:v>26-10-2021</c:v>
                </c:pt>
                <c:pt idx="716">
                  <c:v>25-10-2021</c:v>
                </c:pt>
                <c:pt idx="717">
                  <c:v>22-10-2021</c:v>
                </c:pt>
                <c:pt idx="718">
                  <c:v>21-10-2021</c:v>
                </c:pt>
                <c:pt idx="719">
                  <c:v>20-10-2021</c:v>
                </c:pt>
                <c:pt idx="720">
                  <c:v>19-10-2021</c:v>
                </c:pt>
                <c:pt idx="721">
                  <c:v>18-10-2021</c:v>
                </c:pt>
                <c:pt idx="722">
                  <c:v>14-10-2021</c:v>
                </c:pt>
                <c:pt idx="723">
                  <c:v>13-10-2021</c:v>
                </c:pt>
                <c:pt idx="724">
                  <c:v>12-10-2021</c:v>
                </c:pt>
                <c:pt idx="725">
                  <c:v>11-10-2021</c:v>
                </c:pt>
                <c:pt idx="726">
                  <c:v>08-10-2021</c:v>
                </c:pt>
                <c:pt idx="727">
                  <c:v>07-10-2021</c:v>
                </c:pt>
                <c:pt idx="728">
                  <c:v>06-10-2021</c:v>
                </c:pt>
                <c:pt idx="729">
                  <c:v>05-10-2021</c:v>
                </c:pt>
                <c:pt idx="730">
                  <c:v>04-10-2021</c:v>
                </c:pt>
                <c:pt idx="731">
                  <c:v>01-10-2021</c:v>
                </c:pt>
                <c:pt idx="732">
                  <c:v>30-09-2021</c:v>
                </c:pt>
                <c:pt idx="733">
                  <c:v>29-09-2021</c:v>
                </c:pt>
                <c:pt idx="734">
                  <c:v>28-09-2021</c:v>
                </c:pt>
                <c:pt idx="735">
                  <c:v>27-09-2021</c:v>
                </c:pt>
                <c:pt idx="736">
                  <c:v>24-09-2021</c:v>
                </c:pt>
                <c:pt idx="737">
                  <c:v>23-09-2021</c:v>
                </c:pt>
                <c:pt idx="738">
                  <c:v>22-09-2021</c:v>
                </c:pt>
                <c:pt idx="739">
                  <c:v>21-09-2021</c:v>
                </c:pt>
                <c:pt idx="740">
                  <c:v>20-09-2021</c:v>
                </c:pt>
                <c:pt idx="741">
                  <c:v>17-09-2021</c:v>
                </c:pt>
                <c:pt idx="742">
                  <c:v>16-09-2021</c:v>
                </c:pt>
                <c:pt idx="743">
                  <c:v>15-09-2021</c:v>
                </c:pt>
                <c:pt idx="744">
                  <c:v>14-09-2021</c:v>
                </c:pt>
                <c:pt idx="745">
                  <c:v>13-09-2021</c:v>
                </c:pt>
                <c:pt idx="746">
                  <c:v>09-09-2021</c:v>
                </c:pt>
                <c:pt idx="747">
                  <c:v>08-09-2021</c:v>
                </c:pt>
                <c:pt idx="748">
                  <c:v>07-09-2021</c:v>
                </c:pt>
                <c:pt idx="749">
                  <c:v>06-09-2021</c:v>
                </c:pt>
                <c:pt idx="750">
                  <c:v>03-09-2021</c:v>
                </c:pt>
                <c:pt idx="751">
                  <c:v>02-09-2021</c:v>
                </c:pt>
                <c:pt idx="752">
                  <c:v>01-09-2021</c:v>
                </c:pt>
                <c:pt idx="753">
                  <c:v>31-08-2021</c:v>
                </c:pt>
                <c:pt idx="754">
                  <c:v>30-08-2021</c:v>
                </c:pt>
                <c:pt idx="755">
                  <c:v>27-08-2021</c:v>
                </c:pt>
                <c:pt idx="756">
                  <c:v>26-08-2021</c:v>
                </c:pt>
                <c:pt idx="757">
                  <c:v>25-08-2021</c:v>
                </c:pt>
                <c:pt idx="758">
                  <c:v>24-08-2021</c:v>
                </c:pt>
                <c:pt idx="759">
                  <c:v>23-08-2021</c:v>
                </c:pt>
                <c:pt idx="760">
                  <c:v>20-08-2021</c:v>
                </c:pt>
                <c:pt idx="761">
                  <c:v>18-08-2021</c:v>
                </c:pt>
                <c:pt idx="762">
                  <c:v>17-08-2021</c:v>
                </c:pt>
                <c:pt idx="763">
                  <c:v>16-08-2021</c:v>
                </c:pt>
                <c:pt idx="764">
                  <c:v>13-08-2021</c:v>
                </c:pt>
                <c:pt idx="765">
                  <c:v>12-08-2021</c:v>
                </c:pt>
                <c:pt idx="766">
                  <c:v>11-08-2021</c:v>
                </c:pt>
                <c:pt idx="767">
                  <c:v>10-08-2021</c:v>
                </c:pt>
                <c:pt idx="768">
                  <c:v>09-08-2021</c:v>
                </c:pt>
                <c:pt idx="769">
                  <c:v>06-08-2021</c:v>
                </c:pt>
                <c:pt idx="770">
                  <c:v>05-08-2021</c:v>
                </c:pt>
                <c:pt idx="771">
                  <c:v>04-08-2021</c:v>
                </c:pt>
                <c:pt idx="772">
                  <c:v>03-08-2021</c:v>
                </c:pt>
                <c:pt idx="773">
                  <c:v>02-08-2021</c:v>
                </c:pt>
                <c:pt idx="774">
                  <c:v>30-07-2021</c:v>
                </c:pt>
                <c:pt idx="775">
                  <c:v>29-07-2021</c:v>
                </c:pt>
                <c:pt idx="776">
                  <c:v>28-07-2021</c:v>
                </c:pt>
                <c:pt idx="777">
                  <c:v>27-07-2021</c:v>
                </c:pt>
                <c:pt idx="778">
                  <c:v>26-07-2021</c:v>
                </c:pt>
                <c:pt idx="779">
                  <c:v>23-07-2021</c:v>
                </c:pt>
                <c:pt idx="780">
                  <c:v>22-07-2021</c:v>
                </c:pt>
                <c:pt idx="781">
                  <c:v>20-07-2021</c:v>
                </c:pt>
                <c:pt idx="782">
                  <c:v>19-07-2021</c:v>
                </c:pt>
                <c:pt idx="783">
                  <c:v>16-07-2021</c:v>
                </c:pt>
                <c:pt idx="784">
                  <c:v>15-07-2021</c:v>
                </c:pt>
                <c:pt idx="785">
                  <c:v>14-07-2021</c:v>
                </c:pt>
                <c:pt idx="786">
                  <c:v>13-07-2021</c:v>
                </c:pt>
                <c:pt idx="787">
                  <c:v>12-07-2021</c:v>
                </c:pt>
                <c:pt idx="788">
                  <c:v>09-07-2021</c:v>
                </c:pt>
                <c:pt idx="789">
                  <c:v>08-07-2021</c:v>
                </c:pt>
                <c:pt idx="790">
                  <c:v>07-07-2021</c:v>
                </c:pt>
                <c:pt idx="791">
                  <c:v>06-07-2021</c:v>
                </c:pt>
                <c:pt idx="792">
                  <c:v>05-07-2021</c:v>
                </c:pt>
                <c:pt idx="793">
                  <c:v>02-07-2021</c:v>
                </c:pt>
                <c:pt idx="794">
                  <c:v>01-07-2021</c:v>
                </c:pt>
                <c:pt idx="795">
                  <c:v>30-06-2021</c:v>
                </c:pt>
                <c:pt idx="796">
                  <c:v>29-06-2021</c:v>
                </c:pt>
                <c:pt idx="797">
                  <c:v>28-06-2021</c:v>
                </c:pt>
                <c:pt idx="798">
                  <c:v>25-06-2021</c:v>
                </c:pt>
                <c:pt idx="799">
                  <c:v>24-06-2021</c:v>
                </c:pt>
                <c:pt idx="800">
                  <c:v>23-06-2021</c:v>
                </c:pt>
                <c:pt idx="801">
                  <c:v>22-06-2021</c:v>
                </c:pt>
                <c:pt idx="802">
                  <c:v>21-06-2021</c:v>
                </c:pt>
                <c:pt idx="803">
                  <c:v>18-06-2021</c:v>
                </c:pt>
                <c:pt idx="804">
                  <c:v>17-06-2021</c:v>
                </c:pt>
                <c:pt idx="805">
                  <c:v>16-06-2021</c:v>
                </c:pt>
                <c:pt idx="806">
                  <c:v>15-06-2021</c:v>
                </c:pt>
                <c:pt idx="807">
                  <c:v>14-06-2021</c:v>
                </c:pt>
                <c:pt idx="808">
                  <c:v>11-06-2021</c:v>
                </c:pt>
                <c:pt idx="809">
                  <c:v>10-06-2021</c:v>
                </c:pt>
                <c:pt idx="810">
                  <c:v>09-06-2021</c:v>
                </c:pt>
                <c:pt idx="811">
                  <c:v>08-06-2021</c:v>
                </c:pt>
                <c:pt idx="812">
                  <c:v>07-06-2021</c:v>
                </c:pt>
                <c:pt idx="813">
                  <c:v>04-06-2021</c:v>
                </c:pt>
                <c:pt idx="814">
                  <c:v>03-06-2021</c:v>
                </c:pt>
                <c:pt idx="815">
                  <c:v>02-06-2021</c:v>
                </c:pt>
                <c:pt idx="816">
                  <c:v>01-06-2021</c:v>
                </c:pt>
                <c:pt idx="817">
                  <c:v>31-05-2021</c:v>
                </c:pt>
                <c:pt idx="818">
                  <c:v>28-05-2021</c:v>
                </c:pt>
                <c:pt idx="819">
                  <c:v>27-05-2021</c:v>
                </c:pt>
                <c:pt idx="820">
                  <c:v>26-05-2021</c:v>
                </c:pt>
                <c:pt idx="821">
                  <c:v>25-05-2021</c:v>
                </c:pt>
                <c:pt idx="822">
                  <c:v>24-05-2021</c:v>
                </c:pt>
                <c:pt idx="823">
                  <c:v>21-05-2021</c:v>
                </c:pt>
                <c:pt idx="824">
                  <c:v>20-05-2021</c:v>
                </c:pt>
                <c:pt idx="825">
                  <c:v>19-05-2021</c:v>
                </c:pt>
                <c:pt idx="826">
                  <c:v>18-05-2021</c:v>
                </c:pt>
                <c:pt idx="827">
                  <c:v>17-05-2021</c:v>
                </c:pt>
                <c:pt idx="828">
                  <c:v>14-05-2021</c:v>
                </c:pt>
                <c:pt idx="829">
                  <c:v>12-05-2021</c:v>
                </c:pt>
                <c:pt idx="830">
                  <c:v>11-05-2021</c:v>
                </c:pt>
                <c:pt idx="831">
                  <c:v>10-05-2021</c:v>
                </c:pt>
                <c:pt idx="832">
                  <c:v>07-05-2021</c:v>
                </c:pt>
                <c:pt idx="833">
                  <c:v>06-05-2021</c:v>
                </c:pt>
                <c:pt idx="834">
                  <c:v>05-05-2021</c:v>
                </c:pt>
                <c:pt idx="835">
                  <c:v>04-05-2021</c:v>
                </c:pt>
                <c:pt idx="836">
                  <c:v>03-05-2021</c:v>
                </c:pt>
                <c:pt idx="837">
                  <c:v>30-04-2021</c:v>
                </c:pt>
                <c:pt idx="838">
                  <c:v>29-04-2021</c:v>
                </c:pt>
                <c:pt idx="839">
                  <c:v>28-04-2021</c:v>
                </c:pt>
                <c:pt idx="840">
                  <c:v>27-04-2021</c:v>
                </c:pt>
                <c:pt idx="841">
                  <c:v>26-04-2021</c:v>
                </c:pt>
                <c:pt idx="842">
                  <c:v>23-04-2021</c:v>
                </c:pt>
                <c:pt idx="843">
                  <c:v>22-04-2021</c:v>
                </c:pt>
                <c:pt idx="844">
                  <c:v>20-04-2021</c:v>
                </c:pt>
                <c:pt idx="845">
                  <c:v>19-04-2021</c:v>
                </c:pt>
                <c:pt idx="846">
                  <c:v>16-04-2021</c:v>
                </c:pt>
                <c:pt idx="847">
                  <c:v>15-04-2021</c:v>
                </c:pt>
                <c:pt idx="848">
                  <c:v>13-04-2021</c:v>
                </c:pt>
                <c:pt idx="849">
                  <c:v>12-04-2021</c:v>
                </c:pt>
                <c:pt idx="850">
                  <c:v>09-04-2021</c:v>
                </c:pt>
                <c:pt idx="851">
                  <c:v>08-04-2021</c:v>
                </c:pt>
                <c:pt idx="852">
                  <c:v>07-04-2021</c:v>
                </c:pt>
                <c:pt idx="853">
                  <c:v>06-04-2021</c:v>
                </c:pt>
                <c:pt idx="854">
                  <c:v>05-04-2021</c:v>
                </c:pt>
                <c:pt idx="855">
                  <c:v>01-04-2021</c:v>
                </c:pt>
                <c:pt idx="856">
                  <c:v>31-03-2021</c:v>
                </c:pt>
                <c:pt idx="857">
                  <c:v>30-03-2021</c:v>
                </c:pt>
                <c:pt idx="858">
                  <c:v>26-03-2021</c:v>
                </c:pt>
                <c:pt idx="859">
                  <c:v>25-03-2021</c:v>
                </c:pt>
                <c:pt idx="860">
                  <c:v>24-03-2021</c:v>
                </c:pt>
                <c:pt idx="861">
                  <c:v>23-03-2021</c:v>
                </c:pt>
                <c:pt idx="862">
                  <c:v>22-03-2021</c:v>
                </c:pt>
                <c:pt idx="863">
                  <c:v>19-03-2021</c:v>
                </c:pt>
                <c:pt idx="864">
                  <c:v>18-03-2021</c:v>
                </c:pt>
                <c:pt idx="865">
                  <c:v>17-03-2021</c:v>
                </c:pt>
                <c:pt idx="866">
                  <c:v>16-03-2021</c:v>
                </c:pt>
                <c:pt idx="867">
                  <c:v>15-03-2021</c:v>
                </c:pt>
                <c:pt idx="868">
                  <c:v>12-03-2021</c:v>
                </c:pt>
                <c:pt idx="869">
                  <c:v>10-03-2021</c:v>
                </c:pt>
                <c:pt idx="870">
                  <c:v>09-03-2021</c:v>
                </c:pt>
                <c:pt idx="871">
                  <c:v>08-03-2021</c:v>
                </c:pt>
                <c:pt idx="872">
                  <c:v>05-03-2021</c:v>
                </c:pt>
                <c:pt idx="873">
                  <c:v>04-03-2021</c:v>
                </c:pt>
                <c:pt idx="874">
                  <c:v>03-03-2021</c:v>
                </c:pt>
                <c:pt idx="875">
                  <c:v>02-03-2021</c:v>
                </c:pt>
                <c:pt idx="876">
                  <c:v>01-03-2021</c:v>
                </c:pt>
                <c:pt idx="877">
                  <c:v>26-02-2021</c:v>
                </c:pt>
                <c:pt idx="878">
                  <c:v>25-02-2021</c:v>
                </c:pt>
                <c:pt idx="879">
                  <c:v>24-02-2021</c:v>
                </c:pt>
                <c:pt idx="880">
                  <c:v>23-02-2021</c:v>
                </c:pt>
                <c:pt idx="881">
                  <c:v>22-02-2021</c:v>
                </c:pt>
                <c:pt idx="882">
                  <c:v>19-02-2021</c:v>
                </c:pt>
                <c:pt idx="883">
                  <c:v>18-02-2021</c:v>
                </c:pt>
                <c:pt idx="884">
                  <c:v>17-02-2021</c:v>
                </c:pt>
                <c:pt idx="885">
                  <c:v>16-02-2021</c:v>
                </c:pt>
                <c:pt idx="886">
                  <c:v>15-02-2021</c:v>
                </c:pt>
                <c:pt idx="887">
                  <c:v>12-02-2021</c:v>
                </c:pt>
                <c:pt idx="888">
                  <c:v>11-02-2021</c:v>
                </c:pt>
                <c:pt idx="889">
                  <c:v>10-02-2021</c:v>
                </c:pt>
                <c:pt idx="890">
                  <c:v>09-02-2021</c:v>
                </c:pt>
                <c:pt idx="891">
                  <c:v>08-02-2021</c:v>
                </c:pt>
                <c:pt idx="892">
                  <c:v>05-02-2021</c:v>
                </c:pt>
                <c:pt idx="893">
                  <c:v>04-02-2021</c:v>
                </c:pt>
                <c:pt idx="894">
                  <c:v>03-02-2021</c:v>
                </c:pt>
                <c:pt idx="895">
                  <c:v>02-02-2021</c:v>
                </c:pt>
                <c:pt idx="896">
                  <c:v>01-02-2021</c:v>
                </c:pt>
                <c:pt idx="897">
                  <c:v>29-01-2021</c:v>
                </c:pt>
                <c:pt idx="898">
                  <c:v>28-01-2021</c:v>
                </c:pt>
                <c:pt idx="899">
                  <c:v>27-01-2021</c:v>
                </c:pt>
                <c:pt idx="900">
                  <c:v>25-01-2021</c:v>
                </c:pt>
                <c:pt idx="901">
                  <c:v>22-01-2021</c:v>
                </c:pt>
                <c:pt idx="902">
                  <c:v>21-01-2021</c:v>
                </c:pt>
                <c:pt idx="903">
                  <c:v>20-01-2021</c:v>
                </c:pt>
                <c:pt idx="904">
                  <c:v>19-01-2021</c:v>
                </c:pt>
                <c:pt idx="905">
                  <c:v>18-01-2021</c:v>
                </c:pt>
                <c:pt idx="906">
                  <c:v>15-01-2021</c:v>
                </c:pt>
                <c:pt idx="907">
                  <c:v>14-01-2021</c:v>
                </c:pt>
                <c:pt idx="908">
                  <c:v>13-01-2021</c:v>
                </c:pt>
                <c:pt idx="909">
                  <c:v>12-01-2021</c:v>
                </c:pt>
                <c:pt idx="910">
                  <c:v>11-01-2021</c:v>
                </c:pt>
                <c:pt idx="911">
                  <c:v>08-01-2021</c:v>
                </c:pt>
                <c:pt idx="912">
                  <c:v>07-01-2021</c:v>
                </c:pt>
                <c:pt idx="913">
                  <c:v>06-01-2021</c:v>
                </c:pt>
                <c:pt idx="914">
                  <c:v>05-01-2021</c:v>
                </c:pt>
                <c:pt idx="915">
                  <c:v>04-01-2021</c:v>
                </c:pt>
                <c:pt idx="916">
                  <c:v>01-01-2021</c:v>
                </c:pt>
                <c:pt idx="917">
                  <c:v>31-12-2020</c:v>
                </c:pt>
                <c:pt idx="918">
                  <c:v>30-12-2020</c:v>
                </c:pt>
                <c:pt idx="919">
                  <c:v>29-12-2020</c:v>
                </c:pt>
                <c:pt idx="920">
                  <c:v>28-12-2020</c:v>
                </c:pt>
                <c:pt idx="921">
                  <c:v>24-12-2020</c:v>
                </c:pt>
                <c:pt idx="922">
                  <c:v>23-12-2020</c:v>
                </c:pt>
                <c:pt idx="923">
                  <c:v>22-12-2020</c:v>
                </c:pt>
                <c:pt idx="924">
                  <c:v>21-12-2020</c:v>
                </c:pt>
                <c:pt idx="925">
                  <c:v>18-12-2020</c:v>
                </c:pt>
                <c:pt idx="926">
                  <c:v>17-12-2020</c:v>
                </c:pt>
                <c:pt idx="927">
                  <c:v>16-12-2020</c:v>
                </c:pt>
                <c:pt idx="928">
                  <c:v>15-12-2020</c:v>
                </c:pt>
                <c:pt idx="929">
                  <c:v>14-12-2020</c:v>
                </c:pt>
                <c:pt idx="930">
                  <c:v>11-12-2020</c:v>
                </c:pt>
                <c:pt idx="931">
                  <c:v>10-12-2020</c:v>
                </c:pt>
                <c:pt idx="932">
                  <c:v>09-12-2020</c:v>
                </c:pt>
                <c:pt idx="933">
                  <c:v>08-12-2020</c:v>
                </c:pt>
                <c:pt idx="934">
                  <c:v>07-12-2020</c:v>
                </c:pt>
                <c:pt idx="935">
                  <c:v>04-12-2020</c:v>
                </c:pt>
                <c:pt idx="936">
                  <c:v>03-12-2020</c:v>
                </c:pt>
                <c:pt idx="937">
                  <c:v>02-12-2020</c:v>
                </c:pt>
                <c:pt idx="938">
                  <c:v>01-12-2020</c:v>
                </c:pt>
                <c:pt idx="939">
                  <c:v>27-11-2020</c:v>
                </c:pt>
                <c:pt idx="940">
                  <c:v>26-11-2020</c:v>
                </c:pt>
                <c:pt idx="941">
                  <c:v>25-11-2020</c:v>
                </c:pt>
                <c:pt idx="942">
                  <c:v>24-11-2020</c:v>
                </c:pt>
                <c:pt idx="943">
                  <c:v>23-11-2020</c:v>
                </c:pt>
                <c:pt idx="944">
                  <c:v>20-11-2020</c:v>
                </c:pt>
                <c:pt idx="945">
                  <c:v>19-11-2020</c:v>
                </c:pt>
                <c:pt idx="946">
                  <c:v>18-11-2020</c:v>
                </c:pt>
                <c:pt idx="947">
                  <c:v>17-11-2020</c:v>
                </c:pt>
                <c:pt idx="948">
                  <c:v>13-11-2020</c:v>
                </c:pt>
                <c:pt idx="949">
                  <c:v>12-11-2020</c:v>
                </c:pt>
                <c:pt idx="950">
                  <c:v>11-11-2020</c:v>
                </c:pt>
                <c:pt idx="951">
                  <c:v>10-11-2020</c:v>
                </c:pt>
                <c:pt idx="952">
                  <c:v>09-11-2020</c:v>
                </c:pt>
                <c:pt idx="953">
                  <c:v>06-11-2020</c:v>
                </c:pt>
                <c:pt idx="954">
                  <c:v>05-11-2020</c:v>
                </c:pt>
                <c:pt idx="955">
                  <c:v>04-11-2020</c:v>
                </c:pt>
                <c:pt idx="956">
                  <c:v>03-11-2020</c:v>
                </c:pt>
                <c:pt idx="957">
                  <c:v>02-11-2020</c:v>
                </c:pt>
                <c:pt idx="958">
                  <c:v>30-10-2020</c:v>
                </c:pt>
                <c:pt idx="959">
                  <c:v>29-10-2020</c:v>
                </c:pt>
                <c:pt idx="960">
                  <c:v>28-10-2020</c:v>
                </c:pt>
                <c:pt idx="961">
                  <c:v>27-10-2020</c:v>
                </c:pt>
                <c:pt idx="962">
                  <c:v>26-10-2020</c:v>
                </c:pt>
                <c:pt idx="963">
                  <c:v>23-10-2020</c:v>
                </c:pt>
                <c:pt idx="964">
                  <c:v>22-10-2020</c:v>
                </c:pt>
                <c:pt idx="965">
                  <c:v>21-10-2020</c:v>
                </c:pt>
                <c:pt idx="966">
                  <c:v>20-10-2020</c:v>
                </c:pt>
                <c:pt idx="967">
                  <c:v>19-10-2020</c:v>
                </c:pt>
                <c:pt idx="968">
                  <c:v>16-10-2020</c:v>
                </c:pt>
                <c:pt idx="969">
                  <c:v>15-10-2020</c:v>
                </c:pt>
                <c:pt idx="970">
                  <c:v>14-10-2020</c:v>
                </c:pt>
                <c:pt idx="971">
                  <c:v>13-10-2020</c:v>
                </c:pt>
                <c:pt idx="972">
                  <c:v>12-10-2020</c:v>
                </c:pt>
                <c:pt idx="973">
                  <c:v>09-10-2020</c:v>
                </c:pt>
                <c:pt idx="974">
                  <c:v>08-10-2020</c:v>
                </c:pt>
                <c:pt idx="975">
                  <c:v>07-10-2020</c:v>
                </c:pt>
                <c:pt idx="976">
                  <c:v>06-10-2020</c:v>
                </c:pt>
                <c:pt idx="977">
                  <c:v>05-10-2020</c:v>
                </c:pt>
                <c:pt idx="978">
                  <c:v>01-10-2020</c:v>
                </c:pt>
                <c:pt idx="979">
                  <c:v>30-09-2020</c:v>
                </c:pt>
                <c:pt idx="980">
                  <c:v>29-09-2020</c:v>
                </c:pt>
                <c:pt idx="981">
                  <c:v>28-09-2020</c:v>
                </c:pt>
                <c:pt idx="982">
                  <c:v>25-09-2020</c:v>
                </c:pt>
                <c:pt idx="983">
                  <c:v>24-09-2020</c:v>
                </c:pt>
                <c:pt idx="984">
                  <c:v>23-09-2020</c:v>
                </c:pt>
                <c:pt idx="985">
                  <c:v>22-09-2020</c:v>
                </c:pt>
                <c:pt idx="986">
                  <c:v>21-09-2020</c:v>
                </c:pt>
                <c:pt idx="987">
                  <c:v>18-09-2020</c:v>
                </c:pt>
                <c:pt idx="988">
                  <c:v>17-09-2020</c:v>
                </c:pt>
                <c:pt idx="989">
                  <c:v>16-09-2020</c:v>
                </c:pt>
                <c:pt idx="990">
                  <c:v>15-09-2020</c:v>
                </c:pt>
                <c:pt idx="991">
                  <c:v>14-09-2020</c:v>
                </c:pt>
                <c:pt idx="992">
                  <c:v>11-09-2020</c:v>
                </c:pt>
                <c:pt idx="993">
                  <c:v>10-09-2020</c:v>
                </c:pt>
                <c:pt idx="994">
                  <c:v>09-09-2020</c:v>
                </c:pt>
                <c:pt idx="995">
                  <c:v>08-09-2020</c:v>
                </c:pt>
                <c:pt idx="996">
                  <c:v>07-09-2020</c:v>
                </c:pt>
                <c:pt idx="997">
                  <c:v>04-09-2020</c:v>
                </c:pt>
                <c:pt idx="998">
                  <c:v>03-09-2020</c:v>
                </c:pt>
                <c:pt idx="999">
                  <c:v>02-09-2020</c:v>
                </c:pt>
                <c:pt idx="1000">
                  <c:v>01-09-2020</c:v>
                </c:pt>
                <c:pt idx="1001">
                  <c:v>31-08-2020</c:v>
                </c:pt>
                <c:pt idx="1002">
                  <c:v>28-08-2020</c:v>
                </c:pt>
                <c:pt idx="1003">
                  <c:v>27-08-2020</c:v>
                </c:pt>
                <c:pt idx="1004">
                  <c:v>26-08-2020</c:v>
                </c:pt>
                <c:pt idx="1005">
                  <c:v>25-08-2020</c:v>
                </c:pt>
                <c:pt idx="1006">
                  <c:v>24-08-2020</c:v>
                </c:pt>
                <c:pt idx="1007">
                  <c:v>21-08-2020</c:v>
                </c:pt>
                <c:pt idx="1008">
                  <c:v>20-08-2020</c:v>
                </c:pt>
                <c:pt idx="1009">
                  <c:v>19-08-2020</c:v>
                </c:pt>
                <c:pt idx="1010">
                  <c:v>18-08-2020</c:v>
                </c:pt>
                <c:pt idx="1011">
                  <c:v>17-08-2020</c:v>
                </c:pt>
                <c:pt idx="1012">
                  <c:v>14-08-2020</c:v>
                </c:pt>
                <c:pt idx="1013">
                  <c:v>13-08-2020</c:v>
                </c:pt>
                <c:pt idx="1014">
                  <c:v>12-08-2020</c:v>
                </c:pt>
                <c:pt idx="1015">
                  <c:v>11-08-2020</c:v>
                </c:pt>
                <c:pt idx="1016">
                  <c:v>10-08-2020</c:v>
                </c:pt>
                <c:pt idx="1017">
                  <c:v>07-08-2020</c:v>
                </c:pt>
                <c:pt idx="1018">
                  <c:v>06-08-2020</c:v>
                </c:pt>
                <c:pt idx="1019">
                  <c:v>05-08-2020</c:v>
                </c:pt>
                <c:pt idx="1020">
                  <c:v>04-08-2020</c:v>
                </c:pt>
                <c:pt idx="1021">
                  <c:v>03-08-2020</c:v>
                </c:pt>
                <c:pt idx="1022">
                  <c:v>31-07-2020</c:v>
                </c:pt>
                <c:pt idx="1023">
                  <c:v>30-07-2020</c:v>
                </c:pt>
                <c:pt idx="1024">
                  <c:v>29-07-2020</c:v>
                </c:pt>
                <c:pt idx="1025">
                  <c:v>28-07-2020</c:v>
                </c:pt>
                <c:pt idx="1026">
                  <c:v>27-07-2020</c:v>
                </c:pt>
                <c:pt idx="1027">
                  <c:v>24-07-2020</c:v>
                </c:pt>
                <c:pt idx="1028">
                  <c:v>23-07-2020</c:v>
                </c:pt>
                <c:pt idx="1029">
                  <c:v>22-07-2020</c:v>
                </c:pt>
                <c:pt idx="1030">
                  <c:v>21-07-2020</c:v>
                </c:pt>
                <c:pt idx="1031">
                  <c:v>20-07-2020</c:v>
                </c:pt>
                <c:pt idx="1032">
                  <c:v>17-07-2020</c:v>
                </c:pt>
                <c:pt idx="1033">
                  <c:v>16-07-2020</c:v>
                </c:pt>
                <c:pt idx="1034">
                  <c:v>15-07-2020</c:v>
                </c:pt>
                <c:pt idx="1035">
                  <c:v>14-07-2020</c:v>
                </c:pt>
                <c:pt idx="1036">
                  <c:v>13-07-2020</c:v>
                </c:pt>
                <c:pt idx="1037">
                  <c:v>10-07-2020</c:v>
                </c:pt>
                <c:pt idx="1038">
                  <c:v>09-07-2020</c:v>
                </c:pt>
                <c:pt idx="1039">
                  <c:v>08-07-2020</c:v>
                </c:pt>
                <c:pt idx="1040">
                  <c:v>07-07-2020</c:v>
                </c:pt>
                <c:pt idx="1041">
                  <c:v>06-07-2020</c:v>
                </c:pt>
                <c:pt idx="1042">
                  <c:v>03-07-2020</c:v>
                </c:pt>
                <c:pt idx="1043">
                  <c:v>02-07-2020</c:v>
                </c:pt>
                <c:pt idx="1044">
                  <c:v>01-07-2020</c:v>
                </c:pt>
                <c:pt idx="1045">
                  <c:v>30-06-2020</c:v>
                </c:pt>
                <c:pt idx="1046">
                  <c:v>29-06-2020</c:v>
                </c:pt>
                <c:pt idx="1047">
                  <c:v>26-06-2020</c:v>
                </c:pt>
                <c:pt idx="1048">
                  <c:v>25-06-2020</c:v>
                </c:pt>
                <c:pt idx="1049">
                  <c:v>24-06-2020</c:v>
                </c:pt>
                <c:pt idx="1050">
                  <c:v>23-06-2020</c:v>
                </c:pt>
                <c:pt idx="1051">
                  <c:v>22-06-2020</c:v>
                </c:pt>
                <c:pt idx="1052">
                  <c:v>19-06-2020</c:v>
                </c:pt>
                <c:pt idx="1053">
                  <c:v>18-06-2020</c:v>
                </c:pt>
                <c:pt idx="1054">
                  <c:v>17-06-2020</c:v>
                </c:pt>
                <c:pt idx="1055">
                  <c:v>16-06-2020</c:v>
                </c:pt>
                <c:pt idx="1056">
                  <c:v>15-06-2020</c:v>
                </c:pt>
                <c:pt idx="1057">
                  <c:v>12-06-2020</c:v>
                </c:pt>
                <c:pt idx="1058">
                  <c:v>11-06-2020</c:v>
                </c:pt>
                <c:pt idx="1059">
                  <c:v>10-06-2020</c:v>
                </c:pt>
                <c:pt idx="1060">
                  <c:v>09-06-2020</c:v>
                </c:pt>
                <c:pt idx="1061">
                  <c:v>08-06-2020</c:v>
                </c:pt>
                <c:pt idx="1062">
                  <c:v>05-06-2020</c:v>
                </c:pt>
                <c:pt idx="1063">
                  <c:v>04-06-2020</c:v>
                </c:pt>
                <c:pt idx="1064">
                  <c:v>03-06-2020</c:v>
                </c:pt>
                <c:pt idx="1065">
                  <c:v>02-06-2020</c:v>
                </c:pt>
                <c:pt idx="1066">
                  <c:v>01-06-2020</c:v>
                </c:pt>
                <c:pt idx="1067">
                  <c:v>29-05-2020</c:v>
                </c:pt>
                <c:pt idx="1068">
                  <c:v>28-05-2020</c:v>
                </c:pt>
                <c:pt idx="1069">
                  <c:v>27-05-2020</c:v>
                </c:pt>
                <c:pt idx="1070">
                  <c:v>26-05-2020</c:v>
                </c:pt>
                <c:pt idx="1071">
                  <c:v>22-05-2020</c:v>
                </c:pt>
                <c:pt idx="1072">
                  <c:v>21-05-2020</c:v>
                </c:pt>
                <c:pt idx="1073">
                  <c:v>20-05-2020</c:v>
                </c:pt>
                <c:pt idx="1074">
                  <c:v>19-05-2020</c:v>
                </c:pt>
                <c:pt idx="1075">
                  <c:v>18-05-2020</c:v>
                </c:pt>
                <c:pt idx="1076">
                  <c:v>15-05-2020</c:v>
                </c:pt>
                <c:pt idx="1077">
                  <c:v>14-05-2020</c:v>
                </c:pt>
                <c:pt idx="1078">
                  <c:v>13-05-2020</c:v>
                </c:pt>
                <c:pt idx="1079">
                  <c:v>12-05-2020</c:v>
                </c:pt>
                <c:pt idx="1080">
                  <c:v>11-05-2020</c:v>
                </c:pt>
                <c:pt idx="1081">
                  <c:v>08-05-2020</c:v>
                </c:pt>
                <c:pt idx="1082">
                  <c:v>07-05-2020</c:v>
                </c:pt>
                <c:pt idx="1083">
                  <c:v>06-05-2020</c:v>
                </c:pt>
                <c:pt idx="1084">
                  <c:v>05-05-2020</c:v>
                </c:pt>
                <c:pt idx="1085">
                  <c:v>04-05-2020</c:v>
                </c:pt>
                <c:pt idx="1086">
                  <c:v>30-04-2020</c:v>
                </c:pt>
                <c:pt idx="1087">
                  <c:v>29-04-2020</c:v>
                </c:pt>
                <c:pt idx="1088">
                  <c:v>28-04-2020</c:v>
                </c:pt>
                <c:pt idx="1089">
                  <c:v>27-04-2020</c:v>
                </c:pt>
                <c:pt idx="1090">
                  <c:v>24-04-2020</c:v>
                </c:pt>
                <c:pt idx="1091">
                  <c:v>23-04-2020</c:v>
                </c:pt>
                <c:pt idx="1092">
                  <c:v>22-04-2020</c:v>
                </c:pt>
                <c:pt idx="1093">
                  <c:v>21-04-2020</c:v>
                </c:pt>
                <c:pt idx="1094">
                  <c:v>20-04-2020</c:v>
                </c:pt>
                <c:pt idx="1095">
                  <c:v>17-04-2020</c:v>
                </c:pt>
                <c:pt idx="1096">
                  <c:v>16-04-2020</c:v>
                </c:pt>
                <c:pt idx="1097">
                  <c:v>15-04-2020</c:v>
                </c:pt>
                <c:pt idx="1098">
                  <c:v>13-04-2020</c:v>
                </c:pt>
                <c:pt idx="1099">
                  <c:v>09-04-2020</c:v>
                </c:pt>
                <c:pt idx="1100">
                  <c:v>08-04-2020</c:v>
                </c:pt>
                <c:pt idx="1101">
                  <c:v>07-04-2020</c:v>
                </c:pt>
                <c:pt idx="1102">
                  <c:v>03-04-2020</c:v>
                </c:pt>
                <c:pt idx="1103">
                  <c:v>01-04-2020</c:v>
                </c:pt>
                <c:pt idx="1104">
                  <c:v>31-03-2020</c:v>
                </c:pt>
                <c:pt idx="1105">
                  <c:v>30-03-2020</c:v>
                </c:pt>
                <c:pt idx="1106">
                  <c:v>27-03-2020</c:v>
                </c:pt>
                <c:pt idx="1107">
                  <c:v>26-03-2020</c:v>
                </c:pt>
                <c:pt idx="1108">
                  <c:v>25-03-2020</c:v>
                </c:pt>
                <c:pt idx="1109">
                  <c:v>24-03-2020</c:v>
                </c:pt>
                <c:pt idx="1110">
                  <c:v>23-03-2020</c:v>
                </c:pt>
                <c:pt idx="1111">
                  <c:v>20-03-2020</c:v>
                </c:pt>
                <c:pt idx="1112">
                  <c:v>19-03-2020</c:v>
                </c:pt>
                <c:pt idx="1113">
                  <c:v>18-03-2020</c:v>
                </c:pt>
                <c:pt idx="1114">
                  <c:v>17-03-2020</c:v>
                </c:pt>
                <c:pt idx="1115">
                  <c:v>16-03-2020</c:v>
                </c:pt>
                <c:pt idx="1116">
                  <c:v>13-03-2020</c:v>
                </c:pt>
                <c:pt idx="1117">
                  <c:v>12-03-2020</c:v>
                </c:pt>
                <c:pt idx="1118">
                  <c:v>11-03-2020</c:v>
                </c:pt>
                <c:pt idx="1119">
                  <c:v>09-03-2020</c:v>
                </c:pt>
                <c:pt idx="1120">
                  <c:v>06-03-2020</c:v>
                </c:pt>
                <c:pt idx="1121">
                  <c:v>05-03-2020</c:v>
                </c:pt>
                <c:pt idx="1122">
                  <c:v>04-03-2020</c:v>
                </c:pt>
                <c:pt idx="1123">
                  <c:v>03-03-2020</c:v>
                </c:pt>
                <c:pt idx="1124">
                  <c:v>02-03-2020</c:v>
                </c:pt>
                <c:pt idx="1125">
                  <c:v>28-02-2020</c:v>
                </c:pt>
                <c:pt idx="1126">
                  <c:v>27-02-2020</c:v>
                </c:pt>
                <c:pt idx="1127">
                  <c:v>26-02-2020</c:v>
                </c:pt>
                <c:pt idx="1128">
                  <c:v>25-02-2020</c:v>
                </c:pt>
                <c:pt idx="1129">
                  <c:v>24-02-2020</c:v>
                </c:pt>
                <c:pt idx="1130">
                  <c:v>20-02-2020</c:v>
                </c:pt>
                <c:pt idx="1131">
                  <c:v>19-02-2020</c:v>
                </c:pt>
                <c:pt idx="1132">
                  <c:v>18-02-2020</c:v>
                </c:pt>
                <c:pt idx="1133">
                  <c:v>17-02-2020</c:v>
                </c:pt>
                <c:pt idx="1134">
                  <c:v>14-02-2020</c:v>
                </c:pt>
                <c:pt idx="1135">
                  <c:v>13-02-2020</c:v>
                </c:pt>
                <c:pt idx="1136">
                  <c:v>12-02-2020</c:v>
                </c:pt>
                <c:pt idx="1137">
                  <c:v>11-02-2020</c:v>
                </c:pt>
                <c:pt idx="1138">
                  <c:v>10-02-2020</c:v>
                </c:pt>
                <c:pt idx="1139">
                  <c:v>07-02-2020</c:v>
                </c:pt>
                <c:pt idx="1140">
                  <c:v>06-02-2020</c:v>
                </c:pt>
                <c:pt idx="1141">
                  <c:v>05-02-2020</c:v>
                </c:pt>
                <c:pt idx="1142">
                  <c:v>04-02-2020</c:v>
                </c:pt>
                <c:pt idx="1143">
                  <c:v>03-02-2020</c:v>
                </c:pt>
                <c:pt idx="1144">
                  <c:v>01-02-2020</c:v>
                </c:pt>
                <c:pt idx="1145">
                  <c:v>31-01-2020</c:v>
                </c:pt>
                <c:pt idx="1146">
                  <c:v>30-01-2020</c:v>
                </c:pt>
                <c:pt idx="1147">
                  <c:v>29-01-2020</c:v>
                </c:pt>
                <c:pt idx="1148">
                  <c:v>28-01-2020</c:v>
                </c:pt>
                <c:pt idx="1149">
                  <c:v>27-01-2020</c:v>
                </c:pt>
                <c:pt idx="1150">
                  <c:v>24-01-2020</c:v>
                </c:pt>
                <c:pt idx="1151">
                  <c:v>23-01-2020</c:v>
                </c:pt>
                <c:pt idx="1152">
                  <c:v>22-01-2020</c:v>
                </c:pt>
                <c:pt idx="1153">
                  <c:v>21-01-2020</c:v>
                </c:pt>
                <c:pt idx="1154">
                  <c:v>20-01-2020</c:v>
                </c:pt>
                <c:pt idx="1155">
                  <c:v>17-01-2020</c:v>
                </c:pt>
                <c:pt idx="1156">
                  <c:v>16-01-2020</c:v>
                </c:pt>
                <c:pt idx="1157">
                  <c:v>15-01-2020</c:v>
                </c:pt>
                <c:pt idx="1158">
                  <c:v>14-01-2020</c:v>
                </c:pt>
                <c:pt idx="1159">
                  <c:v>13-01-2020</c:v>
                </c:pt>
                <c:pt idx="1160">
                  <c:v>10-01-2020</c:v>
                </c:pt>
                <c:pt idx="1161">
                  <c:v>09-01-2020</c:v>
                </c:pt>
                <c:pt idx="1162">
                  <c:v>08-01-2020</c:v>
                </c:pt>
                <c:pt idx="1163">
                  <c:v>07-01-2020</c:v>
                </c:pt>
                <c:pt idx="1164">
                  <c:v>06-01-2020</c:v>
                </c:pt>
                <c:pt idx="1165">
                  <c:v>03-01-2020</c:v>
                </c:pt>
                <c:pt idx="1166">
                  <c:v>02-01-2020</c:v>
                </c:pt>
                <c:pt idx="1167">
                  <c:v>01-01-2020</c:v>
                </c:pt>
                <c:pt idx="1168">
                  <c:v>31-12-2019</c:v>
                </c:pt>
                <c:pt idx="1169">
                  <c:v>30-12-2019</c:v>
                </c:pt>
                <c:pt idx="1170">
                  <c:v>27-12-2019</c:v>
                </c:pt>
                <c:pt idx="1171">
                  <c:v>26-12-2019</c:v>
                </c:pt>
                <c:pt idx="1172">
                  <c:v>24-12-2019</c:v>
                </c:pt>
                <c:pt idx="1173">
                  <c:v>23-12-2019</c:v>
                </c:pt>
                <c:pt idx="1174">
                  <c:v>20-12-2019</c:v>
                </c:pt>
                <c:pt idx="1175">
                  <c:v>19-12-2019</c:v>
                </c:pt>
                <c:pt idx="1176">
                  <c:v>18-12-2019</c:v>
                </c:pt>
                <c:pt idx="1177">
                  <c:v>17-12-2019</c:v>
                </c:pt>
                <c:pt idx="1178">
                  <c:v>16-12-2019</c:v>
                </c:pt>
                <c:pt idx="1179">
                  <c:v>13-12-2019</c:v>
                </c:pt>
                <c:pt idx="1180">
                  <c:v>12-12-2019</c:v>
                </c:pt>
                <c:pt idx="1181">
                  <c:v>11-12-2019</c:v>
                </c:pt>
                <c:pt idx="1182">
                  <c:v>10-12-2019</c:v>
                </c:pt>
                <c:pt idx="1183">
                  <c:v>09-12-2019</c:v>
                </c:pt>
                <c:pt idx="1184">
                  <c:v>06-12-2019</c:v>
                </c:pt>
                <c:pt idx="1185">
                  <c:v>05-12-2019</c:v>
                </c:pt>
                <c:pt idx="1186">
                  <c:v>04-12-2019</c:v>
                </c:pt>
                <c:pt idx="1187">
                  <c:v>03-12-2019</c:v>
                </c:pt>
                <c:pt idx="1188">
                  <c:v>02-12-2019</c:v>
                </c:pt>
                <c:pt idx="1189">
                  <c:v>29-11-2019</c:v>
                </c:pt>
                <c:pt idx="1190">
                  <c:v>28-11-2019</c:v>
                </c:pt>
                <c:pt idx="1191">
                  <c:v>27-11-2019</c:v>
                </c:pt>
              </c:strCache>
            </c:strRef>
          </c:cat>
          <c:val>
            <c:numRef>
              <c:extLst>
                <c:ext xmlns:c15="http://schemas.microsoft.com/office/drawing/2012/chart" uri="{02D57815-91ED-43cb-92C2-25804820EDAC}">
                  <c15:fullRef>
                    <c15:sqref>'Share Price'!$D$3:$D$1195</c15:sqref>
                  </c15:fullRef>
                </c:ext>
              </c:extLst>
              <c:f>'Share Price'!$D$4:$D$1195</c:f>
              <c:numCache>
                <c:formatCode>#,##0.000</c:formatCode>
                <c:ptCount val="1192"/>
                <c:pt idx="0">
                  <c:v>0.39537699999999998</c:v>
                </c:pt>
                <c:pt idx="1">
                  <c:v>0.38059100000000001</c:v>
                </c:pt>
                <c:pt idx="2">
                  <c:v>0.46178000000000002</c:v>
                </c:pt>
                <c:pt idx="3">
                  <c:v>0.40098499999999998</c:v>
                </c:pt>
                <c:pt idx="4">
                  <c:v>0.59487599999999996</c:v>
                </c:pt>
                <c:pt idx="5">
                  <c:v>0.72116400000000003</c:v>
                </c:pt>
                <c:pt idx="6">
                  <c:v>1.3234349999999999</c:v>
                </c:pt>
                <c:pt idx="7">
                  <c:v>0.31984099999999999</c:v>
                </c:pt>
                <c:pt idx="8">
                  <c:v>0.222027</c:v>
                </c:pt>
                <c:pt idx="9">
                  <c:v>0.29059600000000002</c:v>
                </c:pt>
                <c:pt idx="10">
                  <c:v>0.56403499999999995</c:v>
                </c:pt>
                <c:pt idx="11">
                  <c:v>0.93964099999999995</c:v>
                </c:pt>
                <c:pt idx="12">
                  <c:v>0.504521</c:v>
                </c:pt>
                <c:pt idx="13">
                  <c:v>0.14491000000000001</c:v>
                </c:pt>
                <c:pt idx="14">
                  <c:v>0.475103</c:v>
                </c:pt>
                <c:pt idx="15">
                  <c:v>0.80297399999999997</c:v>
                </c:pt>
                <c:pt idx="16">
                  <c:v>0.35319800000000001</c:v>
                </c:pt>
                <c:pt idx="17">
                  <c:v>0.79649099999999995</c:v>
                </c:pt>
                <c:pt idx="18">
                  <c:v>0.32009199999999999</c:v>
                </c:pt>
                <c:pt idx="19">
                  <c:v>0.17179900000000001</c:v>
                </c:pt>
                <c:pt idx="20">
                  <c:v>0.193826</c:v>
                </c:pt>
                <c:pt idx="21">
                  <c:v>0.28258</c:v>
                </c:pt>
                <c:pt idx="22">
                  <c:v>0.13843800000000001</c:v>
                </c:pt>
                <c:pt idx="23">
                  <c:v>0.16741200000000001</c:v>
                </c:pt>
                <c:pt idx="24">
                  <c:v>0.10205699999999999</c:v>
                </c:pt>
                <c:pt idx="25">
                  <c:v>0.3483</c:v>
                </c:pt>
                <c:pt idx="26">
                  <c:v>0.32215300000000002</c:v>
                </c:pt>
                <c:pt idx="27">
                  <c:v>0.79871999999999999</c:v>
                </c:pt>
                <c:pt idx="28">
                  <c:v>0.71544300000000005</c:v>
                </c:pt>
                <c:pt idx="29">
                  <c:v>0.48635499999999998</c:v>
                </c:pt>
                <c:pt idx="30">
                  <c:v>0.20217599999999999</c:v>
                </c:pt>
                <c:pt idx="31">
                  <c:v>0.91232899999999995</c:v>
                </c:pt>
                <c:pt idx="32">
                  <c:v>0.29995100000000002</c:v>
                </c:pt>
                <c:pt idx="33">
                  <c:v>0.20661299999999999</c:v>
                </c:pt>
                <c:pt idx="34">
                  <c:v>0.23444499999999999</c:v>
                </c:pt>
                <c:pt idx="35">
                  <c:v>0.39301199999999997</c:v>
                </c:pt>
                <c:pt idx="36">
                  <c:v>0.63015500000000002</c:v>
                </c:pt>
                <c:pt idx="37">
                  <c:v>0.431809</c:v>
                </c:pt>
                <c:pt idx="38">
                  <c:v>0.55976199999999998</c:v>
                </c:pt>
                <c:pt idx="39">
                  <c:v>0.444963</c:v>
                </c:pt>
                <c:pt idx="40">
                  <c:v>0.83764400000000006</c:v>
                </c:pt>
                <c:pt idx="41">
                  <c:v>1.0627690000000001</c:v>
                </c:pt>
                <c:pt idx="42">
                  <c:v>1.4055869999999999</c:v>
                </c:pt>
                <c:pt idx="43">
                  <c:v>0.59809000000000001</c:v>
                </c:pt>
                <c:pt idx="44">
                  <c:v>0.56824600000000003</c:v>
                </c:pt>
                <c:pt idx="45">
                  <c:v>0.28414600000000001</c:v>
                </c:pt>
                <c:pt idx="46">
                  <c:v>0.42154700000000001</c:v>
                </c:pt>
                <c:pt idx="47">
                  <c:v>0.70676499999999998</c:v>
                </c:pt>
                <c:pt idx="48">
                  <c:v>0.35969099999999998</c:v>
                </c:pt>
                <c:pt idx="49">
                  <c:v>0.31775900000000001</c:v>
                </c:pt>
                <c:pt idx="50">
                  <c:v>0.79911100000000002</c:v>
                </c:pt>
                <c:pt idx="51">
                  <c:v>0.36000900000000002</c:v>
                </c:pt>
                <c:pt idx="52">
                  <c:v>0.64216899999999999</c:v>
                </c:pt>
                <c:pt idx="53">
                  <c:v>0.68500899999999998</c:v>
                </c:pt>
                <c:pt idx="54">
                  <c:v>0.50371900000000003</c:v>
                </c:pt>
                <c:pt idx="55">
                  <c:v>0.54631300000000005</c:v>
                </c:pt>
                <c:pt idx="56">
                  <c:v>0.37689</c:v>
                </c:pt>
                <c:pt idx="57">
                  <c:v>0.35682399999999997</c:v>
                </c:pt>
                <c:pt idx="58">
                  <c:v>0.72651900000000003</c:v>
                </c:pt>
                <c:pt idx="59">
                  <c:v>0.577843</c:v>
                </c:pt>
                <c:pt idx="60">
                  <c:v>1.43875</c:v>
                </c:pt>
                <c:pt idx="61">
                  <c:v>2.0541680000000002</c:v>
                </c:pt>
                <c:pt idx="62">
                  <c:v>0.25898199999999999</c:v>
                </c:pt>
                <c:pt idx="63">
                  <c:v>0.23826800000000001</c:v>
                </c:pt>
                <c:pt idx="64">
                  <c:v>0.555091</c:v>
                </c:pt>
                <c:pt idx="65">
                  <c:v>0.26680599999999999</c:v>
                </c:pt>
                <c:pt idx="66">
                  <c:v>0.27690700000000001</c:v>
                </c:pt>
                <c:pt idx="67">
                  <c:v>0.35296899999999998</c:v>
                </c:pt>
                <c:pt idx="68">
                  <c:v>0.66430299999999998</c:v>
                </c:pt>
                <c:pt idx="69">
                  <c:v>1.49577</c:v>
                </c:pt>
                <c:pt idx="70">
                  <c:v>1.093378</c:v>
                </c:pt>
                <c:pt idx="71">
                  <c:v>0.27979700000000002</c:v>
                </c:pt>
                <c:pt idx="72">
                  <c:v>0.86643800000000004</c:v>
                </c:pt>
                <c:pt idx="73">
                  <c:v>0.141706</c:v>
                </c:pt>
                <c:pt idx="74">
                  <c:v>0.23452400000000001</c:v>
                </c:pt>
                <c:pt idx="75">
                  <c:v>0.224693</c:v>
                </c:pt>
                <c:pt idx="76">
                  <c:v>0.39285300000000001</c:v>
                </c:pt>
                <c:pt idx="77">
                  <c:v>0.30731599999999998</c:v>
                </c:pt>
                <c:pt idx="78">
                  <c:v>0.15102499999999999</c:v>
                </c:pt>
                <c:pt idx="79">
                  <c:v>0.71698099999999998</c:v>
                </c:pt>
                <c:pt idx="80">
                  <c:v>0.179171</c:v>
                </c:pt>
                <c:pt idx="81">
                  <c:v>0.20311299999999999</c:v>
                </c:pt>
                <c:pt idx="82">
                  <c:v>0.519285</c:v>
                </c:pt>
                <c:pt idx="83">
                  <c:v>0.298259</c:v>
                </c:pt>
                <c:pt idx="84">
                  <c:v>0.37674099999999999</c:v>
                </c:pt>
                <c:pt idx="85">
                  <c:v>0.19078200000000001</c:v>
                </c:pt>
                <c:pt idx="86">
                  <c:v>0.290601</c:v>
                </c:pt>
                <c:pt idx="87">
                  <c:v>0.61801399999999995</c:v>
                </c:pt>
                <c:pt idx="88">
                  <c:v>0.82972299999999999</c:v>
                </c:pt>
                <c:pt idx="89">
                  <c:v>0.43103000000000002</c:v>
                </c:pt>
                <c:pt idx="90">
                  <c:v>0.64304099999999997</c:v>
                </c:pt>
                <c:pt idx="91">
                  <c:v>0.43678499999999998</c:v>
                </c:pt>
                <c:pt idx="92">
                  <c:v>0.25606699999999999</c:v>
                </c:pt>
                <c:pt idx="93">
                  <c:v>0.63769600000000004</c:v>
                </c:pt>
                <c:pt idx="94">
                  <c:v>0.38559599999999999</c:v>
                </c:pt>
                <c:pt idx="95">
                  <c:v>0.25451000000000001</c:v>
                </c:pt>
                <c:pt idx="96">
                  <c:v>0.46201999999999999</c:v>
                </c:pt>
                <c:pt idx="97">
                  <c:v>0.199877</c:v>
                </c:pt>
                <c:pt idx="98">
                  <c:v>0.458148</c:v>
                </c:pt>
                <c:pt idx="99">
                  <c:v>0.25770599999999999</c:v>
                </c:pt>
                <c:pt idx="100">
                  <c:v>0.778084</c:v>
                </c:pt>
                <c:pt idx="101">
                  <c:v>0.41777199999999998</c:v>
                </c:pt>
                <c:pt idx="102">
                  <c:v>0.245231</c:v>
                </c:pt>
                <c:pt idx="103">
                  <c:v>0.358707</c:v>
                </c:pt>
                <c:pt idx="104">
                  <c:v>0.67686299999999999</c:v>
                </c:pt>
                <c:pt idx="105">
                  <c:v>0.72844600000000004</c:v>
                </c:pt>
                <c:pt idx="106">
                  <c:v>0.28567199999999998</c:v>
                </c:pt>
                <c:pt idx="107">
                  <c:v>0.46132200000000001</c:v>
                </c:pt>
                <c:pt idx="108">
                  <c:v>0.418022</c:v>
                </c:pt>
                <c:pt idx="109">
                  <c:v>1.564457</c:v>
                </c:pt>
                <c:pt idx="110">
                  <c:v>0.25733299999999998</c:v>
                </c:pt>
                <c:pt idx="111">
                  <c:v>0.442907</c:v>
                </c:pt>
                <c:pt idx="112">
                  <c:v>0.41098299999999999</c:v>
                </c:pt>
                <c:pt idx="113">
                  <c:v>0.892567</c:v>
                </c:pt>
                <c:pt idx="114">
                  <c:v>0.81404299999999996</c:v>
                </c:pt>
                <c:pt idx="115">
                  <c:v>1.838678</c:v>
                </c:pt>
                <c:pt idx="116">
                  <c:v>0.92165200000000003</c:v>
                </c:pt>
                <c:pt idx="117">
                  <c:v>1.1308320000000001</c:v>
                </c:pt>
                <c:pt idx="118">
                  <c:v>0.34642600000000001</c:v>
                </c:pt>
                <c:pt idx="119">
                  <c:v>0.45133000000000001</c:v>
                </c:pt>
                <c:pt idx="120">
                  <c:v>0.23044799999999999</c:v>
                </c:pt>
                <c:pt idx="121">
                  <c:v>0.34820299999999998</c:v>
                </c:pt>
                <c:pt idx="122">
                  <c:v>0.35522599999999999</c:v>
                </c:pt>
                <c:pt idx="123">
                  <c:v>0.52169900000000002</c:v>
                </c:pt>
                <c:pt idx="124">
                  <c:v>0.49999900000000003</c:v>
                </c:pt>
                <c:pt idx="125">
                  <c:v>0.68978099999999998</c:v>
                </c:pt>
                <c:pt idx="126">
                  <c:v>0.330459</c:v>
                </c:pt>
                <c:pt idx="127">
                  <c:v>0.30888599999999999</c:v>
                </c:pt>
                <c:pt idx="128">
                  <c:v>0.18582899999999999</c:v>
                </c:pt>
                <c:pt idx="129">
                  <c:v>0.153055</c:v>
                </c:pt>
                <c:pt idx="130">
                  <c:v>0.26167400000000002</c:v>
                </c:pt>
                <c:pt idx="131">
                  <c:v>0.499782</c:v>
                </c:pt>
                <c:pt idx="132">
                  <c:v>0.50540499999999999</c:v>
                </c:pt>
                <c:pt idx="133">
                  <c:v>0.25623699999999999</c:v>
                </c:pt>
                <c:pt idx="134">
                  <c:v>0.34664600000000001</c:v>
                </c:pt>
                <c:pt idx="135">
                  <c:v>0.22673099999999999</c:v>
                </c:pt>
                <c:pt idx="136">
                  <c:v>0.23741100000000001</c:v>
                </c:pt>
                <c:pt idx="137">
                  <c:v>0.59250899999999995</c:v>
                </c:pt>
                <c:pt idx="138">
                  <c:v>0.31651800000000002</c:v>
                </c:pt>
                <c:pt idx="139">
                  <c:v>0.22666900000000001</c:v>
                </c:pt>
                <c:pt idx="140">
                  <c:v>0.72659799999999997</c:v>
                </c:pt>
                <c:pt idx="141">
                  <c:v>0.50741999999999998</c:v>
                </c:pt>
                <c:pt idx="142">
                  <c:v>0.25769399999999998</c:v>
                </c:pt>
                <c:pt idx="143">
                  <c:v>0.29413499999999998</c:v>
                </c:pt>
                <c:pt idx="144">
                  <c:v>0.19914799999999999</c:v>
                </c:pt>
                <c:pt idx="145">
                  <c:v>0.306425</c:v>
                </c:pt>
                <c:pt idx="146">
                  <c:v>0.261689</c:v>
                </c:pt>
                <c:pt idx="147">
                  <c:v>0.17308699999999999</c:v>
                </c:pt>
                <c:pt idx="148">
                  <c:v>0.14810999999999999</c:v>
                </c:pt>
                <c:pt idx="149">
                  <c:v>0.21605199999999999</c:v>
                </c:pt>
                <c:pt idx="150">
                  <c:v>0.18631800000000001</c:v>
                </c:pt>
                <c:pt idx="151">
                  <c:v>0.18829699999999999</c:v>
                </c:pt>
                <c:pt idx="152">
                  <c:v>0.35387999999999997</c:v>
                </c:pt>
                <c:pt idx="153">
                  <c:v>0.26326500000000003</c:v>
                </c:pt>
                <c:pt idx="154">
                  <c:v>0.21652199999999999</c:v>
                </c:pt>
                <c:pt idx="155">
                  <c:v>0.200269</c:v>
                </c:pt>
                <c:pt idx="156">
                  <c:v>0.31665100000000002</c:v>
                </c:pt>
                <c:pt idx="157">
                  <c:v>0.29975000000000002</c:v>
                </c:pt>
                <c:pt idx="158">
                  <c:v>0.56553299999999995</c:v>
                </c:pt>
                <c:pt idx="159">
                  <c:v>0.48975400000000002</c:v>
                </c:pt>
                <c:pt idx="160">
                  <c:v>0.51639900000000005</c:v>
                </c:pt>
                <c:pt idx="161">
                  <c:v>0.44567200000000001</c:v>
                </c:pt>
                <c:pt idx="162">
                  <c:v>0.50510100000000002</c:v>
                </c:pt>
                <c:pt idx="163">
                  <c:v>0.45662700000000001</c:v>
                </c:pt>
                <c:pt idx="164">
                  <c:v>0.21349199999999999</c:v>
                </c:pt>
                <c:pt idx="165">
                  <c:v>0.33825300000000003</c:v>
                </c:pt>
                <c:pt idx="166">
                  <c:v>0.44068800000000002</c:v>
                </c:pt>
                <c:pt idx="167">
                  <c:v>0.69289599999999996</c:v>
                </c:pt>
                <c:pt idx="168">
                  <c:v>0.51382300000000003</c:v>
                </c:pt>
                <c:pt idx="169">
                  <c:v>0.75448999999999999</c:v>
                </c:pt>
                <c:pt idx="170">
                  <c:v>0.96447000000000005</c:v>
                </c:pt>
                <c:pt idx="171">
                  <c:v>0.843252</c:v>
                </c:pt>
                <c:pt idx="172">
                  <c:v>0.13161400000000001</c:v>
                </c:pt>
                <c:pt idx="173">
                  <c:v>0.224994</c:v>
                </c:pt>
                <c:pt idx="174">
                  <c:v>0.403866</c:v>
                </c:pt>
                <c:pt idx="175">
                  <c:v>0.34903299999999998</c:v>
                </c:pt>
                <c:pt idx="176">
                  <c:v>0.29913499999999998</c:v>
                </c:pt>
                <c:pt idx="177">
                  <c:v>0.224831</c:v>
                </c:pt>
                <c:pt idx="178">
                  <c:v>0.28684999999999999</c:v>
                </c:pt>
                <c:pt idx="179">
                  <c:v>0.24485799999999999</c:v>
                </c:pt>
                <c:pt idx="180">
                  <c:v>0.185004</c:v>
                </c:pt>
                <c:pt idx="181">
                  <c:v>0.221527</c:v>
                </c:pt>
                <c:pt idx="182">
                  <c:v>0.30026999999999998</c:v>
                </c:pt>
                <c:pt idx="183">
                  <c:v>0.26468199999999997</c:v>
                </c:pt>
                <c:pt idx="184">
                  <c:v>0.388573</c:v>
                </c:pt>
                <c:pt idx="185">
                  <c:v>0.34944700000000001</c:v>
                </c:pt>
                <c:pt idx="186">
                  <c:v>0.23993900000000001</c:v>
                </c:pt>
                <c:pt idx="187">
                  <c:v>0.49557499999999999</c:v>
                </c:pt>
                <c:pt idx="188">
                  <c:v>0.41458200000000001</c:v>
                </c:pt>
                <c:pt idx="189">
                  <c:v>0.86108499999999999</c:v>
                </c:pt>
                <c:pt idx="190">
                  <c:v>0.44341999999999998</c:v>
                </c:pt>
                <c:pt idx="191">
                  <c:v>0.389629</c:v>
                </c:pt>
                <c:pt idx="192">
                  <c:v>0.38004100000000002</c:v>
                </c:pt>
                <c:pt idx="193">
                  <c:v>0.69884999999999997</c:v>
                </c:pt>
                <c:pt idx="194">
                  <c:v>0.333845</c:v>
                </c:pt>
                <c:pt idx="195">
                  <c:v>0.44970500000000002</c:v>
                </c:pt>
                <c:pt idx="196">
                  <c:v>9.6391000000000004E-2</c:v>
                </c:pt>
                <c:pt idx="197">
                  <c:v>0.201012</c:v>
                </c:pt>
                <c:pt idx="198">
                  <c:v>0.20060800000000001</c:v>
                </c:pt>
                <c:pt idx="199">
                  <c:v>0.19606000000000001</c:v>
                </c:pt>
                <c:pt idx="200">
                  <c:v>0.252998</c:v>
                </c:pt>
                <c:pt idx="201">
                  <c:v>0.26647900000000002</c:v>
                </c:pt>
                <c:pt idx="202">
                  <c:v>0.14894499999999999</c:v>
                </c:pt>
                <c:pt idx="203">
                  <c:v>0.37229099999999998</c:v>
                </c:pt>
                <c:pt idx="204">
                  <c:v>0.16650200000000001</c:v>
                </c:pt>
                <c:pt idx="205">
                  <c:v>0.205429</c:v>
                </c:pt>
                <c:pt idx="206">
                  <c:v>0.248748</c:v>
                </c:pt>
                <c:pt idx="207">
                  <c:v>0.24671899999999999</c:v>
                </c:pt>
                <c:pt idx="208">
                  <c:v>0.28703200000000001</c:v>
                </c:pt>
                <c:pt idx="209">
                  <c:v>0.277254</c:v>
                </c:pt>
                <c:pt idx="210">
                  <c:v>0.31617899999999999</c:v>
                </c:pt>
                <c:pt idx="211">
                  <c:v>0.21609999999999999</c:v>
                </c:pt>
                <c:pt idx="212">
                  <c:v>0.24246699999999999</c:v>
                </c:pt>
                <c:pt idx="213">
                  <c:v>0.82038599999999995</c:v>
                </c:pt>
                <c:pt idx="214">
                  <c:v>0.25429800000000002</c:v>
                </c:pt>
                <c:pt idx="215">
                  <c:v>0.36548000000000003</c:v>
                </c:pt>
                <c:pt idx="216">
                  <c:v>0.289964</c:v>
                </c:pt>
                <c:pt idx="217">
                  <c:v>0.33302199999999998</c:v>
                </c:pt>
                <c:pt idx="218">
                  <c:v>0.297128</c:v>
                </c:pt>
                <c:pt idx="219">
                  <c:v>0.20003799999999999</c:v>
                </c:pt>
                <c:pt idx="220">
                  <c:v>0.168075</c:v>
                </c:pt>
                <c:pt idx="221">
                  <c:v>0.356321</c:v>
                </c:pt>
                <c:pt idx="222">
                  <c:v>0.39433000000000001</c:v>
                </c:pt>
                <c:pt idx="223">
                  <c:v>1.102582</c:v>
                </c:pt>
                <c:pt idx="224">
                  <c:v>0.55457400000000001</c:v>
                </c:pt>
                <c:pt idx="225">
                  <c:v>0.22626199999999999</c:v>
                </c:pt>
                <c:pt idx="226">
                  <c:v>0.30482799999999999</c:v>
                </c:pt>
                <c:pt idx="227">
                  <c:v>0.28483599999999998</c:v>
                </c:pt>
                <c:pt idx="228">
                  <c:v>0.27892899999999998</c:v>
                </c:pt>
                <c:pt idx="229">
                  <c:v>0.345055</c:v>
                </c:pt>
                <c:pt idx="230">
                  <c:v>0.60763199999999995</c:v>
                </c:pt>
                <c:pt idx="231">
                  <c:v>1.7371080000000001</c:v>
                </c:pt>
                <c:pt idx="232">
                  <c:v>0.235045</c:v>
                </c:pt>
                <c:pt idx="233">
                  <c:v>0.32145499999999999</c:v>
                </c:pt>
                <c:pt idx="234">
                  <c:v>0.45116800000000001</c:v>
                </c:pt>
                <c:pt idx="235">
                  <c:v>0.42721399999999998</c:v>
                </c:pt>
                <c:pt idx="236">
                  <c:v>0.17069000000000001</c:v>
                </c:pt>
                <c:pt idx="237">
                  <c:v>0.112473</c:v>
                </c:pt>
                <c:pt idx="238">
                  <c:v>0.14809600000000001</c:v>
                </c:pt>
                <c:pt idx="239">
                  <c:v>0.19100500000000001</c:v>
                </c:pt>
                <c:pt idx="240">
                  <c:v>0.182671</c:v>
                </c:pt>
                <c:pt idx="241">
                  <c:v>0.114208</c:v>
                </c:pt>
                <c:pt idx="242">
                  <c:v>0.25201600000000002</c:v>
                </c:pt>
                <c:pt idx="243">
                  <c:v>0.28167900000000001</c:v>
                </c:pt>
                <c:pt idx="244">
                  <c:v>0.28245199999999998</c:v>
                </c:pt>
                <c:pt idx="245">
                  <c:v>0.28975299999999998</c:v>
                </c:pt>
                <c:pt idx="246">
                  <c:v>0.17027600000000001</c:v>
                </c:pt>
                <c:pt idx="247">
                  <c:v>0.1552</c:v>
                </c:pt>
                <c:pt idx="248">
                  <c:v>0.44356200000000001</c:v>
                </c:pt>
                <c:pt idx="249">
                  <c:v>0.22492300000000001</c:v>
                </c:pt>
                <c:pt idx="250">
                  <c:v>0.232853</c:v>
                </c:pt>
                <c:pt idx="251">
                  <c:v>0.14537800000000001</c:v>
                </c:pt>
                <c:pt idx="252">
                  <c:v>0.36100300000000002</c:v>
                </c:pt>
                <c:pt idx="253">
                  <c:v>0.67279900000000004</c:v>
                </c:pt>
                <c:pt idx="254">
                  <c:v>0.44005699999999998</c:v>
                </c:pt>
                <c:pt idx="255">
                  <c:v>0.61552799999999996</c:v>
                </c:pt>
                <c:pt idx="256">
                  <c:v>0.61910399999999999</c:v>
                </c:pt>
                <c:pt idx="257">
                  <c:v>0.25451299999999999</c:v>
                </c:pt>
                <c:pt idx="258">
                  <c:v>0.35284700000000002</c:v>
                </c:pt>
                <c:pt idx="259">
                  <c:v>0.341109</c:v>
                </c:pt>
                <c:pt idx="260">
                  <c:v>0.25802199999999997</c:v>
                </c:pt>
                <c:pt idx="261">
                  <c:v>0.31991999999999998</c:v>
                </c:pt>
                <c:pt idx="262">
                  <c:v>0.57030700000000001</c:v>
                </c:pt>
                <c:pt idx="263">
                  <c:v>0.805813</c:v>
                </c:pt>
                <c:pt idx="264">
                  <c:v>0.32102399999999998</c:v>
                </c:pt>
                <c:pt idx="265">
                  <c:v>0.244504</c:v>
                </c:pt>
                <c:pt idx="266">
                  <c:v>0.74036500000000005</c:v>
                </c:pt>
                <c:pt idx="267">
                  <c:v>0.38155600000000001</c:v>
                </c:pt>
                <c:pt idx="268">
                  <c:v>0.257378</c:v>
                </c:pt>
                <c:pt idx="269">
                  <c:v>0.269119</c:v>
                </c:pt>
                <c:pt idx="270">
                  <c:v>0.34084100000000001</c:v>
                </c:pt>
                <c:pt idx="271">
                  <c:v>0.48285099999999997</c:v>
                </c:pt>
                <c:pt idx="272">
                  <c:v>0.16874500000000001</c:v>
                </c:pt>
                <c:pt idx="273">
                  <c:v>0.20674799999999999</c:v>
                </c:pt>
                <c:pt idx="274">
                  <c:v>0.21246200000000001</c:v>
                </c:pt>
                <c:pt idx="275">
                  <c:v>0.27679900000000002</c:v>
                </c:pt>
                <c:pt idx="276">
                  <c:v>0.21918699999999999</c:v>
                </c:pt>
                <c:pt idx="277">
                  <c:v>0.28645999999999999</c:v>
                </c:pt>
                <c:pt idx="278">
                  <c:v>0.18242700000000001</c:v>
                </c:pt>
                <c:pt idx="279">
                  <c:v>0.23763699999999999</c:v>
                </c:pt>
                <c:pt idx="280">
                  <c:v>0.19786100000000001</c:v>
                </c:pt>
                <c:pt idx="281">
                  <c:v>0.369923</c:v>
                </c:pt>
                <c:pt idx="282">
                  <c:v>0.503722</c:v>
                </c:pt>
                <c:pt idx="283">
                  <c:v>0.27741700000000002</c:v>
                </c:pt>
                <c:pt idx="284">
                  <c:v>0.49987799999999999</c:v>
                </c:pt>
                <c:pt idx="285">
                  <c:v>1.045261</c:v>
                </c:pt>
                <c:pt idx="286">
                  <c:v>0.369703</c:v>
                </c:pt>
                <c:pt idx="287">
                  <c:v>0.25070799999999999</c:v>
                </c:pt>
                <c:pt idx="288">
                  <c:v>0.362068</c:v>
                </c:pt>
                <c:pt idx="289">
                  <c:v>0.175289</c:v>
                </c:pt>
                <c:pt idx="290">
                  <c:v>0.18095900000000001</c:v>
                </c:pt>
                <c:pt idx="291">
                  <c:v>0.20682700000000001</c:v>
                </c:pt>
                <c:pt idx="292">
                  <c:v>0.24780099999999999</c:v>
                </c:pt>
                <c:pt idx="293">
                  <c:v>0.31149399999999999</c:v>
                </c:pt>
                <c:pt idx="294">
                  <c:v>0.55447800000000003</c:v>
                </c:pt>
                <c:pt idx="295">
                  <c:v>0.37188399999999999</c:v>
                </c:pt>
                <c:pt idx="296">
                  <c:v>0.40185700000000002</c:v>
                </c:pt>
                <c:pt idx="297">
                  <c:v>0.47872799999999999</c:v>
                </c:pt>
                <c:pt idx="298">
                  <c:v>0.49970199999999998</c:v>
                </c:pt>
                <c:pt idx="299">
                  <c:v>0.34438400000000002</c:v>
                </c:pt>
                <c:pt idx="300">
                  <c:v>0.278868</c:v>
                </c:pt>
                <c:pt idx="301">
                  <c:v>0.31163099999999999</c:v>
                </c:pt>
                <c:pt idx="302">
                  <c:v>0.31077900000000003</c:v>
                </c:pt>
                <c:pt idx="303">
                  <c:v>0.531748</c:v>
                </c:pt>
                <c:pt idx="304">
                  <c:v>0.703098</c:v>
                </c:pt>
                <c:pt idx="305">
                  <c:v>2.1132070000000001</c:v>
                </c:pt>
                <c:pt idx="306">
                  <c:v>1.1591340000000001</c:v>
                </c:pt>
                <c:pt idx="307">
                  <c:v>0.37619599999999997</c:v>
                </c:pt>
                <c:pt idx="308">
                  <c:v>0.35363099999999997</c:v>
                </c:pt>
                <c:pt idx="309">
                  <c:v>0.24707100000000001</c:v>
                </c:pt>
                <c:pt idx="310">
                  <c:v>0.66135999999999995</c:v>
                </c:pt>
                <c:pt idx="311">
                  <c:v>0.18509900000000001</c:v>
                </c:pt>
                <c:pt idx="312">
                  <c:v>0.22865099999999999</c:v>
                </c:pt>
                <c:pt idx="313">
                  <c:v>0.179039</c:v>
                </c:pt>
                <c:pt idx="314">
                  <c:v>0.182062</c:v>
                </c:pt>
                <c:pt idx="315">
                  <c:v>0.396067</c:v>
                </c:pt>
                <c:pt idx="316">
                  <c:v>0.189632</c:v>
                </c:pt>
                <c:pt idx="317">
                  <c:v>0.91796</c:v>
                </c:pt>
                <c:pt idx="318">
                  <c:v>0.29422399999999999</c:v>
                </c:pt>
                <c:pt idx="319">
                  <c:v>0.22883999999999999</c:v>
                </c:pt>
                <c:pt idx="320">
                  <c:v>0.277113</c:v>
                </c:pt>
                <c:pt idx="321">
                  <c:v>0.15323999999999999</c:v>
                </c:pt>
                <c:pt idx="322">
                  <c:v>0.14860100000000001</c:v>
                </c:pt>
                <c:pt idx="323">
                  <c:v>0.16858500000000001</c:v>
                </c:pt>
                <c:pt idx="324">
                  <c:v>0.22148100000000001</c:v>
                </c:pt>
                <c:pt idx="325">
                  <c:v>0.26543699999999998</c:v>
                </c:pt>
                <c:pt idx="326">
                  <c:v>0.28924800000000001</c:v>
                </c:pt>
                <c:pt idx="327">
                  <c:v>0.560388</c:v>
                </c:pt>
                <c:pt idx="328">
                  <c:v>0.53628100000000001</c:v>
                </c:pt>
                <c:pt idx="329">
                  <c:v>0.94399</c:v>
                </c:pt>
                <c:pt idx="330">
                  <c:v>0.25351800000000002</c:v>
                </c:pt>
                <c:pt idx="331">
                  <c:v>0.17860300000000001</c:v>
                </c:pt>
                <c:pt idx="332">
                  <c:v>0.18171799999999999</c:v>
                </c:pt>
                <c:pt idx="333">
                  <c:v>0.38575500000000001</c:v>
                </c:pt>
                <c:pt idx="334">
                  <c:v>0.31349900000000003</c:v>
                </c:pt>
                <c:pt idx="335">
                  <c:v>0.183726</c:v>
                </c:pt>
                <c:pt idx="336">
                  <c:v>0.148562</c:v>
                </c:pt>
                <c:pt idx="337">
                  <c:v>0.19508300000000001</c:v>
                </c:pt>
                <c:pt idx="338">
                  <c:v>0.237127</c:v>
                </c:pt>
                <c:pt idx="339">
                  <c:v>0.22415599999999999</c:v>
                </c:pt>
                <c:pt idx="340">
                  <c:v>0.23540800000000001</c:v>
                </c:pt>
                <c:pt idx="341">
                  <c:v>0.30004500000000001</c:v>
                </c:pt>
                <c:pt idx="342">
                  <c:v>0.179508</c:v>
                </c:pt>
                <c:pt idx="343">
                  <c:v>9.5562999999999995E-2</c:v>
                </c:pt>
                <c:pt idx="344">
                  <c:v>0.19122</c:v>
                </c:pt>
                <c:pt idx="345">
                  <c:v>0.13757800000000001</c:v>
                </c:pt>
                <c:pt idx="346">
                  <c:v>0.157606</c:v>
                </c:pt>
                <c:pt idx="347">
                  <c:v>0.30463400000000002</c:v>
                </c:pt>
                <c:pt idx="348">
                  <c:v>0.23935100000000001</c:v>
                </c:pt>
                <c:pt idx="349">
                  <c:v>0.159631</c:v>
                </c:pt>
                <c:pt idx="350">
                  <c:v>0.214203</c:v>
                </c:pt>
                <c:pt idx="351">
                  <c:v>0.193991</c:v>
                </c:pt>
                <c:pt idx="352">
                  <c:v>0.24277899999999999</c:v>
                </c:pt>
                <c:pt idx="353">
                  <c:v>0.88623600000000002</c:v>
                </c:pt>
                <c:pt idx="354">
                  <c:v>0.481018</c:v>
                </c:pt>
                <c:pt idx="355">
                  <c:v>0.42916399999999999</c:v>
                </c:pt>
                <c:pt idx="356">
                  <c:v>0.28636099999999998</c:v>
                </c:pt>
                <c:pt idx="357">
                  <c:v>0.27692499999999998</c:v>
                </c:pt>
                <c:pt idx="358">
                  <c:v>0.155615</c:v>
                </c:pt>
                <c:pt idx="359">
                  <c:v>0.211474</c:v>
                </c:pt>
                <c:pt idx="360">
                  <c:v>0.178783</c:v>
                </c:pt>
                <c:pt idx="361">
                  <c:v>0.19133</c:v>
                </c:pt>
                <c:pt idx="362">
                  <c:v>0.22667200000000001</c:v>
                </c:pt>
                <c:pt idx="363">
                  <c:v>0.22359000000000001</c:v>
                </c:pt>
                <c:pt idx="364">
                  <c:v>0.24005699999999999</c:v>
                </c:pt>
                <c:pt idx="365">
                  <c:v>0.56286700000000001</c:v>
                </c:pt>
                <c:pt idx="366">
                  <c:v>0.353906</c:v>
                </c:pt>
                <c:pt idx="367">
                  <c:v>0.23175999999999999</c:v>
                </c:pt>
                <c:pt idx="368">
                  <c:v>0.26824500000000001</c:v>
                </c:pt>
                <c:pt idx="369">
                  <c:v>0.19534499999999999</c:v>
                </c:pt>
                <c:pt idx="370">
                  <c:v>0.26531100000000002</c:v>
                </c:pt>
                <c:pt idx="371">
                  <c:v>0.38960600000000001</c:v>
                </c:pt>
                <c:pt idx="372">
                  <c:v>0.35508899999999999</c:v>
                </c:pt>
                <c:pt idx="373">
                  <c:v>0.18978200000000001</c:v>
                </c:pt>
                <c:pt idx="374">
                  <c:v>0.26463300000000001</c:v>
                </c:pt>
                <c:pt idx="375">
                  <c:v>0.191133</c:v>
                </c:pt>
                <c:pt idx="376">
                  <c:v>0.145318</c:v>
                </c:pt>
                <c:pt idx="377">
                  <c:v>0.32822099999999998</c:v>
                </c:pt>
                <c:pt idx="378">
                  <c:v>0.13223499999999999</c:v>
                </c:pt>
                <c:pt idx="379">
                  <c:v>0.113844</c:v>
                </c:pt>
                <c:pt idx="380">
                  <c:v>0.23797599999999999</c:v>
                </c:pt>
                <c:pt idx="381">
                  <c:v>0.11755</c:v>
                </c:pt>
                <c:pt idx="382">
                  <c:v>0.30225999999999997</c:v>
                </c:pt>
                <c:pt idx="383">
                  <c:v>0.19103800000000001</c:v>
                </c:pt>
                <c:pt idx="384">
                  <c:v>0.20255600000000001</c:v>
                </c:pt>
                <c:pt idx="385">
                  <c:v>0.31514700000000001</c:v>
                </c:pt>
                <c:pt idx="386">
                  <c:v>0.21163599999999999</c:v>
                </c:pt>
                <c:pt idx="387">
                  <c:v>0.49697000000000002</c:v>
                </c:pt>
                <c:pt idx="388">
                  <c:v>0.25248399999999999</c:v>
                </c:pt>
                <c:pt idx="389">
                  <c:v>0.39315600000000001</c:v>
                </c:pt>
                <c:pt idx="390">
                  <c:v>0.37256699999999998</c:v>
                </c:pt>
                <c:pt idx="391">
                  <c:v>0.21738199999999999</c:v>
                </c:pt>
                <c:pt idx="392">
                  <c:v>0.36928800000000001</c:v>
                </c:pt>
                <c:pt idx="393">
                  <c:v>0.314363</c:v>
                </c:pt>
                <c:pt idx="394">
                  <c:v>0.32264799999999999</c:v>
                </c:pt>
                <c:pt idx="395">
                  <c:v>0.222692</c:v>
                </c:pt>
                <c:pt idx="396">
                  <c:v>0.36169800000000002</c:v>
                </c:pt>
                <c:pt idx="397">
                  <c:v>0.53742900000000005</c:v>
                </c:pt>
                <c:pt idx="398">
                  <c:v>0.27276699999999998</c:v>
                </c:pt>
                <c:pt idx="399">
                  <c:v>0.30808999999999997</c:v>
                </c:pt>
                <c:pt idx="400">
                  <c:v>0.474769</c:v>
                </c:pt>
                <c:pt idx="401">
                  <c:v>0.76803100000000002</c:v>
                </c:pt>
                <c:pt idx="402">
                  <c:v>0.89260600000000001</c:v>
                </c:pt>
                <c:pt idx="403">
                  <c:v>0.52263499999999996</c:v>
                </c:pt>
                <c:pt idx="404">
                  <c:v>0.58338900000000005</c:v>
                </c:pt>
                <c:pt idx="405">
                  <c:v>0.40798800000000002</c:v>
                </c:pt>
                <c:pt idx="406">
                  <c:v>0.463947</c:v>
                </c:pt>
                <c:pt idx="407">
                  <c:v>1.8092729999999999</c:v>
                </c:pt>
                <c:pt idx="408">
                  <c:v>0.28327999999999998</c:v>
                </c:pt>
                <c:pt idx="409">
                  <c:v>0.21251999999999999</c:v>
                </c:pt>
                <c:pt idx="410">
                  <c:v>0.15640299999999999</c:v>
                </c:pt>
                <c:pt idx="411">
                  <c:v>0.35785499999999998</c:v>
                </c:pt>
                <c:pt idx="412">
                  <c:v>0.28020499999999998</c:v>
                </c:pt>
                <c:pt idx="413">
                  <c:v>0.345746</c:v>
                </c:pt>
                <c:pt idx="414">
                  <c:v>0.48390300000000003</c:v>
                </c:pt>
                <c:pt idx="415">
                  <c:v>0.74043599999999998</c:v>
                </c:pt>
                <c:pt idx="416">
                  <c:v>0.114013</c:v>
                </c:pt>
                <c:pt idx="417">
                  <c:v>0.119118</c:v>
                </c:pt>
                <c:pt idx="418">
                  <c:v>0.38743100000000003</c:v>
                </c:pt>
                <c:pt idx="419">
                  <c:v>0.475188</c:v>
                </c:pt>
                <c:pt idx="420">
                  <c:v>0.13050300000000001</c:v>
                </c:pt>
                <c:pt idx="421">
                  <c:v>0.168072</c:v>
                </c:pt>
                <c:pt idx="422">
                  <c:v>0.20554</c:v>
                </c:pt>
                <c:pt idx="423">
                  <c:v>0.25525700000000001</c:v>
                </c:pt>
                <c:pt idx="424">
                  <c:v>0.283003</c:v>
                </c:pt>
                <c:pt idx="425">
                  <c:v>0.25219200000000003</c:v>
                </c:pt>
                <c:pt idx="426">
                  <c:v>0.21779100000000001</c:v>
                </c:pt>
                <c:pt idx="427">
                  <c:v>0.30072399999999999</c:v>
                </c:pt>
                <c:pt idx="428">
                  <c:v>0.380722</c:v>
                </c:pt>
                <c:pt idx="429">
                  <c:v>0.312108</c:v>
                </c:pt>
                <c:pt idx="430">
                  <c:v>0.54513999999999996</c:v>
                </c:pt>
                <c:pt idx="431">
                  <c:v>0.27576600000000001</c:v>
                </c:pt>
                <c:pt idx="432">
                  <c:v>0.24244399999999999</c:v>
                </c:pt>
                <c:pt idx="433">
                  <c:v>0.265654</c:v>
                </c:pt>
                <c:pt idx="434">
                  <c:v>0.17755599999999999</c:v>
                </c:pt>
                <c:pt idx="435">
                  <c:v>0.25721699999999997</c:v>
                </c:pt>
                <c:pt idx="436">
                  <c:v>0.22461400000000001</c:v>
                </c:pt>
                <c:pt idx="437">
                  <c:v>0.21771599999999999</c:v>
                </c:pt>
                <c:pt idx="438">
                  <c:v>0.22214800000000001</c:v>
                </c:pt>
                <c:pt idx="439">
                  <c:v>0.25527899999999998</c:v>
                </c:pt>
                <c:pt idx="440">
                  <c:v>0.60466600000000004</c:v>
                </c:pt>
                <c:pt idx="441">
                  <c:v>0.34436899999999998</c:v>
                </c:pt>
                <c:pt idx="442">
                  <c:v>0.22897500000000001</c:v>
                </c:pt>
                <c:pt idx="443">
                  <c:v>0.29185</c:v>
                </c:pt>
                <c:pt idx="444">
                  <c:v>0.15579699999999999</c:v>
                </c:pt>
                <c:pt idx="445">
                  <c:v>0.18263099999999999</c:v>
                </c:pt>
                <c:pt idx="446">
                  <c:v>0.50484399999999996</c:v>
                </c:pt>
                <c:pt idx="447">
                  <c:v>0.20406099999999999</c:v>
                </c:pt>
                <c:pt idx="448">
                  <c:v>0.40229700000000002</c:v>
                </c:pt>
                <c:pt idx="449">
                  <c:v>0.365371</c:v>
                </c:pt>
                <c:pt idx="450">
                  <c:v>0.29047400000000001</c:v>
                </c:pt>
                <c:pt idx="451">
                  <c:v>0.49689299999999997</c:v>
                </c:pt>
                <c:pt idx="452">
                  <c:v>0.30050900000000003</c:v>
                </c:pt>
                <c:pt idx="453">
                  <c:v>0.214392</c:v>
                </c:pt>
                <c:pt idx="454">
                  <c:v>0.25447700000000001</c:v>
                </c:pt>
                <c:pt idx="455">
                  <c:v>0.36158499999999999</c:v>
                </c:pt>
                <c:pt idx="456">
                  <c:v>0.39543499999999998</c:v>
                </c:pt>
                <c:pt idx="457">
                  <c:v>0.53207199999999999</c:v>
                </c:pt>
                <c:pt idx="458">
                  <c:v>0.15317800000000001</c:v>
                </c:pt>
                <c:pt idx="459">
                  <c:v>0.25461400000000001</c:v>
                </c:pt>
                <c:pt idx="460">
                  <c:v>0.24922900000000001</c:v>
                </c:pt>
                <c:pt idx="461">
                  <c:v>0.18640899999999999</c:v>
                </c:pt>
                <c:pt idx="462">
                  <c:v>0.120314</c:v>
                </c:pt>
                <c:pt idx="463">
                  <c:v>0.30143500000000001</c:v>
                </c:pt>
                <c:pt idx="464">
                  <c:v>0.160107</c:v>
                </c:pt>
                <c:pt idx="465">
                  <c:v>7.1401999999999993E-2</c:v>
                </c:pt>
                <c:pt idx="466">
                  <c:v>0.184554</c:v>
                </c:pt>
                <c:pt idx="467">
                  <c:v>0.29275699999999999</c:v>
                </c:pt>
                <c:pt idx="468">
                  <c:v>0.26699000000000001</c:v>
                </c:pt>
                <c:pt idx="469">
                  <c:v>0.34621800000000003</c:v>
                </c:pt>
                <c:pt idx="470">
                  <c:v>0.95022300000000004</c:v>
                </c:pt>
                <c:pt idx="471">
                  <c:v>0.18803900000000001</c:v>
                </c:pt>
                <c:pt idx="472">
                  <c:v>0.17114399999999999</c:v>
                </c:pt>
                <c:pt idx="473">
                  <c:v>0.20733499999999999</c:v>
                </c:pt>
                <c:pt idx="474">
                  <c:v>0.26807199999999998</c:v>
                </c:pt>
                <c:pt idx="475">
                  <c:v>0.18391399999999999</c:v>
                </c:pt>
                <c:pt idx="476">
                  <c:v>0.213203</c:v>
                </c:pt>
                <c:pt idx="477">
                  <c:v>0.32625100000000001</c:v>
                </c:pt>
                <c:pt idx="478">
                  <c:v>0.60585699999999998</c:v>
                </c:pt>
                <c:pt idx="479">
                  <c:v>0.29610199999999998</c:v>
                </c:pt>
                <c:pt idx="480">
                  <c:v>0.35269800000000001</c:v>
                </c:pt>
                <c:pt idx="481">
                  <c:v>0.51836400000000005</c:v>
                </c:pt>
                <c:pt idx="482">
                  <c:v>0.35226099999999999</c:v>
                </c:pt>
                <c:pt idx="483">
                  <c:v>0.23746200000000001</c:v>
                </c:pt>
                <c:pt idx="484">
                  <c:v>0.40307599999999999</c:v>
                </c:pt>
                <c:pt idx="485">
                  <c:v>0.241647</c:v>
                </c:pt>
                <c:pt idx="486">
                  <c:v>0.46522999999999998</c:v>
                </c:pt>
                <c:pt idx="487">
                  <c:v>0.223827</c:v>
                </c:pt>
                <c:pt idx="488">
                  <c:v>0.20366100000000001</c:v>
                </c:pt>
                <c:pt idx="489">
                  <c:v>0.23575599999999999</c:v>
                </c:pt>
                <c:pt idx="490">
                  <c:v>0.58416299999999999</c:v>
                </c:pt>
                <c:pt idx="491">
                  <c:v>0.22168299999999999</c:v>
                </c:pt>
                <c:pt idx="492">
                  <c:v>0.268511</c:v>
                </c:pt>
                <c:pt idx="493">
                  <c:v>0.293076</c:v>
                </c:pt>
                <c:pt idx="494">
                  <c:v>0.25238100000000002</c:v>
                </c:pt>
                <c:pt idx="495">
                  <c:v>0.21059600000000001</c:v>
                </c:pt>
                <c:pt idx="496">
                  <c:v>0.214781</c:v>
                </c:pt>
                <c:pt idx="497">
                  <c:v>0.32246000000000002</c:v>
                </c:pt>
                <c:pt idx="498">
                  <c:v>0.25898100000000002</c:v>
                </c:pt>
                <c:pt idx="499">
                  <c:v>0.21654300000000001</c:v>
                </c:pt>
                <c:pt idx="500">
                  <c:v>0.268702</c:v>
                </c:pt>
                <c:pt idx="501">
                  <c:v>0.43183500000000002</c:v>
                </c:pt>
                <c:pt idx="502">
                  <c:v>0.42617100000000002</c:v>
                </c:pt>
                <c:pt idx="503">
                  <c:v>0.35255399999999998</c:v>
                </c:pt>
                <c:pt idx="504">
                  <c:v>0.20294799999999999</c:v>
                </c:pt>
                <c:pt idx="505">
                  <c:v>0.24654300000000001</c:v>
                </c:pt>
                <c:pt idx="506">
                  <c:v>0.270843</c:v>
                </c:pt>
                <c:pt idx="507">
                  <c:v>0.28584300000000001</c:v>
                </c:pt>
                <c:pt idx="508">
                  <c:v>0.33091599999999999</c:v>
                </c:pt>
                <c:pt idx="509">
                  <c:v>0.43776199999999998</c:v>
                </c:pt>
                <c:pt idx="510">
                  <c:v>0.468551</c:v>
                </c:pt>
                <c:pt idx="511">
                  <c:v>0.316826</c:v>
                </c:pt>
                <c:pt idx="512">
                  <c:v>0.29041400000000001</c:v>
                </c:pt>
                <c:pt idx="513">
                  <c:v>0.44830300000000001</c:v>
                </c:pt>
                <c:pt idx="514">
                  <c:v>0.24609400000000001</c:v>
                </c:pt>
                <c:pt idx="515">
                  <c:v>0.23823900000000001</c:v>
                </c:pt>
                <c:pt idx="516">
                  <c:v>0.200014</c:v>
                </c:pt>
                <c:pt idx="517">
                  <c:v>0.52887600000000001</c:v>
                </c:pt>
                <c:pt idx="518">
                  <c:v>0.59327399999999997</c:v>
                </c:pt>
                <c:pt idx="519">
                  <c:v>0.28899999999999998</c:v>
                </c:pt>
                <c:pt idx="520">
                  <c:v>0.31127899999999997</c:v>
                </c:pt>
                <c:pt idx="521">
                  <c:v>0.399725</c:v>
                </c:pt>
                <c:pt idx="522">
                  <c:v>0.51474500000000001</c:v>
                </c:pt>
                <c:pt idx="523">
                  <c:v>0.72528099999999995</c:v>
                </c:pt>
                <c:pt idx="524">
                  <c:v>0.24596999999999999</c:v>
                </c:pt>
                <c:pt idx="525">
                  <c:v>0.43099300000000001</c:v>
                </c:pt>
                <c:pt idx="526">
                  <c:v>0.44445099999999998</c:v>
                </c:pt>
                <c:pt idx="527">
                  <c:v>0.45790399999999998</c:v>
                </c:pt>
                <c:pt idx="528">
                  <c:v>0.58793399999999996</c:v>
                </c:pt>
                <c:pt idx="529">
                  <c:v>0.25161499999999998</c:v>
                </c:pt>
                <c:pt idx="530">
                  <c:v>0.16900399999999999</c:v>
                </c:pt>
                <c:pt idx="531">
                  <c:v>0.28748099999999999</c:v>
                </c:pt>
                <c:pt idx="532">
                  <c:v>0.19437099999999999</c:v>
                </c:pt>
                <c:pt idx="533">
                  <c:v>0.37252600000000002</c:v>
                </c:pt>
                <c:pt idx="534">
                  <c:v>0.42370400000000003</c:v>
                </c:pt>
                <c:pt idx="535">
                  <c:v>0.56912799999999997</c:v>
                </c:pt>
                <c:pt idx="536">
                  <c:v>2.3319049999999999</c:v>
                </c:pt>
                <c:pt idx="537">
                  <c:v>0.56878499999999999</c:v>
                </c:pt>
                <c:pt idx="538">
                  <c:v>0.46319199999999999</c:v>
                </c:pt>
                <c:pt idx="539">
                  <c:v>0.75185299999999999</c:v>
                </c:pt>
                <c:pt idx="540">
                  <c:v>0.85925399999999996</c:v>
                </c:pt>
                <c:pt idx="541">
                  <c:v>0.76661599999999996</c:v>
                </c:pt>
                <c:pt idx="542">
                  <c:v>0.311228</c:v>
                </c:pt>
                <c:pt idx="543">
                  <c:v>0.38440400000000002</c:v>
                </c:pt>
                <c:pt idx="544">
                  <c:v>0.40563300000000002</c:v>
                </c:pt>
                <c:pt idx="545">
                  <c:v>0.440886</c:v>
                </c:pt>
                <c:pt idx="546">
                  <c:v>0.27683799999999997</c:v>
                </c:pt>
                <c:pt idx="547">
                  <c:v>0.45459100000000002</c:v>
                </c:pt>
                <c:pt idx="548">
                  <c:v>0.35585699999999998</c:v>
                </c:pt>
                <c:pt idx="549">
                  <c:v>0.197297</c:v>
                </c:pt>
                <c:pt idx="550">
                  <c:v>0.34068799999999999</c:v>
                </c:pt>
                <c:pt idx="551">
                  <c:v>0.22223000000000001</c:v>
                </c:pt>
                <c:pt idx="552">
                  <c:v>1.1048549999999999</c:v>
                </c:pt>
                <c:pt idx="553">
                  <c:v>0.40856300000000001</c:v>
                </c:pt>
                <c:pt idx="554">
                  <c:v>0.27460400000000001</c:v>
                </c:pt>
                <c:pt idx="555">
                  <c:v>0.42414299999999999</c:v>
                </c:pt>
                <c:pt idx="556">
                  <c:v>0.25291200000000003</c:v>
                </c:pt>
                <c:pt idx="557">
                  <c:v>0.235985</c:v>
                </c:pt>
                <c:pt idx="558">
                  <c:v>0.44508300000000001</c:v>
                </c:pt>
                <c:pt idx="559">
                  <c:v>0.25066500000000003</c:v>
                </c:pt>
                <c:pt idx="560">
                  <c:v>0.30155199999999999</c:v>
                </c:pt>
                <c:pt idx="561">
                  <c:v>0.29530699999999999</c:v>
                </c:pt>
                <c:pt idx="562">
                  <c:v>0.349881</c:v>
                </c:pt>
                <c:pt idx="563">
                  <c:v>0.30203600000000003</c:v>
                </c:pt>
                <c:pt idx="564">
                  <c:v>0.62036500000000006</c:v>
                </c:pt>
                <c:pt idx="565">
                  <c:v>1.3355680000000001</c:v>
                </c:pt>
                <c:pt idx="566">
                  <c:v>0.42998599999999998</c:v>
                </c:pt>
                <c:pt idx="567">
                  <c:v>0.199688</c:v>
                </c:pt>
                <c:pt idx="568">
                  <c:v>0.27925</c:v>
                </c:pt>
                <c:pt idx="569">
                  <c:v>0.22437499999999999</c:v>
                </c:pt>
                <c:pt idx="570">
                  <c:v>0.39119300000000001</c:v>
                </c:pt>
                <c:pt idx="571">
                  <c:v>0.25824599999999998</c:v>
                </c:pt>
                <c:pt idx="572">
                  <c:v>0.33417200000000002</c:v>
                </c:pt>
                <c:pt idx="573">
                  <c:v>0.43965799999999999</c:v>
                </c:pt>
                <c:pt idx="574">
                  <c:v>0.71247199999999999</c:v>
                </c:pt>
                <c:pt idx="575">
                  <c:v>0.92614799999999997</c:v>
                </c:pt>
                <c:pt idx="576">
                  <c:v>1.8713839999999999</c:v>
                </c:pt>
                <c:pt idx="577">
                  <c:v>0.54675399999999996</c:v>
                </c:pt>
                <c:pt idx="578">
                  <c:v>0.72555199999999997</c:v>
                </c:pt>
                <c:pt idx="579">
                  <c:v>0.689554</c:v>
                </c:pt>
                <c:pt idx="580">
                  <c:v>0.69666600000000001</c:v>
                </c:pt>
                <c:pt idx="581">
                  <c:v>0.73278699999999997</c:v>
                </c:pt>
                <c:pt idx="582">
                  <c:v>0.85878699999999997</c:v>
                </c:pt>
                <c:pt idx="583">
                  <c:v>0.45777000000000001</c:v>
                </c:pt>
                <c:pt idx="584">
                  <c:v>0.27039999999999997</c:v>
                </c:pt>
                <c:pt idx="585">
                  <c:v>0.26583099999999998</c:v>
                </c:pt>
                <c:pt idx="586">
                  <c:v>0.238651</c:v>
                </c:pt>
                <c:pt idx="587">
                  <c:v>0.247751</c:v>
                </c:pt>
                <c:pt idx="588">
                  <c:v>0.16991600000000001</c:v>
                </c:pt>
                <c:pt idx="589">
                  <c:v>0.198101</c:v>
                </c:pt>
                <c:pt idx="590">
                  <c:v>0.20472599999999999</c:v>
                </c:pt>
                <c:pt idx="591">
                  <c:v>0.21063999999999999</c:v>
                </c:pt>
                <c:pt idx="592">
                  <c:v>0.20919599999999999</c:v>
                </c:pt>
                <c:pt idx="593">
                  <c:v>0.22281699999999999</c:v>
                </c:pt>
                <c:pt idx="594">
                  <c:v>0.222195</c:v>
                </c:pt>
                <c:pt idx="595">
                  <c:v>0.19390399999999999</c:v>
                </c:pt>
                <c:pt idx="596">
                  <c:v>0.15751599999999999</c:v>
                </c:pt>
                <c:pt idx="597">
                  <c:v>0.228548</c:v>
                </c:pt>
                <c:pt idx="598">
                  <c:v>0.20294400000000001</c:v>
                </c:pt>
                <c:pt idx="599">
                  <c:v>0.35803499999999999</c:v>
                </c:pt>
                <c:pt idx="600">
                  <c:v>0.97978399999999999</c:v>
                </c:pt>
                <c:pt idx="601">
                  <c:v>0.21818299999999999</c:v>
                </c:pt>
                <c:pt idx="602">
                  <c:v>0.27724799999999999</c:v>
                </c:pt>
                <c:pt idx="603">
                  <c:v>0.438581</c:v>
                </c:pt>
                <c:pt idx="604">
                  <c:v>0.41659600000000002</c:v>
                </c:pt>
                <c:pt idx="605">
                  <c:v>0.49243700000000001</c:v>
                </c:pt>
                <c:pt idx="606">
                  <c:v>0.58073200000000003</c:v>
                </c:pt>
                <c:pt idx="607">
                  <c:v>0.39761400000000002</c:v>
                </c:pt>
                <c:pt idx="608">
                  <c:v>0.42802699999999999</c:v>
                </c:pt>
                <c:pt idx="609">
                  <c:v>0.44055800000000001</c:v>
                </c:pt>
                <c:pt idx="610">
                  <c:v>0.37457299999999999</c:v>
                </c:pt>
                <c:pt idx="611">
                  <c:v>0.28563899999999998</c:v>
                </c:pt>
                <c:pt idx="612">
                  <c:v>0.39689799999999997</c:v>
                </c:pt>
                <c:pt idx="613">
                  <c:v>0.370641</c:v>
                </c:pt>
                <c:pt idx="614">
                  <c:v>0.60802400000000001</c:v>
                </c:pt>
                <c:pt idx="615">
                  <c:v>0.47035500000000002</c:v>
                </c:pt>
                <c:pt idx="616">
                  <c:v>0.56081899999999996</c:v>
                </c:pt>
                <c:pt idx="617">
                  <c:v>0.30532599999999999</c:v>
                </c:pt>
                <c:pt idx="618">
                  <c:v>0.38753399999999999</c:v>
                </c:pt>
                <c:pt idx="619">
                  <c:v>0.439778</c:v>
                </c:pt>
                <c:pt idx="620">
                  <c:v>0.39507100000000001</c:v>
                </c:pt>
                <c:pt idx="621">
                  <c:v>0.71300399999999997</c:v>
                </c:pt>
                <c:pt idx="622">
                  <c:v>0.69463299999999994</c:v>
                </c:pt>
                <c:pt idx="623">
                  <c:v>0.437691</c:v>
                </c:pt>
                <c:pt idx="624">
                  <c:v>0.303425</c:v>
                </c:pt>
                <c:pt idx="625">
                  <c:v>0.47950700000000002</c:v>
                </c:pt>
                <c:pt idx="626">
                  <c:v>0.64756899999999995</c:v>
                </c:pt>
                <c:pt idx="627">
                  <c:v>0.42522599999999999</c:v>
                </c:pt>
                <c:pt idx="628">
                  <c:v>0.552288</c:v>
                </c:pt>
                <c:pt idx="629">
                  <c:v>0.360454</c:v>
                </c:pt>
                <c:pt idx="630">
                  <c:v>0.48478100000000002</c:v>
                </c:pt>
                <c:pt idx="631">
                  <c:v>0.480541</c:v>
                </c:pt>
                <c:pt idx="632">
                  <c:v>0.16949600000000001</c:v>
                </c:pt>
                <c:pt idx="633">
                  <c:v>0.35725899999999999</c:v>
                </c:pt>
                <c:pt idx="634">
                  <c:v>0.31323600000000001</c:v>
                </c:pt>
                <c:pt idx="635">
                  <c:v>0.37721199999999999</c:v>
                </c:pt>
                <c:pt idx="636">
                  <c:v>0.46610099999999999</c:v>
                </c:pt>
                <c:pt idx="637">
                  <c:v>0.33688400000000002</c:v>
                </c:pt>
                <c:pt idx="638">
                  <c:v>0.69925000000000004</c:v>
                </c:pt>
                <c:pt idx="639">
                  <c:v>0.38036399999999998</c:v>
                </c:pt>
                <c:pt idx="640">
                  <c:v>0.456874</c:v>
                </c:pt>
                <c:pt idx="641">
                  <c:v>0.28809099999999999</c:v>
                </c:pt>
                <c:pt idx="642">
                  <c:v>0.299981</c:v>
                </c:pt>
                <c:pt idx="643">
                  <c:v>0.33771899999999999</c:v>
                </c:pt>
                <c:pt idx="644">
                  <c:v>0.2492</c:v>
                </c:pt>
                <c:pt idx="645">
                  <c:v>0.32173499999999999</c:v>
                </c:pt>
                <c:pt idx="646">
                  <c:v>0.478099</c:v>
                </c:pt>
                <c:pt idx="647">
                  <c:v>0.582484</c:v>
                </c:pt>
                <c:pt idx="648">
                  <c:v>0.67565200000000003</c:v>
                </c:pt>
                <c:pt idx="649">
                  <c:v>0.81051799999999996</c:v>
                </c:pt>
                <c:pt idx="650">
                  <c:v>1.1269739999999999</c:v>
                </c:pt>
                <c:pt idx="651">
                  <c:v>0.60658400000000001</c:v>
                </c:pt>
                <c:pt idx="652">
                  <c:v>0.35012399999999999</c:v>
                </c:pt>
                <c:pt idx="653">
                  <c:v>0.57988600000000001</c:v>
                </c:pt>
                <c:pt idx="654">
                  <c:v>0.94089400000000001</c:v>
                </c:pt>
                <c:pt idx="655">
                  <c:v>0.87033499999999997</c:v>
                </c:pt>
                <c:pt idx="656">
                  <c:v>0.89692899999999998</c:v>
                </c:pt>
                <c:pt idx="657">
                  <c:v>1.0900099999999999</c:v>
                </c:pt>
                <c:pt idx="658">
                  <c:v>2.5210430000000001</c:v>
                </c:pt>
                <c:pt idx="659">
                  <c:v>0.79141700000000004</c:v>
                </c:pt>
                <c:pt idx="660">
                  <c:v>1.0376179999999999</c:v>
                </c:pt>
                <c:pt idx="661">
                  <c:v>0.30151699999999998</c:v>
                </c:pt>
                <c:pt idx="662">
                  <c:v>0.36150500000000002</c:v>
                </c:pt>
                <c:pt idx="663">
                  <c:v>0.28794799999999998</c:v>
                </c:pt>
                <c:pt idx="664">
                  <c:v>0.242287</c:v>
                </c:pt>
                <c:pt idx="665">
                  <c:v>0.53438399999999997</c:v>
                </c:pt>
                <c:pt idx="666">
                  <c:v>0.172788</c:v>
                </c:pt>
                <c:pt idx="667">
                  <c:v>0.19575300000000001</c:v>
                </c:pt>
                <c:pt idx="668">
                  <c:v>0.17671999999999999</c:v>
                </c:pt>
                <c:pt idx="669">
                  <c:v>0.320963</c:v>
                </c:pt>
                <c:pt idx="670">
                  <c:v>0.29436600000000002</c:v>
                </c:pt>
                <c:pt idx="671">
                  <c:v>0.12207800000000001</c:v>
                </c:pt>
                <c:pt idx="672">
                  <c:v>0.204211</c:v>
                </c:pt>
                <c:pt idx="673">
                  <c:v>0.33838000000000001</c:v>
                </c:pt>
                <c:pt idx="674">
                  <c:v>0.31253599999999998</c:v>
                </c:pt>
                <c:pt idx="675">
                  <c:v>0.31044100000000002</c:v>
                </c:pt>
                <c:pt idx="676">
                  <c:v>0.45482400000000001</c:v>
                </c:pt>
                <c:pt idx="677">
                  <c:v>0.24357000000000001</c:v>
                </c:pt>
                <c:pt idx="678">
                  <c:v>0.410084</c:v>
                </c:pt>
                <c:pt idx="679">
                  <c:v>0.35239599999999999</c:v>
                </c:pt>
                <c:pt idx="680">
                  <c:v>0.28332299999999999</c:v>
                </c:pt>
                <c:pt idx="681">
                  <c:v>0.17357400000000001</c:v>
                </c:pt>
                <c:pt idx="682">
                  <c:v>0.316687</c:v>
                </c:pt>
                <c:pt idx="683">
                  <c:v>0.76327999999999996</c:v>
                </c:pt>
                <c:pt idx="684">
                  <c:v>0.43551699999999999</c:v>
                </c:pt>
                <c:pt idx="685">
                  <c:v>0.46659499999999998</c:v>
                </c:pt>
                <c:pt idx="686">
                  <c:v>0.28773100000000001</c:v>
                </c:pt>
                <c:pt idx="687">
                  <c:v>0.35134300000000002</c:v>
                </c:pt>
                <c:pt idx="688">
                  <c:v>0.37483</c:v>
                </c:pt>
                <c:pt idx="689">
                  <c:v>0.79047900000000004</c:v>
                </c:pt>
                <c:pt idx="690">
                  <c:v>0.60970999999999997</c:v>
                </c:pt>
                <c:pt idx="691">
                  <c:v>0.51855099999999998</c:v>
                </c:pt>
                <c:pt idx="692">
                  <c:v>0.36437799999999998</c:v>
                </c:pt>
                <c:pt idx="693">
                  <c:v>0.48390100000000003</c:v>
                </c:pt>
                <c:pt idx="694">
                  <c:v>0.58093399999999995</c:v>
                </c:pt>
                <c:pt idx="695">
                  <c:v>0.65065499999999998</c:v>
                </c:pt>
                <c:pt idx="696">
                  <c:v>0.42837199999999998</c:v>
                </c:pt>
                <c:pt idx="697">
                  <c:v>0.44791399999999998</c:v>
                </c:pt>
                <c:pt idx="698">
                  <c:v>0.53883599999999998</c:v>
                </c:pt>
                <c:pt idx="699">
                  <c:v>0.32439699999999999</c:v>
                </c:pt>
                <c:pt idx="700">
                  <c:v>0.48706100000000002</c:v>
                </c:pt>
                <c:pt idx="701">
                  <c:v>0.73502800000000001</c:v>
                </c:pt>
                <c:pt idx="702">
                  <c:v>1.128493</c:v>
                </c:pt>
                <c:pt idx="703">
                  <c:v>0.180363</c:v>
                </c:pt>
                <c:pt idx="704">
                  <c:v>0.34016099999999999</c:v>
                </c:pt>
                <c:pt idx="705">
                  <c:v>0.13677700000000001</c:v>
                </c:pt>
                <c:pt idx="706">
                  <c:v>0.46222200000000002</c:v>
                </c:pt>
                <c:pt idx="707">
                  <c:v>0.30477399999999999</c:v>
                </c:pt>
                <c:pt idx="708">
                  <c:v>0.39244600000000002</c:v>
                </c:pt>
                <c:pt idx="709">
                  <c:v>0.43781799999999998</c:v>
                </c:pt>
                <c:pt idx="710">
                  <c:v>0.37507299999999999</c:v>
                </c:pt>
                <c:pt idx="711">
                  <c:v>0.76260499999999998</c:v>
                </c:pt>
                <c:pt idx="712">
                  <c:v>0.63783400000000001</c:v>
                </c:pt>
                <c:pt idx="713">
                  <c:v>0.59141600000000005</c:v>
                </c:pt>
                <c:pt idx="714">
                  <c:v>0.73960300000000001</c:v>
                </c:pt>
                <c:pt idx="715">
                  <c:v>1.028678</c:v>
                </c:pt>
                <c:pt idx="716">
                  <c:v>1.677557</c:v>
                </c:pt>
                <c:pt idx="717">
                  <c:v>1.8047420000000001</c:v>
                </c:pt>
                <c:pt idx="718">
                  <c:v>4.7483820000000003</c:v>
                </c:pt>
                <c:pt idx="719">
                  <c:v>1.1879040000000001</c:v>
                </c:pt>
                <c:pt idx="720">
                  <c:v>2.5936840000000001</c:v>
                </c:pt>
                <c:pt idx="721">
                  <c:v>0.81702699999999995</c:v>
                </c:pt>
                <c:pt idx="722">
                  <c:v>1.0171600000000001</c:v>
                </c:pt>
                <c:pt idx="723">
                  <c:v>0.31475799999999998</c:v>
                </c:pt>
                <c:pt idx="724">
                  <c:v>0.57032099999999997</c:v>
                </c:pt>
                <c:pt idx="725">
                  <c:v>0.301394</c:v>
                </c:pt>
                <c:pt idx="726">
                  <c:v>0.242566</c:v>
                </c:pt>
                <c:pt idx="727">
                  <c:v>0.90626099999999998</c:v>
                </c:pt>
                <c:pt idx="728">
                  <c:v>0.203932</c:v>
                </c:pt>
                <c:pt idx="729">
                  <c:v>0.33995999999999998</c:v>
                </c:pt>
                <c:pt idx="730">
                  <c:v>0.37725399999999998</c:v>
                </c:pt>
                <c:pt idx="731">
                  <c:v>0.30567100000000003</c:v>
                </c:pt>
                <c:pt idx="732">
                  <c:v>0.55519200000000002</c:v>
                </c:pt>
                <c:pt idx="733">
                  <c:v>0.198742</c:v>
                </c:pt>
                <c:pt idx="734">
                  <c:v>0.32504899999999998</c:v>
                </c:pt>
                <c:pt idx="735">
                  <c:v>0.24399599999999999</c:v>
                </c:pt>
                <c:pt idx="736">
                  <c:v>0.43783699999999998</c:v>
                </c:pt>
                <c:pt idx="737">
                  <c:v>0.43843199999999999</c:v>
                </c:pt>
                <c:pt idx="738">
                  <c:v>0.76751100000000005</c:v>
                </c:pt>
                <c:pt idx="739">
                  <c:v>0.486429</c:v>
                </c:pt>
                <c:pt idx="740">
                  <c:v>0.33979799999999999</c:v>
                </c:pt>
                <c:pt idx="741">
                  <c:v>0.20368900000000001</c:v>
                </c:pt>
                <c:pt idx="742">
                  <c:v>0.145925</c:v>
                </c:pt>
                <c:pt idx="743">
                  <c:v>0.154864</c:v>
                </c:pt>
                <c:pt idx="744">
                  <c:v>0.46253100000000003</c:v>
                </c:pt>
                <c:pt idx="745">
                  <c:v>0.35726000000000002</c:v>
                </c:pt>
                <c:pt idx="746">
                  <c:v>0.22716500000000001</c:v>
                </c:pt>
                <c:pt idx="747">
                  <c:v>0.26298899999999997</c:v>
                </c:pt>
                <c:pt idx="748">
                  <c:v>0.20621600000000001</c:v>
                </c:pt>
                <c:pt idx="749">
                  <c:v>0.24948500000000001</c:v>
                </c:pt>
                <c:pt idx="750">
                  <c:v>0.37885799999999997</c:v>
                </c:pt>
                <c:pt idx="751">
                  <c:v>0.26792300000000002</c:v>
                </c:pt>
                <c:pt idx="752">
                  <c:v>0.34970400000000001</c:v>
                </c:pt>
                <c:pt idx="753">
                  <c:v>0.53271900000000005</c:v>
                </c:pt>
                <c:pt idx="754">
                  <c:v>0.33220300000000003</c:v>
                </c:pt>
                <c:pt idx="755">
                  <c:v>0.34393699999999999</c:v>
                </c:pt>
                <c:pt idx="756">
                  <c:v>0.16334699999999999</c:v>
                </c:pt>
                <c:pt idx="757">
                  <c:v>0.23275599999999999</c:v>
                </c:pt>
                <c:pt idx="758">
                  <c:v>0.14788799999999999</c:v>
                </c:pt>
                <c:pt idx="759">
                  <c:v>0.20136100000000001</c:v>
                </c:pt>
                <c:pt idx="760">
                  <c:v>0.18046899999999999</c:v>
                </c:pt>
                <c:pt idx="761">
                  <c:v>0.29270600000000002</c:v>
                </c:pt>
                <c:pt idx="762">
                  <c:v>0.11473700000000001</c:v>
                </c:pt>
                <c:pt idx="763">
                  <c:v>0.167988</c:v>
                </c:pt>
                <c:pt idx="764">
                  <c:v>0.16258400000000001</c:v>
                </c:pt>
                <c:pt idx="765">
                  <c:v>0.25476300000000002</c:v>
                </c:pt>
                <c:pt idx="766">
                  <c:v>0.12876899999999999</c:v>
                </c:pt>
                <c:pt idx="767">
                  <c:v>0.117492</c:v>
                </c:pt>
                <c:pt idx="768">
                  <c:v>0.19738</c:v>
                </c:pt>
                <c:pt idx="769">
                  <c:v>0.22433600000000001</c:v>
                </c:pt>
                <c:pt idx="770">
                  <c:v>0.14760000000000001</c:v>
                </c:pt>
                <c:pt idx="771">
                  <c:v>0.27054499999999998</c:v>
                </c:pt>
                <c:pt idx="772">
                  <c:v>0.131747</c:v>
                </c:pt>
                <c:pt idx="773">
                  <c:v>0.17283200000000001</c:v>
                </c:pt>
                <c:pt idx="774">
                  <c:v>0.28634500000000002</c:v>
                </c:pt>
                <c:pt idx="775">
                  <c:v>0.31972800000000001</c:v>
                </c:pt>
                <c:pt idx="776">
                  <c:v>0.155192</c:v>
                </c:pt>
                <c:pt idx="777">
                  <c:v>0.216224</c:v>
                </c:pt>
                <c:pt idx="778">
                  <c:v>0.55349000000000004</c:v>
                </c:pt>
                <c:pt idx="779">
                  <c:v>0.14363300000000001</c:v>
                </c:pt>
                <c:pt idx="780">
                  <c:v>0.31698500000000002</c:v>
                </c:pt>
                <c:pt idx="781">
                  <c:v>0.18808</c:v>
                </c:pt>
                <c:pt idx="782">
                  <c:v>0.25336700000000001</c:v>
                </c:pt>
                <c:pt idx="783">
                  <c:v>0.26406800000000002</c:v>
                </c:pt>
                <c:pt idx="784">
                  <c:v>0.63919700000000002</c:v>
                </c:pt>
                <c:pt idx="785">
                  <c:v>0.146424</c:v>
                </c:pt>
                <c:pt idx="786">
                  <c:v>0.18489800000000001</c:v>
                </c:pt>
                <c:pt idx="787">
                  <c:v>0.27602100000000002</c:v>
                </c:pt>
                <c:pt idx="788">
                  <c:v>0.33645900000000001</c:v>
                </c:pt>
                <c:pt idx="789">
                  <c:v>0.37986999999999999</c:v>
                </c:pt>
                <c:pt idx="790">
                  <c:v>0.262656</c:v>
                </c:pt>
                <c:pt idx="791">
                  <c:v>0.15596699999999999</c:v>
                </c:pt>
                <c:pt idx="792">
                  <c:v>0.50270000000000004</c:v>
                </c:pt>
                <c:pt idx="793">
                  <c:v>0.31034600000000001</c:v>
                </c:pt>
                <c:pt idx="794">
                  <c:v>0.18437899999999999</c:v>
                </c:pt>
                <c:pt idx="795">
                  <c:v>0.107596</c:v>
                </c:pt>
                <c:pt idx="796">
                  <c:v>0.15765199999999999</c:v>
                </c:pt>
                <c:pt idx="797">
                  <c:v>0.24415999999999999</c:v>
                </c:pt>
                <c:pt idx="798">
                  <c:v>0.518266</c:v>
                </c:pt>
                <c:pt idx="799">
                  <c:v>0.16497700000000001</c:v>
                </c:pt>
                <c:pt idx="800">
                  <c:v>0.76593500000000003</c:v>
                </c:pt>
                <c:pt idx="801">
                  <c:v>0.29018100000000002</c:v>
                </c:pt>
                <c:pt idx="802">
                  <c:v>0.44118800000000002</c:v>
                </c:pt>
                <c:pt idx="803">
                  <c:v>0.88487400000000005</c:v>
                </c:pt>
                <c:pt idx="804">
                  <c:v>0.735981</c:v>
                </c:pt>
                <c:pt idx="805">
                  <c:v>0.158635</c:v>
                </c:pt>
                <c:pt idx="806">
                  <c:v>0.23640900000000001</c:v>
                </c:pt>
                <c:pt idx="807">
                  <c:v>0.39734799999999998</c:v>
                </c:pt>
                <c:pt idx="808">
                  <c:v>0.17157800000000001</c:v>
                </c:pt>
                <c:pt idx="809">
                  <c:v>0.19675699999999999</c:v>
                </c:pt>
                <c:pt idx="810">
                  <c:v>0.393038</c:v>
                </c:pt>
                <c:pt idx="811">
                  <c:v>0.82080500000000001</c:v>
                </c:pt>
                <c:pt idx="812">
                  <c:v>0.23696800000000001</c:v>
                </c:pt>
                <c:pt idx="813">
                  <c:v>0.18049799999999999</c:v>
                </c:pt>
                <c:pt idx="814">
                  <c:v>0.31868099999999999</c:v>
                </c:pt>
                <c:pt idx="815">
                  <c:v>0.34590300000000002</c:v>
                </c:pt>
                <c:pt idx="816">
                  <c:v>0.43363400000000002</c:v>
                </c:pt>
                <c:pt idx="817">
                  <c:v>0.28420200000000001</c:v>
                </c:pt>
                <c:pt idx="818">
                  <c:v>0.455042</c:v>
                </c:pt>
                <c:pt idx="819">
                  <c:v>0.23682800000000001</c:v>
                </c:pt>
                <c:pt idx="820">
                  <c:v>0.37539699999999998</c:v>
                </c:pt>
                <c:pt idx="821">
                  <c:v>0.35247699999999998</c:v>
                </c:pt>
                <c:pt idx="822">
                  <c:v>0.68342800000000004</c:v>
                </c:pt>
                <c:pt idx="823">
                  <c:v>1.022329</c:v>
                </c:pt>
                <c:pt idx="824">
                  <c:v>0.44952900000000001</c:v>
                </c:pt>
                <c:pt idx="825">
                  <c:v>0.22725899999999999</c:v>
                </c:pt>
                <c:pt idx="826">
                  <c:v>0.24631900000000001</c:v>
                </c:pt>
                <c:pt idx="827">
                  <c:v>0.32351099999999999</c:v>
                </c:pt>
                <c:pt idx="828">
                  <c:v>0.77121799999999996</c:v>
                </c:pt>
                <c:pt idx="829">
                  <c:v>0.36559999999999998</c:v>
                </c:pt>
                <c:pt idx="830">
                  <c:v>0.158581</c:v>
                </c:pt>
                <c:pt idx="831">
                  <c:v>0.13695599999999999</c:v>
                </c:pt>
                <c:pt idx="832">
                  <c:v>0.23928199999999999</c:v>
                </c:pt>
                <c:pt idx="833">
                  <c:v>0.232238</c:v>
                </c:pt>
                <c:pt idx="834">
                  <c:v>0.32294800000000001</c:v>
                </c:pt>
                <c:pt idx="835">
                  <c:v>0.29675200000000002</c:v>
                </c:pt>
                <c:pt idx="836">
                  <c:v>0.54297799999999996</c:v>
                </c:pt>
                <c:pt idx="837">
                  <c:v>0.39447700000000002</c:v>
                </c:pt>
                <c:pt idx="838">
                  <c:v>0.47686499999999998</c:v>
                </c:pt>
                <c:pt idx="839">
                  <c:v>0.43647200000000003</c:v>
                </c:pt>
                <c:pt idx="840">
                  <c:v>0.91384600000000005</c:v>
                </c:pt>
                <c:pt idx="841">
                  <c:v>0.45184600000000003</c:v>
                </c:pt>
                <c:pt idx="842">
                  <c:v>0.26769199999999999</c:v>
                </c:pt>
                <c:pt idx="843">
                  <c:v>0.33448299999999997</c:v>
                </c:pt>
                <c:pt idx="844">
                  <c:v>0.37754399999999999</c:v>
                </c:pt>
                <c:pt idx="845">
                  <c:v>0.267793</c:v>
                </c:pt>
                <c:pt idx="846">
                  <c:v>0.475661</c:v>
                </c:pt>
                <c:pt idx="847">
                  <c:v>0.80888400000000005</c:v>
                </c:pt>
                <c:pt idx="848">
                  <c:v>0.47817300000000001</c:v>
                </c:pt>
                <c:pt idx="849">
                  <c:v>0.33464500000000003</c:v>
                </c:pt>
                <c:pt idx="850">
                  <c:v>0.34297699999999998</c:v>
                </c:pt>
                <c:pt idx="851">
                  <c:v>0.460926</c:v>
                </c:pt>
                <c:pt idx="852">
                  <c:v>0.41662399999999999</c:v>
                </c:pt>
                <c:pt idx="853">
                  <c:v>0.43304399999999998</c:v>
                </c:pt>
                <c:pt idx="854">
                  <c:v>0.69663200000000003</c:v>
                </c:pt>
                <c:pt idx="855">
                  <c:v>0.48275899999999999</c:v>
                </c:pt>
                <c:pt idx="856">
                  <c:v>0.62111300000000003</c:v>
                </c:pt>
                <c:pt idx="857">
                  <c:v>0.45589499999999999</c:v>
                </c:pt>
                <c:pt idx="858">
                  <c:v>0.65076800000000001</c:v>
                </c:pt>
                <c:pt idx="859">
                  <c:v>0.65275300000000003</c:v>
                </c:pt>
                <c:pt idx="860">
                  <c:v>0.57099500000000003</c:v>
                </c:pt>
                <c:pt idx="861">
                  <c:v>0.35485699999999998</c:v>
                </c:pt>
                <c:pt idx="862">
                  <c:v>0.30493500000000001</c:v>
                </c:pt>
                <c:pt idx="863">
                  <c:v>0.29879899999999998</c:v>
                </c:pt>
                <c:pt idx="864">
                  <c:v>0.16245799999999999</c:v>
                </c:pt>
                <c:pt idx="865">
                  <c:v>0.25380200000000003</c:v>
                </c:pt>
                <c:pt idx="866">
                  <c:v>0.25290299999999999</c:v>
                </c:pt>
                <c:pt idx="867">
                  <c:v>0.42368499999999998</c:v>
                </c:pt>
                <c:pt idx="868">
                  <c:v>0.406746</c:v>
                </c:pt>
                <c:pt idx="869">
                  <c:v>1.5358080000000001</c:v>
                </c:pt>
                <c:pt idx="870">
                  <c:v>0.63542299999999996</c:v>
                </c:pt>
                <c:pt idx="871">
                  <c:v>0.67574900000000004</c:v>
                </c:pt>
                <c:pt idx="872">
                  <c:v>0.72142600000000001</c:v>
                </c:pt>
                <c:pt idx="873">
                  <c:v>0.43991999999999998</c:v>
                </c:pt>
                <c:pt idx="874">
                  <c:v>1.005185</c:v>
                </c:pt>
                <c:pt idx="875">
                  <c:v>0.40566400000000002</c:v>
                </c:pt>
                <c:pt idx="876">
                  <c:v>0.188724</c:v>
                </c:pt>
                <c:pt idx="877">
                  <c:v>0.60590100000000002</c:v>
                </c:pt>
                <c:pt idx="878">
                  <c:v>0.29319000000000001</c:v>
                </c:pt>
                <c:pt idx="879">
                  <c:v>0.40444200000000002</c:v>
                </c:pt>
                <c:pt idx="880">
                  <c:v>0.69791199999999998</c:v>
                </c:pt>
                <c:pt idx="881">
                  <c:v>0.91819200000000001</c:v>
                </c:pt>
                <c:pt idx="882">
                  <c:v>0.79280399999999995</c:v>
                </c:pt>
                <c:pt idx="883">
                  <c:v>0.86807500000000004</c:v>
                </c:pt>
                <c:pt idx="884">
                  <c:v>0.188886</c:v>
                </c:pt>
                <c:pt idx="885">
                  <c:v>0.23655999999999999</c:v>
                </c:pt>
                <c:pt idx="886">
                  <c:v>0.32606800000000002</c:v>
                </c:pt>
                <c:pt idx="887">
                  <c:v>0.28123999999999999</c:v>
                </c:pt>
                <c:pt idx="888">
                  <c:v>0.442778</c:v>
                </c:pt>
                <c:pt idx="889">
                  <c:v>0.349721</c:v>
                </c:pt>
                <c:pt idx="890">
                  <c:v>0.592418</c:v>
                </c:pt>
                <c:pt idx="891">
                  <c:v>0.57581000000000004</c:v>
                </c:pt>
                <c:pt idx="892">
                  <c:v>0.83763200000000004</c:v>
                </c:pt>
                <c:pt idx="893">
                  <c:v>1.120547</c:v>
                </c:pt>
                <c:pt idx="894">
                  <c:v>0.90089300000000005</c:v>
                </c:pt>
                <c:pt idx="895">
                  <c:v>0.62034800000000001</c:v>
                </c:pt>
                <c:pt idx="896">
                  <c:v>0.55008800000000002</c:v>
                </c:pt>
                <c:pt idx="897">
                  <c:v>0.46030599999999999</c:v>
                </c:pt>
                <c:pt idx="898">
                  <c:v>1.027906</c:v>
                </c:pt>
                <c:pt idx="899">
                  <c:v>0.34282499999999999</c:v>
                </c:pt>
                <c:pt idx="900">
                  <c:v>0.30382799999999999</c:v>
                </c:pt>
                <c:pt idx="901">
                  <c:v>0.31783299999999998</c:v>
                </c:pt>
                <c:pt idx="902">
                  <c:v>0.51863199999999998</c:v>
                </c:pt>
                <c:pt idx="903">
                  <c:v>0.35613299999999998</c:v>
                </c:pt>
                <c:pt idx="904">
                  <c:v>0.340922</c:v>
                </c:pt>
                <c:pt idx="905">
                  <c:v>0.42105700000000001</c:v>
                </c:pt>
                <c:pt idx="906">
                  <c:v>1.0817019999999999</c:v>
                </c:pt>
                <c:pt idx="907">
                  <c:v>1.845898</c:v>
                </c:pt>
                <c:pt idx="908">
                  <c:v>0.742344</c:v>
                </c:pt>
                <c:pt idx="909">
                  <c:v>0.87226099999999995</c:v>
                </c:pt>
                <c:pt idx="910">
                  <c:v>1.112886</c:v>
                </c:pt>
                <c:pt idx="911">
                  <c:v>0.80889200000000006</c:v>
                </c:pt>
                <c:pt idx="912">
                  <c:v>0.86853400000000003</c:v>
                </c:pt>
                <c:pt idx="913">
                  <c:v>0.43286000000000002</c:v>
                </c:pt>
                <c:pt idx="914">
                  <c:v>0.98470500000000005</c:v>
                </c:pt>
                <c:pt idx="915">
                  <c:v>0.47931800000000002</c:v>
                </c:pt>
                <c:pt idx="916">
                  <c:v>0.345136</c:v>
                </c:pt>
                <c:pt idx="917">
                  <c:v>0.319378</c:v>
                </c:pt>
                <c:pt idx="918">
                  <c:v>0.43216199999999999</c:v>
                </c:pt>
                <c:pt idx="919">
                  <c:v>0.374135</c:v>
                </c:pt>
                <c:pt idx="920">
                  <c:v>0.744981</c:v>
                </c:pt>
                <c:pt idx="921">
                  <c:v>1.1957660000000001</c:v>
                </c:pt>
                <c:pt idx="922">
                  <c:v>0.68141300000000005</c:v>
                </c:pt>
                <c:pt idx="923">
                  <c:v>0.79630299999999998</c:v>
                </c:pt>
                <c:pt idx="924">
                  <c:v>0.452432</c:v>
                </c:pt>
                <c:pt idx="925">
                  <c:v>0.257299</c:v>
                </c:pt>
                <c:pt idx="926">
                  <c:v>0.48645899999999997</c:v>
                </c:pt>
                <c:pt idx="927">
                  <c:v>0.59581399999999995</c:v>
                </c:pt>
                <c:pt idx="928">
                  <c:v>0.71335599999999999</c:v>
                </c:pt>
                <c:pt idx="929">
                  <c:v>1.2545919999999999</c:v>
                </c:pt>
                <c:pt idx="930">
                  <c:v>2.1068929999999999</c:v>
                </c:pt>
                <c:pt idx="931">
                  <c:v>0.91850900000000002</c:v>
                </c:pt>
                <c:pt idx="932">
                  <c:v>0.31093399999999999</c:v>
                </c:pt>
                <c:pt idx="933">
                  <c:v>0.39302500000000001</c:v>
                </c:pt>
                <c:pt idx="934">
                  <c:v>0.49471999999999999</c:v>
                </c:pt>
                <c:pt idx="935">
                  <c:v>0.912165</c:v>
                </c:pt>
                <c:pt idx="936">
                  <c:v>1.604427</c:v>
                </c:pt>
                <c:pt idx="937">
                  <c:v>0.33343099999999998</c:v>
                </c:pt>
                <c:pt idx="938">
                  <c:v>0.43976500000000002</c:v>
                </c:pt>
                <c:pt idx="939">
                  <c:v>0.54363099999999998</c:v>
                </c:pt>
                <c:pt idx="940">
                  <c:v>0.234655</c:v>
                </c:pt>
                <c:pt idx="941">
                  <c:v>0.28494000000000003</c:v>
                </c:pt>
                <c:pt idx="942">
                  <c:v>0.460179</c:v>
                </c:pt>
                <c:pt idx="943">
                  <c:v>0.60758199999999996</c:v>
                </c:pt>
                <c:pt idx="944">
                  <c:v>1.127375</c:v>
                </c:pt>
                <c:pt idx="945">
                  <c:v>4.3895999999999998E-2</c:v>
                </c:pt>
                <c:pt idx="946">
                  <c:v>0.17175799999999999</c:v>
                </c:pt>
                <c:pt idx="947">
                  <c:v>0.369948</c:v>
                </c:pt>
                <c:pt idx="948">
                  <c:v>0.50644299999999998</c:v>
                </c:pt>
                <c:pt idx="949">
                  <c:v>0.46948400000000001</c:v>
                </c:pt>
                <c:pt idx="950">
                  <c:v>0.415802</c:v>
                </c:pt>
                <c:pt idx="951">
                  <c:v>0.44598900000000002</c:v>
                </c:pt>
                <c:pt idx="952">
                  <c:v>0.60028400000000004</c:v>
                </c:pt>
                <c:pt idx="953">
                  <c:v>0.69883300000000004</c:v>
                </c:pt>
                <c:pt idx="954">
                  <c:v>0.59845999999999999</c:v>
                </c:pt>
                <c:pt idx="955">
                  <c:v>0.39752700000000002</c:v>
                </c:pt>
                <c:pt idx="956">
                  <c:v>0.68041700000000005</c:v>
                </c:pt>
                <c:pt idx="957">
                  <c:v>0.62407999999999997</c:v>
                </c:pt>
                <c:pt idx="958">
                  <c:v>0.989232</c:v>
                </c:pt>
                <c:pt idx="959">
                  <c:v>0.62136899999999995</c:v>
                </c:pt>
                <c:pt idx="960">
                  <c:v>0.61311800000000005</c:v>
                </c:pt>
                <c:pt idx="961">
                  <c:v>0.54656099999999996</c:v>
                </c:pt>
                <c:pt idx="962">
                  <c:v>0.54882799999999998</c:v>
                </c:pt>
                <c:pt idx="963">
                  <c:v>0.89287499999999997</c:v>
                </c:pt>
                <c:pt idx="964">
                  <c:v>1.555361</c:v>
                </c:pt>
                <c:pt idx="965">
                  <c:v>3.2676349999999998</c:v>
                </c:pt>
                <c:pt idx="966">
                  <c:v>0.61403200000000002</c:v>
                </c:pt>
                <c:pt idx="967">
                  <c:v>0.74486600000000003</c:v>
                </c:pt>
                <c:pt idx="968">
                  <c:v>0.97455800000000004</c:v>
                </c:pt>
                <c:pt idx="969">
                  <c:v>1.2226980000000001</c:v>
                </c:pt>
                <c:pt idx="970">
                  <c:v>0.86007100000000003</c:v>
                </c:pt>
                <c:pt idx="971">
                  <c:v>0.55352100000000004</c:v>
                </c:pt>
                <c:pt idx="972">
                  <c:v>0.38743899999999998</c:v>
                </c:pt>
                <c:pt idx="973">
                  <c:v>0.59836800000000001</c:v>
                </c:pt>
                <c:pt idx="974">
                  <c:v>0.45369199999999998</c:v>
                </c:pt>
                <c:pt idx="975">
                  <c:v>0.43892799999999998</c:v>
                </c:pt>
                <c:pt idx="976">
                  <c:v>0.55139099999999996</c:v>
                </c:pt>
                <c:pt idx="977">
                  <c:v>0.67725199999999997</c:v>
                </c:pt>
                <c:pt idx="978">
                  <c:v>0.59364799999999995</c:v>
                </c:pt>
                <c:pt idx="979">
                  <c:v>0.35710900000000001</c:v>
                </c:pt>
                <c:pt idx="980">
                  <c:v>0.32552300000000001</c:v>
                </c:pt>
                <c:pt idx="981">
                  <c:v>0.45264300000000002</c:v>
                </c:pt>
                <c:pt idx="982">
                  <c:v>0.42228700000000002</c:v>
                </c:pt>
                <c:pt idx="983">
                  <c:v>0.72262400000000004</c:v>
                </c:pt>
                <c:pt idx="984">
                  <c:v>1.1402239999999999</c:v>
                </c:pt>
                <c:pt idx="985">
                  <c:v>1.2043630000000001</c:v>
                </c:pt>
                <c:pt idx="986">
                  <c:v>0.24438399999999999</c:v>
                </c:pt>
                <c:pt idx="987">
                  <c:v>0.39118000000000003</c:v>
                </c:pt>
                <c:pt idx="988">
                  <c:v>1.115664</c:v>
                </c:pt>
                <c:pt idx="989">
                  <c:v>0.902088</c:v>
                </c:pt>
                <c:pt idx="990">
                  <c:v>0.45627600000000001</c:v>
                </c:pt>
                <c:pt idx="991">
                  <c:v>0.31635099999999999</c:v>
                </c:pt>
                <c:pt idx="992">
                  <c:v>0.55019099999999999</c:v>
                </c:pt>
                <c:pt idx="993">
                  <c:v>1.234858</c:v>
                </c:pt>
                <c:pt idx="994">
                  <c:v>0.51706799999999997</c:v>
                </c:pt>
                <c:pt idx="995">
                  <c:v>1.115594</c:v>
                </c:pt>
                <c:pt idx="996">
                  <c:v>0.76703399999999999</c:v>
                </c:pt>
                <c:pt idx="997">
                  <c:v>0.59080600000000005</c:v>
                </c:pt>
                <c:pt idx="998">
                  <c:v>0.623811</c:v>
                </c:pt>
                <c:pt idx="999">
                  <c:v>1.0311330000000001</c:v>
                </c:pt>
                <c:pt idx="1000">
                  <c:v>0.617753</c:v>
                </c:pt>
                <c:pt idx="1001">
                  <c:v>0.69584100000000004</c:v>
                </c:pt>
                <c:pt idx="1002">
                  <c:v>1.466342</c:v>
                </c:pt>
                <c:pt idx="1003">
                  <c:v>1.0364739999999999</c:v>
                </c:pt>
                <c:pt idx="1004">
                  <c:v>0.16173499999999999</c:v>
                </c:pt>
                <c:pt idx="1005">
                  <c:v>0.32627200000000001</c:v>
                </c:pt>
                <c:pt idx="1006">
                  <c:v>0.37307400000000002</c:v>
                </c:pt>
                <c:pt idx="1007">
                  <c:v>0.59088200000000002</c:v>
                </c:pt>
                <c:pt idx="1008">
                  <c:v>0.700407</c:v>
                </c:pt>
                <c:pt idx="1009">
                  <c:v>0.27278400000000003</c:v>
                </c:pt>
                <c:pt idx="1010">
                  <c:v>0.29034599999999999</c:v>
                </c:pt>
                <c:pt idx="1011">
                  <c:v>0.59890200000000005</c:v>
                </c:pt>
                <c:pt idx="1012">
                  <c:v>0.44062299999999999</c:v>
                </c:pt>
                <c:pt idx="1013">
                  <c:v>0.46146900000000002</c:v>
                </c:pt>
                <c:pt idx="1014">
                  <c:v>0.36632100000000001</c:v>
                </c:pt>
                <c:pt idx="1015">
                  <c:v>0.35466300000000001</c:v>
                </c:pt>
                <c:pt idx="1016">
                  <c:v>0.63777499999999998</c:v>
                </c:pt>
                <c:pt idx="1017">
                  <c:v>0.50348999999999999</c:v>
                </c:pt>
                <c:pt idx="1018">
                  <c:v>0.61384700000000003</c:v>
                </c:pt>
                <c:pt idx="1019">
                  <c:v>0.55463600000000002</c:v>
                </c:pt>
                <c:pt idx="1020">
                  <c:v>0.42377100000000001</c:v>
                </c:pt>
                <c:pt idx="1021">
                  <c:v>0.41181200000000001</c:v>
                </c:pt>
                <c:pt idx="1022">
                  <c:v>0.35148099999999999</c:v>
                </c:pt>
                <c:pt idx="1023">
                  <c:v>0.52266599999999996</c:v>
                </c:pt>
                <c:pt idx="1024">
                  <c:v>2.2401610000000001</c:v>
                </c:pt>
                <c:pt idx="1025">
                  <c:v>1.349971</c:v>
                </c:pt>
                <c:pt idx="1026">
                  <c:v>0.77116399999999996</c:v>
                </c:pt>
                <c:pt idx="1027">
                  <c:v>1.7214100000000001</c:v>
                </c:pt>
                <c:pt idx="1028">
                  <c:v>0.71733599999999997</c:v>
                </c:pt>
                <c:pt idx="1029">
                  <c:v>1.5563610000000001</c:v>
                </c:pt>
                <c:pt idx="1030">
                  <c:v>3.8781829999999999</c:v>
                </c:pt>
                <c:pt idx="1031">
                  <c:v>3.7229410000000001</c:v>
                </c:pt>
                <c:pt idx="1032">
                  <c:v>0.540211</c:v>
                </c:pt>
                <c:pt idx="1033">
                  <c:v>0.84136699999999998</c:v>
                </c:pt>
                <c:pt idx="1034">
                  <c:v>1.754087</c:v>
                </c:pt>
                <c:pt idx="1035">
                  <c:v>0.275115</c:v>
                </c:pt>
                <c:pt idx="1036">
                  <c:v>0.26657999999999998</c:v>
                </c:pt>
                <c:pt idx="1037">
                  <c:v>0.49106300000000003</c:v>
                </c:pt>
                <c:pt idx="1038">
                  <c:v>0.41283399999999998</c:v>
                </c:pt>
                <c:pt idx="1039">
                  <c:v>0.40851399999999999</c:v>
                </c:pt>
                <c:pt idx="1040">
                  <c:v>0.36991099999999999</c:v>
                </c:pt>
                <c:pt idx="1041">
                  <c:v>0.41206799999999999</c:v>
                </c:pt>
                <c:pt idx="1042">
                  <c:v>0.23002400000000001</c:v>
                </c:pt>
                <c:pt idx="1043">
                  <c:v>0.38188699999999998</c:v>
                </c:pt>
                <c:pt idx="1044">
                  <c:v>0.23439299999999999</c:v>
                </c:pt>
                <c:pt idx="1045">
                  <c:v>0.203486</c:v>
                </c:pt>
                <c:pt idx="1046">
                  <c:v>0.48315999999999998</c:v>
                </c:pt>
                <c:pt idx="1047">
                  <c:v>0.415043</c:v>
                </c:pt>
                <c:pt idx="1048">
                  <c:v>0.17528199999999999</c:v>
                </c:pt>
                <c:pt idx="1049">
                  <c:v>0.366255</c:v>
                </c:pt>
                <c:pt idx="1050">
                  <c:v>1.479487</c:v>
                </c:pt>
                <c:pt idx="1051">
                  <c:v>0.19969799999999999</c:v>
                </c:pt>
                <c:pt idx="1052">
                  <c:v>0.56362199999999996</c:v>
                </c:pt>
                <c:pt idx="1053">
                  <c:v>0.32125999999999999</c:v>
                </c:pt>
                <c:pt idx="1054">
                  <c:v>0.35482200000000003</c:v>
                </c:pt>
                <c:pt idx="1055">
                  <c:v>0.415404</c:v>
                </c:pt>
                <c:pt idx="1056">
                  <c:v>0.32583899999999999</c:v>
                </c:pt>
                <c:pt idx="1057">
                  <c:v>0.215498</c:v>
                </c:pt>
                <c:pt idx="1058">
                  <c:v>0.37631799999999999</c:v>
                </c:pt>
                <c:pt idx="1059">
                  <c:v>0.32269599999999998</c:v>
                </c:pt>
                <c:pt idx="1060">
                  <c:v>0.66880200000000001</c:v>
                </c:pt>
                <c:pt idx="1061">
                  <c:v>0.36334</c:v>
                </c:pt>
                <c:pt idx="1062">
                  <c:v>0.42547699999999999</c:v>
                </c:pt>
                <c:pt idx="1063">
                  <c:v>0.50287800000000005</c:v>
                </c:pt>
                <c:pt idx="1064">
                  <c:v>0.44857000000000002</c:v>
                </c:pt>
                <c:pt idx="1065">
                  <c:v>3.7994180000000002</c:v>
                </c:pt>
                <c:pt idx="1066">
                  <c:v>0.92724099999999998</c:v>
                </c:pt>
                <c:pt idx="1067">
                  <c:v>0.75185999999999997</c:v>
                </c:pt>
                <c:pt idx="1068">
                  <c:v>0.77304600000000001</c:v>
                </c:pt>
                <c:pt idx="1069">
                  <c:v>0.388436</c:v>
                </c:pt>
                <c:pt idx="1070">
                  <c:v>0.35911399999999999</c:v>
                </c:pt>
                <c:pt idx="1071">
                  <c:v>0.37482900000000002</c:v>
                </c:pt>
                <c:pt idx="1072">
                  <c:v>0.254048</c:v>
                </c:pt>
                <c:pt idx="1073">
                  <c:v>0.29373700000000003</c:v>
                </c:pt>
                <c:pt idx="1074">
                  <c:v>0.18171100000000001</c:v>
                </c:pt>
                <c:pt idx="1075">
                  <c:v>0.34440900000000002</c:v>
                </c:pt>
                <c:pt idx="1076">
                  <c:v>0.37323000000000001</c:v>
                </c:pt>
                <c:pt idx="1077">
                  <c:v>0.27759699999999998</c:v>
                </c:pt>
                <c:pt idx="1078">
                  <c:v>0.27951399999999998</c:v>
                </c:pt>
                <c:pt idx="1079">
                  <c:v>0.24782299999999999</c:v>
                </c:pt>
                <c:pt idx="1080">
                  <c:v>0.28742800000000002</c:v>
                </c:pt>
                <c:pt idx="1081">
                  <c:v>0.29252299999999998</c:v>
                </c:pt>
                <c:pt idx="1082">
                  <c:v>0.18305199999999999</c:v>
                </c:pt>
                <c:pt idx="1083">
                  <c:v>0.23463400000000001</c:v>
                </c:pt>
                <c:pt idx="1084">
                  <c:v>0.61933700000000003</c:v>
                </c:pt>
                <c:pt idx="1085">
                  <c:v>0.120879</c:v>
                </c:pt>
                <c:pt idx="1086">
                  <c:v>0.85854900000000001</c:v>
                </c:pt>
                <c:pt idx="1087">
                  <c:v>0.198321</c:v>
                </c:pt>
                <c:pt idx="1088">
                  <c:v>0.58641600000000005</c:v>
                </c:pt>
                <c:pt idx="1089">
                  <c:v>0.182395</c:v>
                </c:pt>
                <c:pt idx="1090">
                  <c:v>0.23189399999999999</c:v>
                </c:pt>
                <c:pt idx="1091">
                  <c:v>0.20585400000000001</c:v>
                </c:pt>
                <c:pt idx="1092">
                  <c:v>0.27475500000000003</c:v>
                </c:pt>
                <c:pt idx="1093">
                  <c:v>0.29202</c:v>
                </c:pt>
                <c:pt idx="1094">
                  <c:v>0.39322600000000002</c:v>
                </c:pt>
                <c:pt idx="1095">
                  <c:v>0.63485599999999998</c:v>
                </c:pt>
                <c:pt idx="1096">
                  <c:v>0.27231899999999998</c:v>
                </c:pt>
                <c:pt idx="1097">
                  <c:v>0.23108100000000001</c:v>
                </c:pt>
                <c:pt idx="1098">
                  <c:v>0.15334999999999999</c:v>
                </c:pt>
                <c:pt idx="1099">
                  <c:v>0.219469</c:v>
                </c:pt>
                <c:pt idx="1100">
                  <c:v>0.303207</c:v>
                </c:pt>
                <c:pt idx="1101">
                  <c:v>0.27219900000000002</c:v>
                </c:pt>
                <c:pt idx="1102">
                  <c:v>0.33132800000000001</c:v>
                </c:pt>
                <c:pt idx="1103">
                  <c:v>0.32124599999999998</c:v>
                </c:pt>
                <c:pt idx="1104">
                  <c:v>0.34415499999999999</c:v>
                </c:pt>
                <c:pt idx="1105">
                  <c:v>0.31519599999999998</c:v>
                </c:pt>
                <c:pt idx="1106">
                  <c:v>0.47543299999999999</c:v>
                </c:pt>
                <c:pt idx="1107">
                  <c:v>0.54721600000000004</c:v>
                </c:pt>
                <c:pt idx="1108">
                  <c:v>0.35844700000000002</c:v>
                </c:pt>
                <c:pt idx="1109">
                  <c:v>0.50570700000000002</c:v>
                </c:pt>
                <c:pt idx="1110">
                  <c:v>0.66538799999999998</c:v>
                </c:pt>
                <c:pt idx="1111">
                  <c:v>0.70206400000000002</c:v>
                </c:pt>
                <c:pt idx="1112">
                  <c:v>0.609788</c:v>
                </c:pt>
                <c:pt idx="1113">
                  <c:v>0.58856399999999998</c:v>
                </c:pt>
                <c:pt idx="1114">
                  <c:v>1.163341</c:v>
                </c:pt>
                <c:pt idx="1115">
                  <c:v>0.497643</c:v>
                </c:pt>
                <c:pt idx="1116">
                  <c:v>0.29846600000000001</c:v>
                </c:pt>
                <c:pt idx="1117">
                  <c:v>0.46139999999999998</c:v>
                </c:pt>
                <c:pt idx="1118">
                  <c:v>0.58122300000000005</c:v>
                </c:pt>
                <c:pt idx="1119">
                  <c:v>0.363292</c:v>
                </c:pt>
                <c:pt idx="1120">
                  <c:v>0.44360500000000003</c:v>
                </c:pt>
                <c:pt idx="1121">
                  <c:v>1.252459</c:v>
                </c:pt>
                <c:pt idx="1122">
                  <c:v>2.050214</c:v>
                </c:pt>
                <c:pt idx="1123">
                  <c:v>1.8135650000000001</c:v>
                </c:pt>
                <c:pt idx="1124">
                  <c:v>0.72744699999999995</c:v>
                </c:pt>
                <c:pt idx="1125">
                  <c:v>1.302206</c:v>
                </c:pt>
                <c:pt idx="1126">
                  <c:v>1.0074510000000001</c:v>
                </c:pt>
                <c:pt idx="1127">
                  <c:v>0.65147999999999995</c:v>
                </c:pt>
                <c:pt idx="1128">
                  <c:v>1.3598030000000001</c:v>
                </c:pt>
                <c:pt idx="1129">
                  <c:v>1.7595430000000001</c:v>
                </c:pt>
                <c:pt idx="1130">
                  <c:v>2.01708</c:v>
                </c:pt>
                <c:pt idx="1131">
                  <c:v>3.0976970000000001</c:v>
                </c:pt>
                <c:pt idx="1132">
                  <c:v>4.7178190000000004</c:v>
                </c:pt>
                <c:pt idx="1133">
                  <c:v>2.369901</c:v>
                </c:pt>
                <c:pt idx="1134">
                  <c:v>2.0991019999999998</c:v>
                </c:pt>
                <c:pt idx="1135">
                  <c:v>1.890047</c:v>
                </c:pt>
                <c:pt idx="1136">
                  <c:v>2.504235</c:v>
                </c:pt>
                <c:pt idx="1137">
                  <c:v>0.91728100000000001</c:v>
                </c:pt>
                <c:pt idx="1138">
                  <c:v>1.760624</c:v>
                </c:pt>
                <c:pt idx="1139">
                  <c:v>1.1003970000000001</c:v>
                </c:pt>
                <c:pt idx="1140">
                  <c:v>0.60193099999999999</c:v>
                </c:pt>
                <c:pt idx="1141">
                  <c:v>0.730661</c:v>
                </c:pt>
                <c:pt idx="1142">
                  <c:v>1.572997</c:v>
                </c:pt>
                <c:pt idx="1143">
                  <c:v>1.640477</c:v>
                </c:pt>
                <c:pt idx="1144">
                  <c:v>0.48160599999999998</c:v>
                </c:pt>
                <c:pt idx="1145">
                  <c:v>0.198741</c:v>
                </c:pt>
                <c:pt idx="1146">
                  <c:v>0.30618200000000001</c:v>
                </c:pt>
                <c:pt idx="1147">
                  <c:v>0.40453600000000001</c:v>
                </c:pt>
                <c:pt idx="1148">
                  <c:v>0.203734</c:v>
                </c:pt>
                <c:pt idx="1149">
                  <c:v>0.283551</c:v>
                </c:pt>
                <c:pt idx="1150">
                  <c:v>0.32155400000000001</c:v>
                </c:pt>
                <c:pt idx="1151">
                  <c:v>0.467366</c:v>
                </c:pt>
                <c:pt idx="1152">
                  <c:v>0.88733399999999996</c:v>
                </c:pt>
                <c:pt idx="1153">
                  <c:v>0.52181500000000003</c:v>
                </c:pt>
                <c:pt idx="1154">
                  <c:v>0.55114200000000002</c:v>
                </c:pt>
                <c:pt idx="1155">
                  <c:v>1.4072880000000001</c:v>
                </c:pt>
                <c:pt idx="1156">
                  <c:v>2.138099</c:v>
                </c:pt>
                <c:pt idx="1157">
                  <c:v>0.69720599999999999</c:v>
                </c:pt>
                <c:pt idx="1158">
                  <c:v>1.5723640000000001</c:v>
                </c:pt>
                <c:pt idx="1159">
                  <c:v>0.35208699999999998</c:v>
                </c:pt>
                <c:pt idx="1160">
                  <c:v>0.45917200000000002</c:v>
                </c:pt>
                <c:pt idx="1161">
                  <c:v>0.39862300000000001</c:v>
                </c:pt>
                <c:pt idx="1162">
                  <c:v>0.39426800000000001</c:v>
                </c:pt>
                <c:pt idx="1163">
                  <c:v>0.45935599999999999</c:v>
                </c:pt>
                <c:pt idx="1164">
                  <c:v>0.42940699999999998</c:v>
                </c:pt>
                <c:pt idx="1165">
                  <c:v>0.59703799999999996</c:v>
                </c:pt>
                <c:pt idx="1166">
                  <c:v>0.466252</c:v>
                </c:pt>
                <c:pt idx="1167">
                  <c:v>0.247701</c:v>
                </c:pt>
                <c:pt idx="1168">
                  <c:v>0.263517</c:v>
                </c:pt>
                <c:pt idx="1169">
                  <c:v>0.235736</c:v>
                </c:pt>
                <c:pt idx="1170">
                  <c:v>0.37471100000000002</c:v>
                </c:pt>
                <c:pt idx="1171">
                  <c:v>0.74573900000000004</c:v>
                </c:pt>
                <c:pt idx="1172">
                  <c:v>0.70945499999999995</c:v>
                </c:pt>
                <c:pt idx="1173">
                  <c:v>1.4304920000000001</c:v>
                </c:pt>
                <c:pt idx="1174">
                  <c:v>1.2361470000000001</c:v>
                </c:pt>
                <c:pt idx="1175">
                  <c:v>0.29508400000000001</c:v>
                </c:pt>
                <c:pt idx="1176">
                  <c:v>0.496896</c:v>
                </c:pt>
                <c:pt idx="1177">
                  <c:v>1.0911630000000001</c:v>
                </c:pt>
                <c:pt idx="1178">
                  <c:v>0.64359299999999997</c:v>
                </c:pt>
                <c:pt idx="1179">
                  <c:v>0.450075</c:v>
                </c:pt>
                <c:pt idx="1180">
                  <c:v>0.37077599999999999</c:v>
                </c:pt>
                <c:pt idx="1181">
                  <c:v>0.25561499999999998</c:v>
                </c:pt>
                <c:pt idx="1182">
                  <c:v>0.19919300000000001</c:v>
                </c:pt>
                <c:pt idx="1183">
                  <c:v>0.23258200000000001</c:v>
                </c:pt>
                <c:pt idx="1184">
                  <c:v>0.210371</c:v>
                </c:pt>
                <c:pt idx="1185">
                  <c:v>0.34023599999999998</c:v>
                </c:pt>
                <c:pt idx="1186">
                  <c:v>0.43532599999999999</c:v>
                </c:pt>
                <c:pt idx="1187">
                  <c:v>0.54000800000000004</c:v>
                </c:pt>
                <c:pt idx="1188">
                  <c:v>0.470306</c:v>
                </c:pt>
                <c:pt idx="1189">
                  <c:v>0.77976800000000002</c:v>
                </c:pt>
                <c:pt idx="1190">
                  <c:v>0.23100300000000001</c:v>
                </c:pt>
                <c:pt idx="1191">
                  <c:v>0.22761100000000001</c:v>
                </c:pt>
              </c:numCache>
            </c:numRef>
          </c:val>
          <c:extLst>
            <c:ext xmlns:c16="http://schemas.microsoft.com/office/drawing/2014/chart" uri="{C3380CC4-5D6E-409C-BE32-E72D297353CC}">
              <c16:uniqueId val="{00000000-1A5B-41EA-A6D5-7F449B2659C7}"/>
            </c:ext>
          </c:extLst>
        </c:ser>
        <c:dLbls>
          <c:showLegendKey val="0"/>
          <c:showVal val="0"/>
          <c:showCatName val="0"/>
          <c:showSerName val="0"/>
          <c:showPercent val="0"/>
          <c:showBubbleSize val="0"/>
        </c:dLbls>
        <c:gapWidth val="100"/>
        <c:overlap val="-24"/>
        <c:axId val="679772960"/>
        <c:axId val="679775360"/>
      </c:barChart>
      <c:dateAx>
        <c:axId val="679772960"/>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156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79775360"/>
        <c:crosses val="autoZero"/>
        <c:auto val="1"/>
        <c:lblOffset val="100"/>
        <c:baseTimeUnit val="days"/>
      </c:dateAx>
      <c:valAx>
        <c:axId val="679775360"/>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797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44039766042636"/>
          <c:y val="5.5239867525808506E-2"/>
          <c:w val="0.67402588378241379"/>
          <c:h val="0.84257435181053741"/>
        </c:manualLayout>
      </c:layout>
      <c:barChart>
        <c:barDir val="bar"/>
        <c:grouping val="clustered"/>
        <c:varyColors val="0"/>
        <c:ser>
          <c:idx val="0"/>
          <c:order val="0"/>
          <c:spPr>
            <a:solidFill>
              <a:schemeClr val="accent4">
                <a:lumMod val="75000"/>
              </a:schemeClr>
            </a:solidFill>
            <a:ln>
              <a:noFill/>
            </a:ln>
            <a:effectLst/>
          </c:spPr>
          <c:invertIfNegative val="0"/>
          <c:dPt>
            <c:idx val="0"/>
            <c:invertIfNegative val="0"/>
            <c:bubble3D val="0"/>
            <c:spPr>
              <a:solidFill>
                <a:srgbClr val="206B31"/>
              </a:solidFill>
              <a:ln>
                <a:solidFill>
                  <a:schemeClr val="accent4">
                    <a:lumMod val="50000"/>
                  </a:schemeClr>
                </a:solidFill>
              </a:ln>
              <a:effectLst/>
            </c:spPr>
            <c:extLst>
              <c:ext xmlns:c16="http://schemas.microsoft.com/office/drawing/2014/chart" uri="{C3380CC4-5D6E-409C-BE32-E72D297353CC}">
                <c16:uniqueId val="{00000001-A67B-4AED-AD67-F654D4A38C27}"/>
              </c:ext>
            </c:extLst>
          </c:dPt>
          <c:dPt>
            <c:idx val="1"/>
            <c:invertIfNegative val="0"/>
            <c:bubble3D val="0"/>
            <c:spPr>
              <a:solidFill>
                <a:srgbClr val="258119"/>
              </a:solidFill>
              <a:ln>
                <a:noFill/>
              </a:ln>
              <a:effectLst/>
            </c:spPr>
            <c:extLst>
              <c:ext xmlns:c16="http://schemas.microsoft.com/office/drawing/2014/chart" uri="{C3380CC4-5D6E-409C-BE32-E72D297353CC}">
                <c16:uniqueId val="{00000002-A67B-4AED-AD67-F654D4A38C27}"/>
              </c:ext>
            </c:extLst>
          </c:dPt>
          <c:dPt>
            <c:idx val="2"/>
            <c:invertIfNegative val="0"/>
            <c:bubble3D val="0"/>
            <c:spPr>
              <a:solidFill>
                <a:srgbClr val="14D045"/>
              </a:solidFill>
              <a:ln>
                <a:noFill/>
              </a:ln>
              <a:effectLst/>
            </c:spPr>
            <c:extLst>
              <c:ext xmlns:c16="http://schemas.microsoft.com/office/drawing/2014/chart" uri="{C3380CC4-5D6E-409C-BE32-E72D297353CC}">
                <c16:uniqueId val="{00000003-A67B-4AED-AD67-F654D4A38C27}"/>
              </c:ext>
            </c:extLst>
          </c:dPt>
          <c:dPt>
            <c:idx val="3"/>
            <c:invertIfNegative val="0"/>
            <c:bubble3D val="0"/>
            <c:spPr>
              <a:solidFill>
                <a:srgbClr val="76F670"/>
              </a:solidFill>
              <a:ln>
                <a:noFill/>
              </a:ln>
              <a:effectLst/>
            </c:spPr>
            <c:extLst>
              <c:ext xmlns:c16="http://schemas.microsoft.com/office/drawing/2014/chart" uri="{C3380CC4-5D6E-409C-BE32-E72D297353CC}">
                <c16:uniqueId val="{00000004-A67B-4AED-AD67-F654D4A38C27}"/>
              </c:ext>
            </c:extLst>
          </c:dPt>
          <c:dLbls>
            <c:dLbl>
              <c:idx val="1"/>
              <c:layout>
                <c:manualLayout>
                  <c:x val="-8.044773066541841E-2"/>
                  <c:y val="-9.206463354473582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4777196585046746E-2"/>
                      <c:h val="6.4377643512197158E-2"/>
                    </c:manualLayout>
                  </c15:layout>
                </c:ext>
                <c:ext xmlns:c16="http://schemas.microsoft.com/office/drawing/2014/chart" uri="{C3380CC4-5D6E-409C-BE32-E72D297353CC}">
                  <c16:uniqueId val="{00000002-A67B-4AED-AD67-F654D4A38C27}"/>
                </c:ext>
              </c:extLst>
            </c:dLbl>
            <c:dLbl>
              <c:idx val="2"/>
              <c:layout>
                <c:manualLayout>
                  <c:x val="-8.081357494666995E-2"/>
                  <c:y val="4.60332229381733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7B-4AED-AD67-F654D4A38C27}"/>
                </c:ext>
              </c:extLst>
            </c:dLbl>
            <c:dLbl>
              <c:idx val="3"/>
              <c:layout>
                <c:manualLayout>
                  <c:x val="-7.9816352487860967E-2"/>
                  <c:y val="-4.6031410606562021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0310060380099033E-2"/>
                      <c:h val="6.4377643512197158E-2"/>
                    </c:manualLayout>
                  </c15:layout>
                </c:ext>
                <c:ext xmlns:c16="http://schemas.microsoft.com/office/drawing/2014/chart" uri="{C3380CC4-5D6E-409C-BE32-E72D297353CC}">
                  <c16:uniqueId val="{00000004-A67B-4AED-AD67-F654D4A38C2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Price'!$L$1222:$L$1225</c:f>
              <c:strCache>
                <c:ptCount val="4"/>
                <c:pt idx="0">
                  <c:v>Promoters</c:v>
                </c:pt>
                <c:pt idx="1">
                  <c:v>FIIs</c:v>
                </c:pt>
                <c:pt idx="2">
                  <c:v>DIIs</c:v>
                </c:pt>
                <c:pt idx="3">
                  <c:v>Public &amp; Government</c:v>
                </c:pt>
              </c:strCache>
            </c:strRef>
          </c:cat>
          <c:val>
            <c:numRef>
              <c:f>'Share Price'!#REF!</c:f>
              <c:numCache>
                <c:formatCode>General</c:formatCode>
                <c:ptCount val="1"/>
                <c:pt idx="0">
                  <c:v>1</c:v>
                </c:pt>
              </c:numCache>
            </c:numRef>
          </c:val>
          <c:extLst>
            <c:ext xmlns:c16="http://schemas.microsoft.com/office/drawing/2014/chart" uri="{C3380CC4-5D6E-409C-BE32-E72D297353CC}">
              <c16:uniqueId val="{00000000-A67B-4AED-AD67-F654D4A38C27}"/>
            </c:ext>
          </c:extLst>
        </c:ser>
        <c:dLbls>
          <c:showLegendKey val="0"/>
          <c:showVal val="0"/>
          <c:showCatName val="0"/>
          <c:showSerName val="0"/>
          <c:showPercent val="0"/>
          <c:showBubbleSize val="0"/>
        </c:dLbls>
        <c:gapWidth val="182"/>
        <c:axId val="679793120"/>
        <c:axId val="679776320"/>
      </c:barChart>
      <c:catAx>
        <c:axId val="67979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776320"/>
        <c:crosses val="autoZero"/>
        <c:auto val="1"/>
        <c:lblAlgn val="ctr"/>
        <c:lblOffset val="100"/>
        <c:noMultiLvlLbl val="0"/>
      </c:catAx>
      <c:valAx>
        <c:axId val="67977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793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dk1">
                  <a:tint val="88500"/>
                </a:schemeClr>
              </a:solidFill>
              <a:round/>
            </a:ln>
            <a:effectLst/>
          </c:spPr>
          <c:marker>
            <c:symbol val="none"/>
          </c:marker>
          <c:cat>
            <c:numRef>
              <c:f>'Share Price'!$B$4:$B$1852</c:f>
              <c:numCache>
                <c:formatCode>m/d/yyyy</c:formatCode>
                <c:ptCount val="1849"/>
                <c:pt idx="0">
                  <c:v>45548</c:v>
                </c:pt>
                <c:pt idx="1">
                  <c:v>45547</c:v>
                </c:pt>
                <c:pt idx="2">
                  <c:v>45546</c:v>
                </c:pt>
                <c:pt idx="3">
                  <c:v>45545</c:v>
                </c:pt>
                <c:pt idx="4">
                  <c:v>45544</c:v>
                </c:pt>
                <c:pt idx="5">
                  <c:v>45541</c:v>
                </c:pt>
                <c:pt idx="6">
                  <c:v>45540</c:v>
                </c:pt>
                <c:pt idx="7">
                  <c:v>45539</c:v>
                </c:pt>
                <c:pt idx="8">
                  <c:v>45538</c:v>
                </c:pt>
                <c:pt idx="9">
                  <c:v>45537</c:v>
                </c:pt>
                <c:pt idx="10">
                  <c:v>45534</c:v>
                </c:pt>
                <c:pt idx="11">
                  <c:v>45533</c:v>
                </c:pt>
                <c:pt idx="12">
                  <c:v>45532</c:v>
                </c:pt>
                <c:pt idx="13">
                  <c:v>45531</c:v>
                </c:pt>
                <c:pt idx="14">
                  <c:v>45530</c:v>
                </c:pt>
                <c:pt idx="15">
                  <c:v>45527</c:v>
                </c:pt>
                <c:pt idx="16">
                  <c:v>45526</c:v>
                </c:pt>
                <c:pt idx="17">
                  <c:v>45525</c:v>
                </c:pt>
                <c:pt idx="18">
                  <c:v>45524</c:v>
                </c:pt>
                <c:pt idx="19">
                  <c:v>45523</c:v>
                </c:pt>
                <c:pt idx="20">
                  <c:v>45520</c:v>
                </c:pt>
                <c:pt idx="21">
                  <c:v>45518</c:v>
                </c:pt>
                <c:pt idx="22">
                  <c:v>45517</c:v>
                </c:pt>
                <c:pt idx="23">
                  <c:v>45516</c:v>
                </c:pt>
                <c:pt idx="24">
                  <c:v>45513</c:v>
                </c:pt>
                <c:pt idx="25">
                  <c:v>45512</c:v>
                </c:pt>
                <c:pt idx="26">
                  <c:v>45511</c:v>
                </c:pt>
                <c:pt idx="27">
                  <c:v>45510</c:v>
                </c:pt>
                <c:pt idx="28">
                  <c:v>45509</c:v>
                </c:pt>
                <c:pt idx="29">
                  <c:v>45506</c:v>
                </c:pt>
                <c:pt idx="30">
                  <c:v>45505</c:v>
                </c:pt>
                <c:pt idx="31">
                  <c:v>45504</c:v>
                </c:pt>
                <c:pt idx="32">
                  <c:v>45503</c:v>
                </c:pt>
                <c:pt idx="33">
                  <c:v>45502</c:v>
                </c:pt>
                <c:pt idx="34">
                  <c:v>45499</c:v>
                </c:pt>
                <c:pt idx="35">
                  <c:v>45498</c:v>
                </c:pt>
                <c:pt idx="36">
                  <c:v>45497</c:v>
                </c:pt>
                <c:pt idx="37">
                  <c:v>45496</c:v>
                </c:pt>
                <c:pt idx="38">
                  <c:v>45495</c:v>
                </c:pt>
                <c:pt idx="39">
                  <c:v>45492</c:v>
                </c:pt>
                <c:pt idx="40">
                  <c:v>45491</c:v>
                </c:pt>
                <c:pt idx="41">
                  <c:v>45489</c:v>
                </c:pt>
                <c:pt idx="42">
                  <c:v>45488</c:v>
                </c:pt>
                <c:pt idx="43">
                  <c:v>45485</c:v>
                </c:pt>
                <c:pt idx="44">
                  <c:v>45484</c:v>
                </c:pt>
                <c:pt idx="45">
                  <c:v>45483</c:v>
                </c:pt>
                <c:pt idx="46">
                  <c:v>45482</c:v>
                </c:pt>
                <c:pt idx="47">
                  <c:v>45481</c:v>
                </c:pt>
                <c:pt idx="48">
                  <c:v>45478</c:v>
                </c:pt>
                <c:pt idx="49">
                  <c:v>45477</c:v>
                </c:pt>
                <c:pt idx="50">
                  <c:v>45476</c:v>
                </c:pt>
                <c:pt idx="51">
                  <c:v>45475</c:v>
                </c:pt>
                <c:pt idx="52">
                  <c:v>45474</c:v>
                </c:pt>
                <c:pt idx="53">
                  <c:v>45471</c:v>
                </c:pt>
                <c:pt idx="54">
                  <c:v>45470</c:v>
                </c:pt>
                <c:pt idx="55">
                  <c:v>45469</c:v>
                </c:pt>
                <c:pt idx="56">
                  <c:v>45468</c:v>
                </c:pt>
                <c:pt idx="57">
                  <c:v>45467</c:v>
                </c:pt>
                <c:pt idx="58">
                  <c:v>45464</c:v>
                </c:pt>
                <c:pt idx="59">
                  <c:v>45463</c:v>
                </c:pt>
                <c:pt idx="60">
                  <c:v>45462</c:v>
                </c:pt>
                <c:pt idx="61">
                  <c:v>45461</c:v>
                </c:pt>
                <c:pt idx="62">
                  <c:v>45457</c:v>
                </c:pt>
                <c:pt idx="63">
                  <c:v>45456</c:v>
                </c:pt>
                <c:pt idx="64">
                  <c:v>45455</c:v>
                </c:pt>
                <c:pt idx="65">
                  <c:v>45454</c:v>
                </c:pt>
                <c:pt idx="66">
                  <c:v>45453</c:v>
                </c:pt>
                <c:pt idx="67">
                  <c:v>45450</c:v>
                </c:pt>
                <c:pt idx="68">
                  <c:v>45449</c:v>
                </c:pt>
                <c:pt idx="69">
                  <c:v>45448</c:v>
                </c:pt>
                <c:pt idx="70">
                  <c:v>45447</c:v>
                </c:pt>
                <c:pt idx="71">
                  <c:v>45446</c:v>
                </c:pt>
                <c:pt idx="72">
                  <c:v>45443</c:v>
                </c:pt>
                <c:pt idx="73">
                  <c:v>45442</c:v>
                </c:pt>
                <c:pt idx="74">
                  <c:v>45441</c:v>
                </c:pt>
                <c:pt idx="75">
                  <c:v>45440</c:v>
                </c:pt>
                <c:pt idx="76">
                  <c:v>45439</c:v>
                </c:pt>
                <c:pt idx="77">
                  <c:v>45436</c:v>
                </c:pt>
                <c:pt idx="78">
                  <c:v>45435</c:v>
                </c:pt>
                <c:pt idx="79">
                  <c:v>45434</c:v>
                </c:pt>
                <c:pt idx="80">
                  <c:v>45433</c:v>
                </c:pt>
                <c:pt idx="81">
                  <c:v>45429</c:v>
                </c:pt>
                <c:pt idx="82">
                  <c:v>45428</c:v>
                </c:pt>
                <c:pt idx="83">
                  <c:v>45427</c:v>
                </c:pt>
                <c:pt idx="84">
                  <c:v>45426</c:v>
                </c:pt>
                <c:pt idx="85">
                  <c:v>45425</c:v>
                </c:pt>
                <c:pt idx="86">
                  <c:v>45422</c:v>
                </c:pt>
                <c:pt idx="87">
                  <c:v>45421</c:v>
                </c:pt>
                <c:pt idx="88">
                  <c:v>45420</c:v>
                </c:pt>
                <c:pt idx="89">
                  <c:v>45419</c:v>
                </c:pt>
                <c:pt idx="90">
                  <c:v>45418</c:v>
                </c:pt>
                <c:pt idx="91">
                  <c:v>45415</c:v>
                </c:pt>
                <c:pt idx="92">
                  <c:v>45414</c:v>
                </c:pt>
                <c:pt idx="93">
                  <c:v>45412</c:v>
                </c:pt>
                <c:pt idx="94">
                  <c:v>45411</c:v>
                </c:pt>
                <c:pt idx="95">
                  <c:v>45408</c:v>
                </c:pt>
                <c:pt idx="96">
                  <c:v>45407</c:v>
                </c:pt>
                <c:pt idx="97">
                  <c:v>45406</c:v>
                </c:pt>
                <c:pt idx="98">
                  <c:v>45405</c:v>
                </c:pt>
                <c:pt idx="99">
                  <c:v>45404</c:v>
                </c:pt>
                <c:pt idx="100">
                  <c:v>45401</c:v>
                </c:pt>
                <c:pt idx="101">
                  <c:v>45400</c:v>
                </c:pt>
                <c:pt idx="102">
                  <c:v>45398</c:v>
                </c:pt>
                <c:pt idx="103">
                  <c:v>45397</c:v>
                </c:pt>
                <c:pt idx="104">
                  <c:v>45394</c:v>
                </c:pt>
                <c:pt idx="105">
                  <c:v>45392</c:v>
                </c:pt>
                <c:pt idx="106">
                  <c:v>45391</c:v>
                </c:pt>
                <c:pt idx="107">
                  <c:v>45390</c:v>
                </c:pt>
                <c:pt idx="108">
                  <c:v>45387</c:v>
                </c:pt>
                <c:pt idx="109">
                  <c:v>45386</c:v>
                </c:pt>
                <c:pt idx="110">
                  <c:v>45385</c:v>
                </c:pt>
                <c:pt idx="111">
                  <c:v>45384</c:v>
                </c:pt>
                <c:pt idx="112">
                  <c:v>45383</c:v>
                </c:pt>
                <c:pt idx="113">
                  <c:v>45379</c:v>
                </c:pt>
                <c:pt idx="114">
                  <c:v>45378</c:v>
                </c:pt>
                <c:pt idx="115">
                  <c:v>45377</c:v>
                </c:pt>
                <c:pt idx="116">
                  <c:v>45373</c:v>
                </c:pt>
                <c:pt idx="117">
                  <c:v>45372</c:v>
                </c:pt>
                <c:pt idx="118">
                  <c:v>45371</c:v>
                </c:pt>
                <c:pt idx="119">
                  <c:v>45370</c:v>
                </c:pt>
                <c:pt idx="120">
                  <c:v>45369</c:v>
                </c:pt>
                <c:pt idx="121">
                  <c:v>45366</c:v>
                </c:pt>
                <c:pt idx="122">
                  <c:v>45365</c:v>
                </c:pt>
                <c:pt idx="123">
                  <c:v>45364</c:v>
                </c:pt>
                <c:pt idx="124">
                  <c:v>45363</c:v>
                </c:pt>
                <c:pt idx="125">
                  <c:v>45362</c:v>
                </c:pt>
                <c:pt idx="126">
                  <c:v>45358</c:v>
                </c:pt>
                <c:pt idx="127">
                  <c:v>45357</c:v>
                </c:pt>
                <c:pt idx="128">
                  <c:v>45356</c:v>
                </c:pt>
                <c:pt idx="129">
                  <c:v>45355</c:v>
                </c:pt>
                <c:pt idx="130">
                  <c:v>45353</c:v>
                </c:pt>
                <c:pt idx="131">
                  <c:v>45352</c:v>
                </c:pt>
                <c:pt idx="132">
                  <c:v>45351</c:v>
                </c:pt>
                <c:pt idx="133">
                  <c:v>45350</c:v>
                </c:pt>
                <c:pt idx="134">
                  <c:v>45349</c:v>
                </c:pt>
                <c:pt idx="135">
                  <c:v>45348</c:v>
                </c:pt>
                <c:pt idx="136">
                  <c:v>45345</c:v>
                </c:pt>
                <c:pt idx="137">
                  <c:v>45344</c:v>
                </c:pt>
                <c:pt idx="138">
                  <c:v>45343</c:v>
                </c:pt>
                <c:pt idx="139">
                  <c:v>45342</c:v>
                </c:pt>
                <c:pt idx="140">
                  <c:v>45341</c:v>
                </c:pt>
                <c:pt idx="141">
                  <c:v>45338</c:v>
                </c:pt>
                <c:pt idx="142">
                  <c:v>45337</c:v>
                </c:pt>
                <c:pt idx="143">
                  <c:v>45336</c:v>
                </c:pt>
                <c:pt idx="144">
                  <c:v>45335</c:v>
                </c:pt>
                <c:pt idx="145">
                  <c:v>45334</c:v>
                </c:pt>
                <c:pt idx="146">
                  <c:v>45331</c:v>
                </c:pt>
                <c:pt idx="147">
                  <c:v>45330</c:v>
                </c:pt>
                <c:pt idx="148">
                  <c:v>45329</c:v>
                </c:pt>
                <c:pt idx="149">
                  <c:v>45328</c:v>
                </c:pt>
                <c:pt idx="150">
                  <c:v>45327</c:v>
                </c:pt>
                <c:pt idx="151">
                  <c:v>45324</c:v>
                </c:pt>
                <c:pt idx="152">
                  <c:v>45323</c:v>
                </c:pt>
                <c:pt idx="153">
                  <c:v>45322</c:v>
                </c:pt>
                <c:pt idx="154">
                  <c:v>45321</c:v>
                </c:pt>
                <c:pt idx="155">
                  <c:v>45320</c:v>
                </c:pt>
                <c:pt idx="156">
                  <c:v>45316</c:v>
                </c:pt>
                <c:pt idx="157">
                  <c:v>45315</c:v>
                </c:pt>
                <c:pt idx="158">
                  <c:v>45314</c:v>
                </c:pt>
                <c:pt idx="159">
                  <c:v>45311</c:v>
                </c:pt>
                <c:pt idx="160">
                  <c:v>45310</c:v>
                </c:pt>
                <c:pt idx="161">
                  <c:v>45309</c:v>
                </c:pt>
                <c:pt idx="162">
                  <c:v>45308</c:v>
                </c:pt>
                <c:pt idx="163">
                  <c:v>45307</c:v>
                </c:pt>
                <c:pt idx="164">
                  <c:v>45306</c:v>
                </c:pt>
                <c:pt idx="165">
                  <c:v>45303</c:v>
                </c:pt>
                <c:pt idx="166">
                  <c:v>45302</c:v>
                </c:pt>
                <c:pt idx="167">
                  <c:v>45301</c:v>
                </c:pt>
                <c:pt idx="168">
                  <c:v>45300</c:v>
                </c:pt>
                <c:pt idx="169">
                  <c:v>45299</c:v>
                </c:pt>
                <c:pt idx="170">
                  <c:v>45296</c:v>
                </c:pt>
                <c:pt idx="171">
                  <c:v>45295</c:v>
                </c:pt>
                <c:pt idx="172">
                  <c:v>45294</c:v>
                </c:pt>
                <c:pt idx="173">
                  <c:v>45293</c:v>
                </c:pt>
                <c:pt idx="174">
                  <c:v>45292</c:v>
                </c:pt>
                <c:pt idx="175">
                  <c:v>45289</c:v>
                </c:pt>
                <c:pt idx="176">
                  <c:v>45288</c:v>
                </c:pt>
                <c:pt idx="177">
                  <c:v>45287</c:v>
                </c:pt>
                <c:pt idx="178">
                  <c:v>45286</c:v>
                </c:pt>
                <c:pt idx="179">
                  <c:v>45282</c:v>
                </c:pt>
                <c:pt idx="180">
                  <c:v>45281</c:v>
                </c:pt>
                <c:pt idx="181">
                  <c:v>45280</c:v>
                </c:pt>
                <c:pt idx="182">
                  <c:v>45279</c:v>
                </c:pt>
                <c:pt idx="183">
                  <c:v>45278</c:v>
                </c:pt>
                <c:pt idx="184">
                  <c:v>45275</c:v>
                </c:pt>
                <c:pt idx="185">
                  <c:v>45274</c:v>
                </c:pt>
                <c:pt idx="186">
                  <c:v>45273</c:v>
                </c:pt>
                <c:pt idx="187">
                  <c:v>45272</c:v>
                </c:pt>
                <c:pt idx="188">
                  <c:v>45271</c:v>
                </c:pt>
                <c:pt idx="189">
                  <c:v>45268</c:v>
                </c:pt>
                <c:pt idx="190">
                  <c:v>45267</c:v>
                </c:pt>
                <c:pt idx="191">
                  <c:v>45266</c:v>
                </c:pt>
                <c:pt idx="192">
                  <c:v>45265</c:v>
                </c:pt>
                <c:pt idx="193">
                  <c:v>45264</c:v>
                </c:pt>
                <c:pt idx="194">
                  <c:v>45261</c:v>
                </c:pt>
                <c:pt idx="195">
                  <c:v>45260</c:v>
                </c:pt>
                <c:pt idx="196">
                  <c:v>45259</c:v>
                </c:pt>
                <c:pt idx="197">
                  <c:v>45258</c:v>
                </c:pt>
                <c:pt idx="198">
                  <c:v>45254</c:v>
                </c:pt>
                <c:pt idx="199">
                  <c:v>45253</c:v>
                </c:pt>
                <c:pt idx="200">
                  <c:v>45252</c:v>
                </c:pt>
                <c:pt idx="201">
                  <c:v>45251</c:v>
                </c:pt>
                <c:pt idx="202">
                  <c:v>45250</c:v>
                </c:pt>
                <c:pt idx="203">
                  <c:v>45247</c:v>
                </c:pt>
                <c:pt idx="204">
                  <c:v>45246</c:v>
                </c:pt>
                <c:pt idx="205">
                  <c:v>45245</c:v>
                </c:pt>
                <c:pt idx="206">
                  <c:v>45243</c:v>
                </c:pt>
                <c:pt idx="207">
                  <c:v>45242</c:v>
                </c:pt>
                <c:pt idx="208">
                  <c:v>45240</c:v>
                </c:pt>
                <c:pt idx="209">
                  <c:v>45239</c:v>
                </c:pt>
                <c:pt idx="210">
                  <c:v>45238</c:v>
                </c:pt>
                <c:pt idx="211">
                  <c:v>45237</c:v>
                </c:pt>
                <c:pt idx="212">
                  <c:v>45236</c:v>
                </c:pt>
                <c:pt idx="213">
                  <c:v>45233</c:v>
                </c:pt>
                <c:pt idx="214">
                  <c:v>45232</c:v>
                </c:pt>
                <c:pt idx="215">
                  <c:v>45231</c:v>
                </c:pt>
                <c:pt idx="216">
                  <c:v>45230</c:v>
                </c:pt>
                <c:pt idx="217">
                  <c:v>45229</c:v>
                </c:pt>
                <c:pt idx="218">
                  <c:v>45226</c:v>
                </c:pt>
                <c:pt idx="219">
                  <c:v>45225</c:v>
                </c:pt>
                <c:pt idx="220">
                  <c:v>45224</c:v>
                </c:pt>
                <c:pt idx="221">
                  <c:v>45222</c:v>
                </c:pt>
                <c:pt idx="222">
                  <c:v>45219</c:v>
                </c:pt>
                <c:pt idx="223">
                  <c:v>45218</c:v>
                </c:pt>
                <c:pt idx="224">
                  <c:v>45217</c:v>
                </c:pt>
                <c:pt idx="225">
                  <c:v>45216</c:v>
                </c:pt>
                <c:pt idx="226">
                  <c:v>45215</c:v>
                </c:pt>
                <c:pt idx="227">
                  <c:v>45212</c:v>
                </c:pt>
                <c:pt idx="228">
                  <c:v>45211</c:v>
                </c:pt>
                <c:pt idx="229">
                  <c:v>45210</c:v>
                </c:pt>
                <c:pt idx="230">
                  <c:v>45209</c:v>
                </c:pt>
                <c:pt idx="231">
                  <c:v>45208</c:v>
                </c:pt>
                <c:pt idx="232">
                  <c:v>45205</c:v>
                </c:pt>
                <c:pt idx="233">
                  <c:v>45204</c:v>
                </c:pt>
                <c:pt idx="234">
                  <c:v>45203</c:v>
                </c:pt>
                <c:pt idx="235">
                  <c:v>45202</c:v>
                </c:pt>
                <c:pt idx="236">
                  <c:v>45198</c:v>
                </c:pt>
                <c:pt idx="237">
                  <c:v>45197</c:v>
                </c:pt>
                <c:pt idx="238">
                  <c:v>45196</c:v>
                </c:pt>
                <c:pt idx="239">
                  <c:v>45195</c:v>
                </c:pt>
                <c:pt idx="240">
                  <c:v>45194</c:v>
                </c:pt>
                <c:pt idx="241">
                  <c:v>45191</c:v>
                </c:pt>
                <c:pt idx="242">
                  <c:v>45190</c:v>
                </c:pt>
                <c:pt idx="243">
                  <c:v>45189</c:v>
                </c:pt>
                <c:pt idx="244">
                  <c:v>45187</c:v>
                </c:pt>
                <c:pt idx="245">
                  <c:v>45184</c:v>
                </c:pt>
                <c:pt idx="246">
                  <c:v>45183</c:v>
                </c:pt>
                <c:pt idx="247">
                  <c:v>45182</c:v>
                </c:pt>
                <c:pt idx="248">
                  <c:v>45181</c:v>
                </c:pt>
                <c:pt idx="249">
                  <c:v>45180</c:v>
                </c:pt>
                <c:pt idx="250">
                  <c:v>45177</c:v>
                </c:pt>
                <c:pt idx="251">
                  <c:v>45176</c:v>
                </c:pt>
                <c:pt idx="252">
                  <c:v>45175</c:v>
                </c:pt>
                <c:pt idx="253">
                  <c:v>45174</c:v>
                </c:pt>
                <c:pt idx="254">
                  <c:v>45173</c:v>
                </c:pt>
                <c:pt idx="255">
                  <c:v>45170</c:v>
                </c:pt>
                <c:pt idx="256">
                  <c:v>45169</c:v>
                </c:pt>
                <c:pt idx="257">
                  <c:v>45168</c:v>
                </c:pt>
                <c:pt idx="258">
                  <c:v>45167</c:v>
                </c:pt>
                <c:pt idx="259">
                  <c:v>45166</c:v>
                </c:pt>
                <c:pt idx="260">
                  <c:v>45163</c:v>
                </c:pt>
                <c:pt idx="261">
                  <c:v>45162</c:v>
                </c:pt>
                <c:pt idx="262">
                  <c:v>45161</c:v>
                </c:pt>
                <c:pt idx="263">
                  <c:v>45160</c:v>
                </c:pt>
                <c:pt idx="264">
                  <c:v>45159</c:v>
                </c:pt>
                <c:pt idx="265">
                  <c:v>45156</c:v>
                </c:pt>
                <c:pt idx="266">
                  <c:v>45155</c:v>
                </c:pt>
                <c:pt idx="267">
                  <c:v>45154</c:v>
                </c:pt>
                <c:pt idx="268">
                  <c:v>45152</c:v>
                </c:pt>
                <c:pt idx="269">
                  <c:v>45149</c:v>
                </c:pt>
                <c:pt idx="270">
                  <c:v>45148</c:v>
                </c:pt>
                <c:pt idx="271">
                  <c:v>45147</c:v>
                </c:pt>
                <c:pt idx="272">
                  <c:v>45146</c:v>
                </c:pt>
                <c:pt idx="273">
                  <c:v>45145</c:v>
                </c:pt>
                <c:pt idx="274">
                  <c:v>45142</c:v>
                </c:pt>
                <c:pt idx="275">
                  <c:v>45141</c:v>
                </c:pt>
                <c:pt idx="276">
                  <c:v>45140</c:v>
                </c:pt>
                <c:pt idx="277">
                  <c:v>45139</c:v>
                </c:pt>
                <c:pt idx="278">
                  <c:v>45138</c:v>
                </c:pt>
                <c:pt idx="279">
                  <c:v>45135</c:v>
                </c:pt>
                <c:pt idx="280">
                  <c:v>45134</c:v>
                </c:pt>
                <c:pt idx="281">
                  <c:v>45133</c:v>
                </c:pt>
                <c:pt idx="282">
                  <c:v>45132</c:v>
                </c:pt>
                <c:pt idx="283">
                  <c:v>45131</c:v>
                </c:pt>
                <c:pt idx="284">
                  <c:v>45128</c:v>
                </c:pt>
                <c:pt idx="285">
                  <c:v>45127</c:v>
                </c:pt>
                <c:pt idx="286">
                  <c:v>45126</c:v>
                </c:pt>
                <c:pt idx="287">
                  <c:v>45125</c:v>
                </c:pt>
                <c:pt idx="288">
                  <c:v>45124</c:v>
                </c:pt>
                <c:pt idx="289">
                  <c:v>45121</c:v>
                </c:pt>
                <c:pt idx="290">
                  <c:v>45120</c:v>
                </c:pt>
                <c:pt idx="291">
                  <c:v>45119</c:v>
                </c:pt>
                <c:pt idx="292">
                  <c:v>45118</c:v>
                </c:pt>
                <c:pt idx="293">
                  <c:v>45117</c:v>
                </c:pt>
                <c:pt idx="294">
                  <c:v>45114</c:v>
                </c:pt>
                <c:pt idx="295">
                  <c:v>45113</c:v>
                </c:pt>
                <c:pt idx="296">
                  <c:v>45112</c:v>
                </c:pt>
                <c:pt idx="297">
                  <c:v>45111</c:v>
                </c:pt>
                <c:pt idx="298">
                  <c:v>45110</c:v>
                </c:pt>
                <c:pt idx="299">
                  <c:v>45107</c:v>
                </c:pt>
                <c:pt idx="300">
                  <c:v>45105</c:v>
                </c:pt>
                <c:pt idx="301">
                  <c:v>45104</c:v>
                </c:pt>
                <c:pt idx="302">
                  <c:v>45103</c:v>
                </c:pt>
                <c:pt idx="303">
                  <c:v>45100</c:v>
                </c:pt>
                <c:pt idx="304">
                  <c:v>45099</c:v>
                </c:pt>
                <c:pt idx="305">
                  <c:v>45098</c:v>
                </c:pt>
                <c:pt idx="306">
                  <c:v>45097</c:v>
                </c:pt>
                <c:pt idx="307">
                  <c:v>45096</c:v>
                </c:pt>
                <c:pt idx="308">
                  <c:v>45093</c:v>
                </c:pt>
                <c:pt idx="309">
                  <c:v>45092</c:v>
                </c:pt>
                <c:pt idx="310">
                  <c:v>45091</c:v>
                </c:pt>
                <c:pt idx="311">
                  <c:v>45090</c:v>
                </c:pt>
                <c:pt idx="312">
                  <c:v>45089</c:v>
                </c:pt>
                <c:pt idx="313">
                  <c:v>45086</c:v>
                </c:pt>
                <c:pt idx="314">
                  <c:v>45085</c:v>
                </c:pt>
                <c:pt idx="315">
                  <c:v>45084</c:v>
                </c:pt>
                <c:pt idx="316">
                  <c:v>45083</c:v>
                </c:pt>
                <c:pt idx="317">
                  <c:v>45082</c:v>
                </c:pt>
                <c:pt idx="318">
                  <c:v>45079</c:v>
                </c:pt>
                <c:pt idx="319">
                  <c:v>45078</c:v>
                </c:pt>
                <c:pt idx="320">
                  <c:v>45077</c:v>
                </c:pt>
                <c:pt idx="321">
                  <c:v>45076</c:v>
                </c:pt>
                <c:pt idx="322">
                  <c:v>45075</c:v>
                </c:pt>
                <c:pt idx="323">
                  <c:v>45072</c:v>
                </c:pt>
                <c:pt idx="324">
                  <c:v>45071</c:v>
                </c:pt>
                <c:pt idx="325">
                  <c:v>45070</c:v>
                </c:pt>
                <c:pt idx="326">
                  <c:v>45069</c:v>
                </c:pt>
                <c:pt idx="327">
                  <c:v>45068</c:v>
                </c:pt>
                <c:pt idx="328">
                  <c:v>45065</c:v>
                </c:pt>
                <c:pt idx="329">
                  <c:v>45064</c:v>
                </c:pt>
                <c:pt idx="330">
                  <c:v>45063</c:v>
                </c:pt>
                <c:pt idx="331">
                  <c:v>45062</c:v>
                </c:pt>
                <c:pt idx="332">
                  <c:v>45061</c:v>
                </c:pt>
                <c:pt idx="333">
                  <c:v>45058</c:v>
                </c:pt>
                <c:pt idx="334">
                  <c:v>45057</c:v>
                </c:pt>
                <c:pt idx="335">
                  <c:v>45056</c:v>
                </c:pt>
                <c:pt idx="336">
                  <c:v>45055</c:v>
                </c:pt>
                <c:pt idx="337">
                  <c:v>45054</c:v>
                </c:pt>
                <c:pt idx="338">
                  <c:v>45051</c:v>
                </c:pt>
                <c:pt idx="339">
                  <c:v>45050</c:v>
                </c:pt>
                <c:pt idx="340">
                  <c:v>45049</c:v>
                </c:pt>
                <c:pt idx="341">
                  <c:v>45048</c:v>
                </c:pt>
                <c:pt idx="342">
                  <c:v>45044</c:v>
                </c:pt>
                <c:pt idx="343">
                  <c:v>45043</c:v>
                </c:pt>
                <c:pt idx="344">
                  <c:v>45042</c:v>
                </c:pt>
                <c:pt idx="345">
                  <c:v>45041</c:v>
                </c:pt>
                <c:pt idx="346">
                  <c:v>45040</c:v>
                </c:pt>
                <c:pt idx="347">
                  <c:v>45037</c:v>
                </c:pt>
                <c:pt idx="348">
                  <c:v>45036</c:v>
                </c:pt>
                <c:pt idx="349">
                  <c:v>45035</c:v>
                </c:pt>
                <c:pt idx="350">
                  <c:v>45034</c:v>
                </c:pt>
                <c:pt idx="351">
                  <c:v>45033</c:v>
                </c:pt>
                <c:pt idx="352">
                  <c:v>45029</c:v>
                </c:pt>
                <c:pt idx="353">
                  <c:v>45028</c:v>
                </c:pt>
                <c:pt idx="354">
                  <c:v>45027</c:v>
                </c:pt>
                <c:pt idx="355">
                  <c:v>45026</c:v>
                </c:pt>
                <c:pt idx="356">
                  <c:v>45022</c:v>
                </c:pt>
                <c:pt idx="357">
                  <c:v>45021</c:v>
                </c:pt>
                <c:pt idx="358">
                  <c:v>45019</c:v>
                </c:pt>
                <c:pt idx="359">
                  <c:v>45016</c:v>
                </c:pt>
                <c:pt idx="360">
                  <c:v>45014</c:v>
                </c:pt>
                <c:pt idx="361">
                  <c:v>45013</c:v>
                </c:pt>
                <c:pt idx="362">
                  <c:v>45012</c:v>
                </c:pt>
                <c:pt idx="363">
                  <c:v>45009</c:v>
                </c:pt>
                <c:pt idx="364">
                  <c:v>45008</c:v>
                </c:pt>
                <c:pt idx="365">
                  <c:v>45007</c:v>
                </c:pt>
                <c:pt idx="366">
                  <c:v>45006</c:v>
                </c:pt>
                <c:pt idx="367">
                  <c:v>45005</c:v>
                </c:pt>
                <c:pt idx="368">
                  <c:v>45002</c:v>
                </c:pt>
                <c:pt idx="369">
                  <c:v>45001</c:v>
                </c:pt>
                <c:pt idx="370">
                  <c:v>45000</c:v>
                </c:pt>
                <c:pt idx="371">
                  <c:v>44999</c:v>
                </c:pt>
                <c:pt idx="372">
                  <c:v>44998</c:v>
                </c:pt>
                <c:pt idx="373">
                  <c:v>44995</c:v>
                </c:pt>
                <c:pt idx="374">
                  <c:v>44994</c:v>
                </c:pt>
                <c:pt idx="375">
                  <c:v>44993</c:v>
                </c:pt>
                <c:pt idx="376">
                  <c:v>44991</c:v>
                </c:pt>
                <c:pt idx="377">
                  <c:v>44988</c:v>
                </c:pt>
                <c:pt idx="378">
                  <c:v>44987</c:v>
                </c:pt>
                <c:pt idx="379">
                  <c:v>44986</c:v>
                </c:pt>
                <c:pt idx="380">
                  <c:v>44985</c:v>
                </c:pt>
                <c:pt idx="381">
                  <c:v>44984</c:v>
                </c:pt>
                <c:pt idx="382">
                  <c:v>44981</c:v>
                </c:pt>
                <c:pt idx="383">
                  <c:v>44980</c:v>
                </c:pt>
                <c:pt idx="384">
                  <c:v>44979</c:v>
                </c:pt>
                <c:pt idx="385">
                  <c:v>44978</c:v>
                </c:pt>
                <c:pt idx="386">
                  <c:v>44977</c:v>
                </c:pt>
                <c:pt idx="387">
                  <c:v>44974</c:v>
                </c:pt>
                <c:pt idx="388">
                  <c:v>44973</c:v>
                </c:pt>
                <c:pt idx="389">
                  <c:v>44972</c:v>
                </c:pt>
                <c:pt idx="390">
                  <c:v>44971</c:v>
                </c:pt>
                <c:pt idx="391">
                  <c:v>44970</c:v>
                </c:pt>
                <c:pt idx="392">
                  <c:v>44967</c:v>
                </c:pt>
                <c:pt idx="393">
                  <c:v>44966</c:v>
                </c:pt>
                <c:pt idx="394">
                  <c:v>44965</c:v>
                </c:pt>
                <c:pt idx="395">
                  <c:v>44964</c:v>
                </c:pt>
                <c:pt idx="396">
                  <c:v>44963</c:v>
                </c:pt>
                <c:pt idx="397">
                  <c:v>44960</c:v>
                </c:pt>
                <c:pt idx="398">
                  <c:v>44959</c:v>
                </c:pt>
                <c:pt idx="399">
                  <c:v>44958</c:v>
                </c:pt>
                <c:pt idx="400">
                  <c:v>44957</c:v>
                </c:pt>
                <c:pt idx="401">
                  <c:v>44956</c:v>
                </c:pt>
                <c:pt idx="402">
                  <c:v>44953</c:v>
                </c:pt>
                <c:pt idx="403">
                  <c:v>44951</c:v>
                </c:pt>
                <c:pt idx="404">
                  <c:v>44950</c:v>
                </c:pt>
                <c:pt idx="405">
                  <c:v>44949</c:v>
                </c:pt>
                <c:pt idx="406">
                  <c:v>44946</c:v>
                </c:pt>
                <c:pt idx="407">
                  <c:v>44945</c:v>
                </c:pt>
                <c:pt idx="408">
                  <c:v>44944</c:v>
                </c:pt>
                <c:pt idx="409">
                  <c:v>44943</c:v>
                </c:pt>
                <c:pt idx="410">
                  <c:v>44942</c:v>
                </c:pt>
                <c:pt idx="411">
                  <c:v>44939</c:v>
                </c:pt>
                <c:pt idx="412">
                  <c:v>44938</c:v>
                </c:pt>
                <c:pt idx="413">
                  <c:v>44937</c:v>
                </c:pt>
                <c:pt idx="414">
                  <c:v>44936</c:v>
                </c:pt>
                <c:pt idx="415">
                  <c:v>44935</c:v>
                </c:pt>
                <c:pt idx="416">
                  <c:v>44932</c:v>
                </c:pt>
                <c:pt idx="417">
                  <c:v>44931</c:v>
                </c:pt>
                <c:pt idx="418">
                  <c:v>44930</c:v>
                </c:pt>
                <c:pt idx="419">
                  <c:v>44929</c:v>
                </c:pt>
                <c:pt idx="420">
                  <c:v>44928</c:v>
                </c:pt>
                <c:pt idx="421">
                  <c:v>44925</c:v>
                </c:pt>
                <c:pt idx="422">
                  <c:v>44924</c:v>
                </c:pt>
                <c:pt idx="423">
                  <c:v>44923</c:v>
                </c:pt>
                <c:pt idx="424">
                  <c:v>44922</c:v>
                </c:pt>
                <c:pt idx="425">
                  <c:v>44921</c:v>
                </c:pt>
                <c:pt idx="426">
                  <c:v>44918</c:v>
                </c:pt>
                <c:pt idx="427">
                  <c:v>44917</c:v>
                </c:pt>
                <c:pt idx="428">
                  <c:v>44916</c:v>
                </c:pt>
                <c:pt idx="429">
                  <c:v>44915</c:v>
                </c:pt>
                <c:pt idx="430">
                  <c:v>44914</c:v>
                </c:pt>
                <c:pt idx="431">
                  <c:v>44911</c:v>
                </c:pt>
                <c:pt idx="432">
                  <c:v>44910</c:v>
                </c:pt>
                <c:pt idx="433">
                  <c:v>44909</c:v>
                </c:pt>
                <c:pt idx="434">
                  <c:v>44908</c:v>
                </c:pt>
                <c:pt idx="435">
                  <c:v>44907</c:v>
                </c:pt>
                <c:pt idx="436">
                  <c:v>44904</c:v>
                </c:pt>
                <c:pt idx="437">
                  <c:v>44903</c:v>
                </c:pt>
                <c:pt idx="438">
                  <c:v>44902</c:v>
                </c:pt>
                <c:pt idx="439">
                  <c:v>44901</c:v>
                </c:pt>
                <c:pt idx="440">
                  <c:v>44900</c:v>
                </c:pt>
                <c:pt idx="441">
                  <c:v>44897</c:v>
                </c:pt>
                <c:pt idx="442">
                  <c:v>44896</c:v>
                </c:pt>
                <c:pt idx="443">
                  <c:v>44895</c:v>
                </c:pt>
                <c:pt idx="444">
                  <c:v>44894</c:v>
                </c:pt>
                <c:pt idx="445">
                  <c:v>44893</c:v>
                </c:pt>
                <c:pt idx="446">
                  <c:v>44890</c:v>
                </c:pt>
                <c:pt idx="447">
                  <c:v>44889</c:v>
                </c:pt>
                <c:pt idx="448">
                  <c:v>44888</c:v>
                </c:pt>
                <c:pt idx="449">
                  <c:v>44887</c:v>
                </c:pt>
                <c:pt idx="450">
                  <c:v>44886</c:v>
                </c:pt>
                <c:pt idx="451">
                  <c:v>44883</c:v>
                </c:pt>
                <c:pt idx="452">
                  <c:v>44882</c:v>
                </c:pt>
                <c:pt idx="453">
                  <c:v>44881</c:v>
                </c:pt>
                <c:pt idx="454">
                  <c:v>44880</c:v>
                </c:pt>
                <c:pt idx="455">
                  <c:v>44879</c:v>
                </c:pt>
                <c:pt idx="456">
                  <c:v>44876</c:v>
                </c:pt>
                <c:pt idx="457">
                  <c:v>44875</c:v>
                </c:pt>
                <c:pt idx="458">
                  <c:v>44874</c:v>
                </c:pt>
                <c:pt idx="459">
                  <c:v>44872</c:v>
                </c:pt>
                <c:pt idx="460">
                  <c:v>44869</c:v>
                </c:pt>
                <c:pt idx="461">
                  <c:v>44868</c:v>
                </c:pt>
                <c:pt idx="462">
                  <c:v>44867</c:v>
                </c:pt>
                <c:pt idx="463">
                  <c:v>44866</c:v>
                </c:pt>
                <c:pt idx="464">
                  <c:v>44865</c:v>
                </c:pt>
                <c:pt idx="465">
                  <c:v>44862</c:v>
                </c:pt>
                <c:pt idx="466">
                  <c:v>44861</c:v>
                </c:pt>
                <c:pt idx="467">
                  <c:v>44859</c:v>
                </c:pt>
                <c:pt idx="468">
                  <c:v>44858</c:v>
                </c:pt>
                <c:pt idx="469">
                  <c:v>44855</c:v>
                </c:pt>
                <c:pt idx="470">
                  <c:v>44854</c:v>
                </c:pt>
                <c:pt idx="471">
                  <c:v>44853</c:v>
                </c:pt>
                <c:pt idx="472">
                  <c:v>44852</c:v>
                </c:pt>
                <c:pt idx="473">
                  <c:v>44851</c:v>
                </c:pt>
                <c:pt idx="474">
                  <c:v>44848</c:v>
                </c:pt>
                <c:pt idx="475">
                  <c:v>44847</c:v>
                </c:pt>
                <c:pt idx="476">
                  <c:v>44846</c:v>
                </c:pt>
                <c:pt idx="477">
                  <c:v>44845</c:v>
                </c:pt>
                <c:pt idx="478">
                  <c:v>44844</c:v>
                </c:pt>
                <c:pt idx="479">
                  <c:v>44841</c:v>
                </c:pt>
                <c:pt idx="480">
                  <c:v>44840</c:v>
                </c:pt>
                <c:pt idx="481">
                  <c:v>44838</c:v>
                </c:pt>
                <c:pt idx="482">
                  <c:v>44837</c:v>
                </c:pt>
                <c:pt idx="483">
                  <c:v>44834</c:v>
                </c:pt>
                <c:pt idx="484">
                  <c:v>44833</c:v>
                </c:pt>
                <c:pt idx="485">
                  <c:v>44832</c:v>
                </c:pt>
                <c:pt idx="486">
                  <c:v>44831</c:v>
                </c:pt>
                <c:pt idx="487">
                  <c:v>44830</c:v>
                </c:pt>
                <c:pt idx="488">
                  <c:v>44827</c:v>
                </c:pt>
                <c:pt idx="489">
                  <c:v>44826</c:v>
                </c:pt>
                <c:pt idx="490">
                  <c:v>44825</c:v>
                </c:pt>
                <c:pt idx="491">
                  <c:v>44824</c:v>
                </c:pt>
                <c:pt idx="492">
                  <c:v>44823</c:v>
                </c:pt>
                <c:pt idx="493">
                  <c:v>44820</c:v>
                </c:pt>
                <c:pt idx="494">
                  <c:v>44819</c:v>
                </c:pt>
                <c:pt idx="495">
                  <c:v>44818</c:v>
                </c:pt>
                <c:pt idx="496">
                  <c:v>44817</c:v>
                </c:pt>
                <c:pt idx="497">
                  <c:v>44816</c:v>
                </c:pt>
                <c:pt idx="498">
                  <c:v>44813</c:v>
                </c:pt>
                <c:pt idx="499">
                  <c:v>44812</c:v>
                </c:pt>
                <c:pt idx="500">
                  <c:v>44811</c:v>
                </c:pt>
                <c:pt idx="501">
                  <c:v>44810</c:v>
                </c:pt>
                <c:pt idx="502">
                  <c:v>44809</c:v>
                </c:pt>
                <c:pt idx="503">
                  <c:v>44806</c:v>
                </c:pt>
                <c:pt idx="504">
                  <c:v>44805</c:v>
                </c:pt>
                <c:pt idx="505">
                  <c:v>44803</c:v>
                </c:pt>
                <c:pt idx="506">
                  <c:v>44802</c:v>
                </c:pt>
                <c:pt idx="507">
                  <c:v>44799</c:v>
                </c:pt>
                <c:pt idx="508">
                  <c:v>44798</c:v>
                </c:pt>
                <c:pt idx="509">
                  <c:v>44797</c:v>
                </c:pt>
                <c:pt idx="510">
                  <c:v>44796</c:v>
                </c:pt>
                <c:pt idx="511">
                  <c:v>44795</c:v>
                </c:pt>
                <c:pt idx="512">
                  <c:v>44792</c:v>
                </c:pt>
                <c:pt idx="513">
                  <c:v>44791</c:v>
                </c:pt>
                <c:pt idx="514">
                  <c:v>44790</c:v>
                </c:pt>
                <c:pt idx="515">
                  <c:v>44789</c:v>
                </c:pt>
                <c:pt idx="516">
                  <c:v>44785</c:v>
                </c:pt>
                <c:pt idx="517">
                  <c:v>44784</c:v>
                </c:pt>
                <c:pt idx="518">
                  <c:v>44783</c:v>
                </c:pt>
                <c:pt idx="519">
                  <c:v>44781</c:v>
                </c:pt>
                <c:pt idx="520">
                  <c:v>44778</c:v>
                </c:pt>
                <c:pt idx="521">
                  <c:v>44777</c:v>
                </c:pt>
                <c:pt idx="522">
                  <c:v>44776</c:v>
                </c:pt>
                <c:pt idx="523">
                  <c:v>44775</c:v>
                </c:pt>
                <c:pt idx="524">
                  <c:v>44774</c:v>
                </c:pt>
                <c:pt idx="525">
                  <c:v>44771</c:v>
                </c:pt>
                <c:pt idx="526">
                  <c:v>44770</c:v>
                </c:pt>
                <c:pt idx="527">
                  <c:v>44769</c:v>
                </c:pt>
                <c:pt idx="528">
                  <c:v>44768</c:v>
                </c:pt>
                <c:pt idx="529">
                  <c:v>44767</c:v>
                </c:pt>
                <c:pt idx="530">
                  <c:v>44764</c:v>
                </c:pt>
                <c:pt idx="531">
                  <c:v>44763</c:v>
                </c:pt>
                <c:pt idx="532">
                  <c:v>44762</c:v>
                </c:pt>
                <c:pt idx="533">
                  <c:v>44761</c:v>
                </c:pt>
                <c:pt idx="534">
                  <c:v>44760</c:v>
                </c:pt>
                <c:pt idx="535">
                  <c:v>44757</c:v>
                </c:pt>
                <c:pt idx="536">
                  <c:v>44756</c:v>
                </c:pt>
                <c:pt idx="537">
                  <c:v>44755</c:v>
                </c:pt>
                <c:pt idx="538">
                  <c:v>44754</c:v>
                </c:pt>
                <c:pt idx="539">
                  <c:v>44753</c:v>
                </c:pt>
                <c:pt idx="540">
                  <c:v>44750</c:v>
                </c:pt>
                <c:pt idx="541">
                  <c:v>44749</c:v>
                </c:pt>
                <c:pt idx="542">
                  <c:v>44748</c:v>
                </c:pt>
                <c:pt idx="543">
                  <c:v>44747</c:v>
                </c:pt>
                <c:pt idx="544">
                  <c:v>44746</c:v>
                </c:pt>
                <c:pt idx="545">
                  <c:v>44743</c:v>
                </c:pt>
                <c:pt idx="546">
                  <c:v>44742</c:v>
                </c:pt>
                <c:pt idx="547">
                  <c:v>44741</c:v>
                </c:pt>
                <c:pt idx="548">
                  <c:v>44740</c:v>
                </c:pt>
                <c:pt idx="549">
                  <c:v>44739</c:v>
                </c:pt>
                <c:pt idx="550">
                  <c:v>44736</c:v>
                </c:pt>
                <c:pt idx="551">
                  <c:v>44735</c:v>
                </c:pt>
                <c:pt idx="552">
                  <c:v>44734</c:v>
                </c:pt>
                <c:pt idx="553">
                  <c:v>44733</c:v>
                </c:pt>
                <c:pt idx="554">
                  <c:v>44732</c:v>
                </c:pt>
                <c:pt idx="555">
                  <c:v>44729</c:v>
                </c:pt>
                <c:pt idx="556">
                  <c:v>44728</c:v>
                </c:pt>
                <c:pt idx="557">
                  <c:v>44727</c:v>
                </c:pt>
                <c:pt idx="558">
                  <c:v>44726</c:v>
                </c:pt>
                <c:pt idx="559">
                  <c:v>44725</c:v>
                </c:pt>
                <c:pt idx="560">
                  <c:v>44722</c:v>
                </c:pt>
                <c:pt idx="561">
                  <c:v>44721</c:v>
                </c:pt>
                <c:pt idx="562">
                  <c:v>44720</c:v>
                </c:pt>
                <c:pt idx="563">
                  <c:v>44719</c:v>
                </c:pt>
                <c:pt idx="564">
                  <c:v>44718</c:v>
                </c:pt>
                <c:pt idx="565">
                  <c:v>44715</c:v>
                </c:pt>
                <c:pt idx="566">
                  <c:v>44714</c:v>
                </c:pt>
                <c:pt idx="567">
                  <c:v>44713</c:v>
                </c:pt>
                <c:pt idx="568">
                  <c:v>44712</c:v>
                </c:pt>
                <c:pt idx="569">
                  <c:v>44711</c:v>
                </c:pt>
                <c:pt idx="570">
                  <c:v>44708</c:v>
                </c:pt>
                <c:pt idx="571">
                  <c:v>44707</c:v>
                </c:pt>
                <c:pt idx="572">
                  <c:v>44706</c:v>
                </c:pt>
                <c:pt idx="573">
                  <c:v>44705</c:v>
                </c:pt>
                <c:pt idx="574">
                  <c:v>44704</c:v>
                </c:pt>
                <c:pt idx="575">
                  <c:v>44701</c:v>
                </c:pt>
                <c:pt idx="576">
                  <c:v>44700</c:v>
                </c:pt>
                <c:pt idx="577">
                  <c:v>44699</c:v>
                </c:pt>
                <c:pt idx="578">
                  <c:v>44698</c:v>
                </c:pt>
                <c:pt idx="579">
                  <c:v>44697</c:v>
                </c:pt>
                <c:pt idx="580">
                  <c:v>44694</c:v>
                </c:pt>
                <c:pt idx="581">
                  <c:v>44693</c:v>
                </c:pt>
                <c:pt idx="582">
                  <c:v>44692</c:v>
                </c:pt>
                <c:pt idx="583">
                  <c:v>44691</c:v>
                </c:pt>
                <c:pt idx="584">
                  <c:v>44690</c:v>
                </c:pt>
                <c:pt idx="585">
                  <c:v>44687</c:v>
                </c:pt>
                <c:pt idx="586">
                  <c:v>44686</c:v>
                </c:pt>
                <c:pt idx="587">
                  <c:v>44685</c:v>
                </c:pt>
                <c:pt idx="588">
                  <c:v>44683</c:v>
                </c:pt>
                <c:pt idx="589">
                  <c:v>44680</c:v>
                </c:pt>
                <c:pt idx="590">
                  <c:v>44679</c:v>
                </c:pt>
                <c:pt idx="591">
                  <c:v>44678</c:v>
                </c:pt>
                <c:pt idx="592">
                  <c:v>44677</c:v>
                </c:pt>
                <c:pt idx="593">
                  <c:v>44676</c:v>
                </c:pt>
                <c:pt idx="594">
                  <c:v>44673</c:v>
                </c:pt>
                <c:pt idx="595">
                  <c:v>44672</c:v>
                </c:pt>
                <c:pt idx="596">
                  <c:v>44671</c:v>
                </c:pt>
                <c:pt idx="597">
                  <c:v>44670</c:v>
                </c:pt>
                <c:pt idx="598">
                  <c:v>44669</c:v>
                </c:pt>
                <c:pt idx="599">
                  <c:v>44664</c:v>
                </c:pt>
                <c:pt idx="600">
                  <c:v>44663</c:v>
                </c:pt>
                <c:pt idx="601">
                  <c:v>44662</c:v>
                </c:pt>
                <c:pt idx="602">
                  <c:v>44659</c:v>
                </c:pt>
                <c:pt idx="603">
                  <c:v>44658</c:v>
                </c:pt>
                <c:pt idx="604">
                  <c:v>44657</c:v>
                </c:pt>
                <c:pt idx="605">
                  <c:v>44656</c:v>
                </c:pt>
                <c:pt idx="606">
                  <c:v>44655</c:v>
                </c:pt>
                <c:pt idx="607">
                  <c:v>44652</c:v>
                </c:pt>
                <c:pt idx="608">
                  <c:v>44651</c:v>
                </c:pt>
                <c:pt idx="609">
                  <c:v>44650</c:v>
                </c:pt>
                <c:pt idx="610">
                  <c:v>44649</c:v>
                </c:pt>
                <c:pt idx="611">
                  <c:v>44648</c:v>
                </c:pt>
                <c:pt idx="612">
                  <c:v>44645</c:v>
                </c:pt>
                <c:pt idx="613">
                  <c:v>44644</c:v>
                </c:pt>
                <c:pt idx="614">
                  <c:v>44643</c:v>
                </c:pt>
                <c:pt idx="615">
                  <c:v>44642</c:v>
                </c:pt>
                <c:pt idx="616">
                  <c:v>44641</c:v>
                </c:pt>
                <c:pt idx="617">
                  <c:v>44637</c:v>
                </c:pt>
                <c:pt idx="618">
                  <c:v>44636</c:v>
                </c:pt>
                <c:pt idx="619">
                  <c:v>44635</c:v>
                </c:pt>
                <c:pt idx="620">
                  <c:v>44634</c:v>
                </c:pt>
                <c:pt idx="621">
                  <c:v>44631</c:v>
                </c:pt>
                <c:pt idx="622">
                  <c:v>44630</c:v>
                </c:pt>
                <c:pt idx="623">
                  <c:v>44629</c:v>
                </c:pt>
                <c:pt idx="624">
                  <c:v>44628</c:v>
                </c:pt>
                <c:pt idx="625">
                  <c:v>44627</c:v>
                </c:pt>
                <c:pt idx="626">
                  <c:v>44624</c:v>
                </c:pt>
                <c:pt idx="627">
                  <c:v>44623</c:v>
                </c:pt>
                <c:pt idx="628">
                  <c:v>44622</c:v>
                </c:pt>
                <c:pt idx="629">
                  <c:v>44620</c:v>
                </c:pt>
                <c:pt idx="630">
                  <c:v>44617</c:v>
                </c:pt>
                <c:pt idx="631">
                  <c:v>44616</c:v>
                </c:pt>
                <c:pt idx="632">
                  <c:v>44615</c:v>
                </c:pt>
                <c:pt idx="633">
                  <c:v>44614</c:v>
                </c:pt>
                <c:pt idx="634">
                  <c:v>44613</c:v>
                </c:pt>
                <c:pt idx="635">
                  <c:v>44610</c:v>
                </c:pt>
                <c:pt idx="636">
                  <c:v>44609</c:v>
                </c:pt>
                <c:pt idx="637">
                  <c:v>44608</c:v>
                </c:pt>
                <c:pt idx="638">
                  <c:v>44607</c:v>
                </c:pt>
                <c:pt idx="639">
                  <c:v>44606</c:v>
                </c:pt>
                <c:pt idx="640">
                  <c:v>44603</c:v>
                </c:pt>
                <c:pt idx="641">
                  <c:v>44602</c:v>
                </c:pt>
                <c:pt idx="642">
                  <c:v>44601</c:v>
                </c:pt>
                <c:pt idx="643">
                  <c:v>44600</c:v>
                </c:pt>
                <c:pt idx="644">
                  <c:v>44599</c:v>
                </c:pt>
                <c:pt idx="645">
                  <c:v>44596</c:v>
                </c:pt>
                <c:pt idx="646">
                  <c:v>44595</c:v>
                </c:pt>
                <c:pt idx="647">
                  <c:v>44594</c:v>
                </c:pt>
                <c:pt idx="648">
                  <c:v>44593</c:v>
                </c:pt>
                <c:pt idx="649">
                  <c:v>44592</c:v>
                </c:pt>
                <c:pt idx="650">
                  <c:v>44589</c:v>
                </c:pt>
                <c:pt idx="651">
                  <c:v>44588</c:v>
                </c:pt>
                <c:pt idx="652">
                  <c:v>44586</c:v>
                </c:pt>
                <c:pt idx="653">
                  <c:v>44585</c:v>
                </c:pt>
                <c:pt idx="654">
                  <c:v>44582</c:v>
                </c:pt>
                <c:pt idx="655">
                  <c:v>44581</c:v>
                </c:pt>
                <c:pt idx="656">
                  <c:v>44580</c:v>
                </c:pt>
                <c:pt idx="657">
                  <c:v>44579</c:v>
                </c:pt>
                <c:pt idx="658">
                  <c:v>44578</c:v>
                </c:pt>
                <c:pt idx="659">
                  <c:v>44575</c:v>
                </c:pt>
                <c:pt idx="660">
                  <c:v>44574</c:v>
                </c:pt>
                <c:pt idx="661">
                  <c:v>44573</c:v>
                </c:pt>
                <c:pt idx="662">
                  <c:v>44572</c:v>
                </c:pt>
                <c:pt idx="663">
                  <c:v>44571</c:v>
                </c:pt>
                <c:pt idx="664">
                  <c:v>44568</c:v>
                </c:pt>
                <c:pt idx="665">
                  <c:v>44567</c:v>
                </c:pt>
                <c:pt idx="666">
                  <c:v>44566</c:v>
                </c:pt>
                <c:pt idx="667">
                  <c:v>44565</c:v>
                </c:pt>
                <c:pt idx="668">
                  <c:v>44564</c:v>
                </c:pt>
                <c:pt idx="669">
                  <c:v>44561</c:v>
                </c:pt>
                <c:pt idx="670">
                  <c:v>44560</c:v>
                </c:pt>
                <c:pt idx="671">
                  <c:v>44559</c:v>
                </c:pt>
                <c:pt idx="672">
                  <c:v>44558</c:v>
                </c:pt>
                <c:pt idx="673">
                  <c:v>44557</c:v>
                </c:pt>
                <c:pt idx="674">
                  <c:v>44554</c:v>
                </c:pt>
                <c:pt idx="675">
                  <c:v>44553</c:v>
                </c:pt>
                <c:pt idx="676">
                  <c:v>44552</c:v>
                </c:pt>
                <c:pt idx="677">
                  <c:v>44551</c:v>
                </c:pt>
                <c:pt idx="678">
                  <c:v>44550</c:v>
                </c:pt>
                <c:pt idx="679">
                  <c:v>44547</c:v>
                </c:pt>
                <c:pt idx="680">
                  <c:v>44546</c:v>
                </c:pt>
                <c:pt idx="681">
                  <c:v>44545</c:v>
                </c:pt>
                <c:pt idx="682">
                  <c:v>44544</c:v>
                </c:pt>
                <c:pt idx="683">
                  <c:v>44543</c:v>
                </c:pt>
                <c:pt idx="684">
                  <c:v>44540</c:v>
                </c:pt>
                <c:pt idx="685">
                  <c:v>44539</c:v>
                </c:pt>
                <c:pt idx="686">
                  <c:v>44538</c:v>
                </c:pt>
                <c:pt idx="687">
                  <c:v>44537</c:v>
                </c:pt>
                <c:pt idx="688">
                  <c:v>44536</c:v>
                </c:pt>
                <c:pt idx="689">
                  <c:v>44533</c:v>
                </c:pt>
                <c:pt idx="690">
                  <c:v>44532</c:v>
                </c:pt>
                <c:pt idx="691">
                  <c:v>44531</c:v>
                </c:pt>
                <c:pt idx="692">
                  <c:v>44530</c:v>
                </c:pt>
                <c:pt idx="693">
                  <c:v>44529</c:v>
                </c:pt>
                <c:pt idx="694">
                  <c:v>44526</c:v>
                </c:pt>
                <c:pt idx="695">
                  <c:v>44525</c:v>
                </c:pt>
                <c:pt idx="696">
                  <c:v>44524</c:v>
                </c:pt>
                <c:pt idx="697">
                  <c:v>44523</c:v>
                </c:pt>
                <c:pt idx="698">
                  <c:v>44522</c:v>
                </c:pt>
                <c:pt idx="699">
                  <c:v>44518</c:v>
                </c:pt>
                <c:pt idx="700">
                  <c:v>44517</c:v>
                </c:pt>
                <c:pt idx="701">
                  <c:v>44516</c:v>
                </c:pt>
                <c:pt idx="702">
                  <c:v>44515</c:v>
                </c:pt>
                <c:pt idx="703">
                  <c:v>44512</c:v>
                </c:pt>
                <c:pt idx="704">
                  <c:v>44511</c:v>
                </c:pt>
                <c:pt idx="705">
                  <c:v>44510</c:v>
                </c:pt>
                <c:pt idx="706">
                  <c:v>44509</c:v>
                </c:pt>
                <c:pt idx="707">
                  <c:v>44508</c:v>
                </c:pt>
                <c:pt idx="708">
                  <c:v>44504</c:v>
                </c:pt>
                <c:pt idx="709">
                  <c:v>44503</c:v>
                </c:pt>
                <c:pt idx="710">
                  <c:v>44502</c:v>
                </c:pt>
                <c:pt idx="711">
                  <c:v>44501</c:v>
                </c:pt>
                <c:pt idx="712">
                  <c:v>44498</c:v>
                </c:pt>
                <c:pt idx="713">
                  <c:v>44497</c:v>
                </c:pt>
                <c:pt idx="714">
                  <c:v>44496</c:v>
                </c:pt>
                <c:pt idx="715">
                  <c:v>44495</c:v>
                </c:pt>
                <c:pt idx="716">
                  <c:v>44494</c:v>
                </c:pt>
                <c:pt idx="717">
                  <c:v>44491</c:v>
                </c:pt>
                <c:pt idx="718">
                  <c:v>44490</c:v>
                </c:pt>
                <c:pt idx="719">
                  <c:v>44489</c:v>
                </c:pt>
                <c:pt idx="720">
                  <c:v>44488</c:v>
                </c:pt>
                <c:pt idx="721">
                  <c:v>44487</c:v>
                </c:pt>
                <c:pt idx="722">
                  <c:v>44483</c:v>
                </c:pt>
                <c:pt idx="723">
                  <c:v>44482</c:v>
                </c:pt>
                <c:pt idx="724">
                  <c:v>44481</c:v>
                </c:pt>
                <c:pt idx="725">
                  <c:v>44480</c:v>
                </c:pt>
                <c:pt idx="726">
                  <c:v>44477</c:v>
                </c:pt>
                <c:pt idx="727">
                  <c:v>44476</c:v>
                </c:pt>
                <c:pt idx="728">
                  <c:v>44475</c:v>
                </c:pt>
                <c:pt idx="729">
                  <c:v>44474</c:v>
                </c:pt>
                <c:pt idx="730">
                  <c:v>44473</c:v>
                </c:pt>
                <c:pt idx="731">
                  <c:v>44470</c:v>
                </c:pt>
                <c:pt idx="732">
                  <c:v>44469</c:v>
                </c:pt>
                <c:pt idx="733">
                  <c:v>44468</c:v>
                </c:pt>
                <c:pt idx="734">
                  <c:v>44467</c:v>
                </c:pt>
                <c:pt idx="735">
                  <c:v>44466</c:v>
                </c:pt>
                <c:pt idx="736">
                  <c:v>44463</c:v>
                </c:pt>
                <c:pt idx="737">
                  <c:v>44462</c:v>
                </c:pt>
                <c:pt idx="738">
                  <c:v>44461</c:v>
                </c:pt>
                <c:pt idx="739">
                  <c:v>44460</c:v>
                </c:pt>
                <c:pt idx="740">
                  <c:v>44459</c:v>
                </c:pt>
                <c:pt idx="741">
                  <c:v>44456</c:v>
                </c:pt>
                <c:pt idx="742">
                  <c:v>44455</c:v>
                </c:pt>
                <c:pt idx="743">
                  <c:v>44454</c:v>
                </c:pt>
                <c:pt idx="744">
                  <c:v>44453</c:v>
                </c:pt>
                <c:pt idx="745">
                  <c:v>44452</c:v>
                </c:pt>
                <c:pt idx="746">
                  <c:v>44448</c:v>
                </c:pt>
                <c:pt idx="747">
                  <c:v>44447</c:v>
                </c:pt>
                <c:pt idx="748">
                  <c:v>44446</c:v>
                </c:pt>
                <c:pt idx="749">
                  <c:v>44445</c:v>
                </c:pt>
                <c:pt idx="750">
                  <c:v>44442</c:v>
                </c:pt>
                <c:pt idx="751">
                  <c:v>44441</c:v>
                </c:pt>
                <c:pt idx="752">
                  <c:v>44440</c:v>
                </c:pt>
                <c:pt idx="753">
                  <c:v>44439</c:v>
                </c:pt>
                <c:pt idx="754">
                  <c:v>44438</c:v>
                </c:pt>
                <c:pt idx="755">
                  <c:v>44435</c:v>
                </c:pt>
                <c:pt idx="756">
                  <c:v>44434</c:v>
                </c:pt>
                <c:pt idx="757">
                  <c:v>44433</c:v>
                </c:pt>
                <c:pt idx="758">
                  <c:v>44432</c:v>
                </c:pt>
                <c:pt idx="759">
                  <c:v>44431</c:v>
                </c:pt>
                <c:pt idx="760">
                  <c:v>44428</c:v>
                </c:pt>
                <c:pt idx="761">
                  <c:v>44426</c:v>
                </c:pt>
                <c:pt idx="762">
                  <c:v>44425</c:v>
                </c:pt>
                <c:pt idx="763">
                  <c:v>44424</c:v>
                </c:pt>
                <c:pt idx="764">
                  <c:v>44421</c:v>
                </c:pt>
                <c:pt idx="765">
                  <c:v>44420</c:v>
                </c:pt>
                <c:pt idx="766">
                  <c:v>44419</c:v>
                </c:pt>
                <c:pt idx="767">
                  <c:v>44418</c:v>
                </c:pt>
                <c:pt idx="768">
                  <c:v>44417</c:v>
                </c:pt>
                <c:pt idx="769">
                  <c:v>44414</c:v>
                </c:pt>
                <c:pt idx="770">
                  <c:v>44413</c:v>
                </c:pt>
                <c:pt idx="771">
                  <c:v>44412</c:v>
                </c:pt>
                <c:pt idx="772">
                  <c:v>44411</c:v>
                </c:pt>
                <c:pt idx="773">
                  <c:v>44410</c:v>
                </c:pt>
                <c:pt idx="774">
                  <c:v>44407</c:v>
                </c:pt>
                <c:pt idx="775">
                  <c:v>44406</c:v>
                </c:pt>
                <c:pt idx="776">
                  <c:v>44405</c:v>
                </c:pt>
                <c:pt idx="777">
                  <c:v>44404</c:v>
                </c:pt>
                <c:pt idx="778">
                  <c:v>44403</c:v>
                </c:pt>
                <c:pt idx="779">
                  <c:v>44400</c:v>
                </c:pt>
                <c:pt idx="780">
                  <c:v>44399</c:v>
                </c:pt>
                <c:pt idx="781">
                  <c:v>44397</c:v>
                </c:pt>
                <c:pt idx="782">
                  <c:v>44396</c:v>
                </c:pt>
                <c:pt idx="783">
                  <c:v>44393</c:v>
                </c:pt>
                <c:pt idx="784">
                  <c:v>44392</c:v>
                </c:pt>
                <c:pt idx="785">
                  <c:v>44391</c:v>
                </c:pt>
                <c:pt idx="786">
                  <c:v>44390</c:v>
                </c:pt>
                <c:pt idx="787">
                  <c:v>44389</c:v>
                </c:pt>
                <c:pt idx="788">
                  <c:v>44386</c:v>
                </c:pt>
                <c:pt idx="789">
                  <c:v>44385</c:v>
                </c:pt>
                <c:pt idx="790">
                  <c:v>44384</c:v>
                </c:pt>
                <c:pt idx="791">
                  <c:v>44383</c:v>
                </c:pt>
                <c:pt idx="792">
                  <c:v>44382</c:v>
                </c:pt>
                <c:pt idx="793">
                  <c:v>44379</c:v>
                </c:pt>
                <c:pt idx="794">
                  <c:v>44378</c:v>
                </c:pt>
                <c:pt idx="795">
                  <c:v>44377</c:v>
                </c:pt>
                <c:pt idx="796">
                  <c:v>44376</c:v>
                </c:pt>
                <c:pt idx="797">
                  <c:v>44375</c:v>
                </c:pt>
                <c:pt idx="798">
                  <c:v>44372</c:v>
                </c:pt>
                <c:pt idx="799">
                  <c:v>44371</c:v>
                </c:pt>
                <c:pt idx="800">
                  <c:v>44370</c:v>
                </c:pt>
                <c:pt idx="801">
                  <c:v>44369</c:v>
                </c:pt>
                <c:pt idx="802">
                  <c:v>44368</c:v>
                </c:pt>
                <c:pt idx="803">
                  <c:v>44365</c:v>
                </c:pt>
                <c:pt idx="804">
                  <c:v>44364</c:v>
                </c:pt>
                <c:pt idx="805">
                  <c:v>44363</c:v>
                </c:pt>
                <c:pt idx="806">
                  <c:v>44362</c:v>
                </c:pt>
                <c:pt idx="807">
                  <c:v>44361</c:v>
                </c:pt>
                <c:pt idx="808">
                  <c:v>44358</c:v>
                </c:pt>
                <c:pt idx="809">
                  <c:v>44357</c:v>
                </c:pt>
                <c:pt idx="810">
                  <c:v>44356</c:v>
                </c:pt>
                <c:pt idx="811">
                  <c:v>44355</c:v>
                </c:pt>
                <c:pt idx="812">
                  <c:v>44354</c:v>
                </c:pt>
                <c:pt idx="813">
                  <c:v>44351</c:v>
                </c:pt>
                <c:pt idx="814">
                  <c:v>44350</c:v>
                </c:pt>
                <c:pt idx="815">
                  <c:v>44349</c:v>
                </c:pt>
                <c:pt idx="816">
                  <c:v>44348</c:v>
                </c:pt>
                <c:pt idx="817">
                  <c:v>44347</c:v>
                </c:pt>
                <c:pt idx="818">
                  <c:v>44344</c:v>
                </c:pt>
                <c:pt idx="819">
                  <c:v>44343</c:v>
                </c:pt>
                <c:pt idx="820">
                  <c:v>44342</c:v>
                </c:pt>
                <c:pt idx="821">
                  <c:v>44341</c:v>
                </c:pt>
                <c:pt idx="822">
                  <c:v>44340</c:v>
                </c:pt>
                <c:pt idx="823">
                  <c:v>44337</c:v>
                </c:pt>
                <c:pt idx="824">
                  <c:v>44336</c:v>
                </c:pt>
                <c:pt idx="825">
                  <c:v>44335</c:v>
                </c:pt>
                <c:pt idx="826">
                  <c:v>44334</c:v>
                </c:pt>
                <c:pt idx="827">
                  <c:v>44333</c:v>
                </c:pt>
                <c:pt idx="828">
                  <c:v>44330</c:v>
                </c:pt>
                <c:pt idx="829">
                  <c:v>44328</c:v>
                </c:pt>
                <c:pt idx="830">
                  <c:v>44327</c:v>
                </c:pt>
                <c:pt idx="831">
                  <c:v>44326</c:v>
                </c:pt>
                <c:pt idx="832">
                  <c:v>44323</c:v>
                </c:pt>
                <c:pt idx="833">
                  <c:v>44322</c:v>
                </c:pt>
                <c:pt idx="834">
                  <c:v>44321</c:v>
                </c:pt>
                <c:pt idx="835">
                  <c:v>44320</c:v>
                </c:pt>
                <c:pt idx="836">
                  <c:v>44319</c:v>
                </c:pt>
                <c:pt idx="837">
                  <c:v>44316</c:v>
                </c:pt>
                <c:pt idx="838">
                  <c:v>44315</c:v>
                </c:pt>
                <c:pt idx="839">
                  <c:v>44314</c:v>
                </c:pt>
                <c:pt idx="840">
                  <c:v>44313</c:v>
                </c:pt>
                <c:pt idx="841">
                  <c:v>44312</c:v>
                </c:pt>
                <c:pt idx="842">
                  <c:v>44309</c:v>
                </c:pt>
                <c:pt idx="843">
                  <c:v>44308</c:v>
                </c:pt>
                <c:pt idx="844">
                  <c:v>44306</c:v>
                </c:pt>
                <c:pt idx="845">
                  <c:v>44305</c:v>
                </c:pt>
                <c:pt idx="846">
                  <c:v>44302</c:v>
                </c:pt>
                <c:pt idx="847">
                  <c:v>44301</c:v>
                </c:pt>
                <c:pt idx="848">
                  <c:v>44299</c:v>
                </c:pt>
                <c:pt idx="849">
                  <c:v>44298</c:v>
                </c:pt>
                <c:pt idx="850">
                  <c:v>44295</c:v>
                </c:pt>
                <c:pt idx="851">
                  <c:v>44294</c:v>
                </c:pt>
                <c:pt idx="852">
                  <c:v>44293</c:v>
                </c:pt>
                <c:pt idx="853">
                  <c:v>44292</c:v>
                </c:pt>
                <c:pt idx="854">
                  <c:v>44291</c:v>
                </c:pt>
                <c:pt idx="855">
                  <c:v>44287</c:v>
                </c:pt>
                <c:pt idx="856">
                  <c:v>44286</c:v>
                </c:pt>
                <c:pt idx="857">
                  <c:v>44285</c:v>
                </c:pt>
                <c:pt idx="858">
                  <c:v>44281</c:v>
                </c:pt>
                <c:pt idx="859">
                  <c:v>44280</c:v>
                </c:pt>
                <c:pt idx="860">
                  <c:v>44279</c:v>
                </c:pt>
                <c:pt idx="861">
                  <c:v>44278</c:v>
                </c:pt>
                <c:pt idx="862">
                  <c:v>44277</c:v>
                </c:pt>
                <c:pt idx="863">
                  <c:v>44274</c:v>
                </c:pt>
                <c:pt idx="864">
                  <c:v>44273</c:v>
                </c:pt>
                <c:pt idx="865">
                  <c:v>44272</c:v>
                </c:pt>
                <c:pt idx="866">
                  <c:v>44271</c:v>
                </c:pt>
                <c:pt idx="867">
                  <c:v>44270</c:v>
                </c:pt>
                <c:pt idx="868">
                  <c:v>44267</c:v>
                </c:pt>
                <c:pt idx="869">
                  <c:v>44265</c:v>
                </c:pt>
                <c:pt idx="870">
                  <c:v>44264</c:v>
                </c:pt>
                <c:pt idx="871">
                  <c:v>44263</c:v>
                </c:pt>
                <c:pt idx="872">
                  <c:v>44260</c:v>
                </c:pt>
                <c:pt idx="873">
                  <c:v>44259</c:v>
                </c:pt>
                <c:pt idx="874">
                  <c:v>44258</c:v>
                </c:pt>
                <c:pt idx="875">
                  <c:v>44257</c:v>
                </c:pt>
                <c:pt idx="876">
                  <c:v>44256</c:v>
                </c:pt>
                <c:pt idx="877">
                  <c:v>44253</c:v>
                </c:pt>
                <c:pt idx="878">
                  <c:v>44252</c:v>
                </c:pt>
                <c:pt idx="879">
                  <c:v>44251</c:v>
                </c:pt>
                <c:pt idx="880">
                  <c:v>44250</c:v>
                </c:pt>
                <c:pt idx="881">
                  <c:v>44249</c:v>
                </c:pt>
                <c:pt idx="882">
                  <c:v>44246</c:v>
                </c:pt>
                <c:pt idx="883">
                  <c:v>44245</c:v>
                </c:pt>
                <c:pt idx="884">
                  <c:v>44244</c:v>
                </c:pt>
                <c:pt idx="885">
                  <c:v>44243</c:v>
                </c:pt>
                <c:pt idx="886">
                  <c:v>44242</c:v>
                </c:pt>
                <c:pt idx="887">
                  <c:v>44239</c:v>
                </c:pt>
                <c:pt idx="888">
                  <c:v>44238</c:v>
                </c:pt>
                <c:pt idx="889">
                  <c:v>44237</c:v>
                </c:pt>
                <c:pt idx="890">
                  <c:v>44236</c:v>
                </c:pt>
                <c:pt idx="891">
                  <c:v>44235</c:v>
                </c:pt>
                <c:pt idx="892">
                  <c:v>44232</c:v>
                </c:pt>
                <c:pt idx="893">
                  <c:v>44231</c:v>
                </c:pt>
                <c:pt idx="894">
                  <c:v>44230</c:v>
                </c:pt>
                <c:pt idx="895">
                  <c:v>44229</c:v>
                </c:pt>
                <c:pt idx="896">
                  <c:v>44228</c:v>
                </c:pt>
                <c:pt idx="897">
                  <c:v>44225</c:v>
                </c:pt>
                <c:pt idx="898">
                  <c:v>44224</c:v>
                </c:pt>
                <c:pt idx="899">
                  <c:v>44223</c:v>
                </c:pt>
                <c:pt idx="900">
                  <c:v>44221</c:v>
                </c:pt>
                <c:pt idx="901">
                  <c:v>44218</c:v>
                </c:pt>
                <c:pt idx="902">
                  <c:v>44217</c:v>
                </c:pt>
                <c:pt idx="903">
                  <c:v>44216</c:v>
                </c:pt>
                <c:pt idx="904">
                  <c:v>44215</c:v>
                </c:pt>
                <c:pt idx="905">
                  <c:v>44214</c:v>
                </c:pt>
                <c:pt idx="906">
                  <c:v>44211</c:v>
                </c:pt>
                <c:pt idx="907">
                  <c:v>44210</c:v>
                </c:pt>
                <c:pt idx="908">
                  <c:v>44209</c:v>
                </c:pt>
                <c:pt idx="909">
                  <c:v>44208</c:v>
                </c:pt>
                <c:pt idx="910">
                  <c:v>44207</c:v>
                </c:pt>
                <c:pt idx="911">
                  <c:v>44204</c:v>
                </c:pt>
                <c:pt idx="912">
                  <c:v>44203</c:v>
                </c:pt>
                <c:pt idx="913">
                  <c:v>44202</c:v>
                </c:pt>
                <c:pt idx="914">
                  <c:v>44201</c:v>
                </c:pt>
                <c:pt idx="915">
                  <c:v>44200</c:v>
                </c:pt>
                <c:pt idx="916">
                  <c:v>44197</c:v>
                </c:pt>
                <c:pt idx="917">
                  <c:v>44196</c:v>
                </c:pt>
                <c:pt idx="918">
                  <c:v>44195</c:v>
                </c:pt>
                <c:pt idx="919">
                  <c:v>44194</c:v>
                </c:pt>
                <c:pt idx="920">
                  <c:v>44193</c:v>
                </c:pt>
                <c:pt idx="921">
                  <c:v>44189</c:v>
                </c:pt>
                <c:pt idx="922">
                  <c:v>44188</c:v>
                </c:pt>
                <c:pt idx="923">
                  <c:v>44187</c:v>
                </c:pt>
                <c:pt idx="924">
                  <c:v>44186</c:v>
                </c:pt>
                <c:pt idx="925">
                  <c:v>44183</c:v>
                </c:pt>
                <c:pt idx="926">
                  <c:v>44182</c:v>
                </c:pt>
                <c:pt idx="927">
                  <c:v>44181</c:v>
                </c:pt>
                <c:pt idx="928">
                  <c:v>44180</c:v>
                </c:pt>
                <c:pt idx="929">
                  <c:v>44179</c:v>
                </c:pt>
                <c:pt idx="930">
                  <c:v>44176</c:v>
                </c:pt>
                <c:pt idx="931">
                  <c:v>44175</c:v>
                </c:pt>
                <c:pt idx="932">
                  <c:v>44174</c:v>
                </c:pt>
                <c:pt idx="933">
                  <c:v>44173</c:v>
                </c:pt>
                <c:pt idx="934">
                  <c:v>44172</c:v>
                </c:pt>
                <c:pt idx="935">
                  <c:v>44169</c:v>
                </c:pt>
                <c:pt idx="936">
                  <c:v>44168</c:v>
                </c:pt>
                <c:pt idx="937">
                  <c:v>44167</c:v>
                </c:pt>
                <c:pt idx="938">
                  <c:v>44166</c:v>
                </c:pt>
                <c:pt idx="939">
                  <c:v>44162</c:v>
                </c:pt>
                <c:pt idx="940">
                  <c:v>44161</c:v>
                </c:pt>
                <c:pt idx="941">
                  <c:v>44160</c:v>
                </c:pt>
                <c:pt idx="942">
                  <c:v>44159</c:v>
                </c:pt>
                <c:pt idx="943">
                  <c:v>44158</c:v>
                </c:pt>
                <c:pt idx="944">
                  <c:v>44155</c:v>
                </c:pt>
                <c:pt idx="945">
                  <c:v>44154</c:v>
                </c:pt>
                <c:pt idx="946">
                  <c:v>44153</c:v>
                </c:pt>
                <c:pt idx="947">
                  <c:v>44152</c:v>
                </c:pt>
                <c:pt idx="948">
                  <c:v>44148</c:v>
                </c:pt>
                <c:pt idx="949">
                  <c:v>44147</c:v>
                </c:pt>
                <c:pt idx="950">
                  <c:v>44146</c:v>
                </c:pt>
                <c:pt idx="951">
                  <c:v>44145</c:v>
                </c:pt>
                <c:pt idx="952">
                  <c:v>44144</c:v>
                </c:pt>
                <c:pt idx="953">
                  <c:v>44141</c:v>
                </c:pt>
                <c:pt idx="954">
                  <c:v>44140</c:v>
                </c:pt>
                <c:pt idx="955">
                  <c:v>44139</c:v>
                </c:pt>
                <c:pt idx="956">
                  <c:v>44138</c:v>
                </c:pt>
                <c:pt idx="957">
                  <c:v>44137</c:v>
                </c:pt>
                <c:pt idx="958">
                  <c:v>44134</c:v>
                </c:pt>
                <c:pt idx="959">
                  <c:v>44133</c:v>
                </c:pt>
                <c:pt idx="960">
                  <c:v>44132</c:v>
                </c:pt>
                <c:pt idx="961">
                  <c:v>44131</c:v>
                </c:pt>
                <c:pt idx="962">
                  <c:v>44130</c:v>
                </c:pt>
                <c:pt idx="963">
                  <c:v>44127</c:v>
                </c:pt>
                <c:pt idx="964">
                  <c:v>44126</c:v>
                </c:pt>
                <c:pt idx="965">
                  <c:v>44125</c:v>
                </c:pt>
                <c:pt idx="966">
                  <c:v>44124</c:v>
                </c:pt>
                <c:pt idx="967">
                  <c:v>44123</c:v>
                </c:pt>
                <c:pt idx="968">
                  <c:v>44120</c:v>
                </c:pt>
                <c:pt idx="969">
                  <c:v>44119</c:v>
                </c:pt>
                <c:pt idx="970">
                  <c:v>44118</c:v>
                </c:pt>
                <c:pt idx="971">
                  <c:v>44117</c:v>
                </c:pt>
                <c:pt idx="972">
                  <c:v>44116</c:v>
                </c:pt>
                <c:pt idx="973">
                  <c:v>44113</c:v>
                </c:pt>
                <c:pt idx="974">
                  <c:v>44112</c:v>
                </c:pt>
                <c:pt idx="975">
                  <c:v>44111</c:v>
                </c:pt>
                <c:pt idx="976">
                  <c:v>44110</c:v>
                </c:pt>
                <c:pt idx="977">
                  <c:v>44109</c:v>
                </c:pt>
                <c:pt idx="978">
                  <c:v>44105</c:v>
                </c:pt>
                <c:pt idx="979">
                  <c:v>44104</c:v>
                </c:pt>
                <c:pt idx="980">
                  <c:v>44103</c:v>
                </c:pt>
                <c:pt idx="981">
                  <c:v>44102</c:v>
                </c:pt>
                <c:pt idx="982">
                  <c:v>44099</c:v>
                </c:pt>
                <c:pt idx="983">
                  <c:v>44098</c:v>
                </c:pt>
                <c:pt idx="984">
                  <c:v>44097</c:v>
                </c:pt>
                <c:pt idx="985">
                  <c:v>44096</c:v>
                </c:pt>
                <c:pt idx="986">
                  <c:v>44095</c:v>
                </c:pt>
                <c:pt idx="987">
                  <c:v>44092</c:v>
                </c:pt>
                <c:pt idx="988">
                  <c:v>44091</c:v>
                </c:pt>
                <c:pt idx="989">
                  <c:v>44090</c:v>
                </c:pt>
                <c:pt idx="990">
                  <c:v>44089</c:v>
                </c:pt>
                <c:pt idx="991">
                  <c:v>44088</c:v>
                </c:pt>
                <c:pt idx="992">
                  <c:v>44085</c:v>
                </c:pt>
                <c:pt idx="993">
                  <c:v>44084</c:v>
                </c:pt>
                <c:pt idx="994">
                  <c:v>44083</c:v>
                </c:pt>
                <c:pt idx="995">
                  <c:v>44082</c:v>
                </c:pt>
                <c:pt idx="996">
                  <c:v>44081</c:v>
                </c:pt>
                <c:pt idx="997">
                  <c:v>44078</c:v>
                </c:pt>
                <c:pt idx="998">
                  <c:v>44077</c:v>
                </c:pt>
                <c:pt idx="999">
                  <c:v>44076</c:v>
                </c:pt>
                <c:pt idx="1000">
                  <c:v>44075</c:v>
                </c:pt>
                <c:pt idx="1001">
                  <c:v>44074</c:v>
                </c:pt>
                <c:pt idx="1002">
                  <c:v>44071</c:v>
                </c:pt>
                <c:pt idx="1003">
                  <c:v>44070</c:v>
                </c:pt>
                <c:pt idx="1004">
                  <c:v>44069</c:v>
                </c:pt>
                <c:pt idx="1005">
                  <c:v>44068</c:v>
                </c:pt>
                <c:pt idx="1006">
                  <c:v>44067</c:v>
                </c:pt>
                <c:pt idx="1007">
                  <c:v>44064</c:v>
                </c:pt>
                <c:pt idx="1008">
                  <c:v>44063</c:v>
                </c:pt>
                <c:pt idx="1009">
                  <c:v>44062</c:v>
                </c:pt>
                <c:pt idx="1010">
                  <c:v>44061</c:v>
                </c:pt>
                <c:pt idx="1011">
                  <c:v>44060</c:v>
                </c:pt>
                <c:pt idx="1012">
                  <c:v>44057</c:v>
                </c:pt>
                <c:pt idx="1013">
                  <c:v>44056</c:v>
                </c:pt>
                <c:pt idx="1014">
                  <c:v>44055</c:v>
                </c:pt>
                <c:pt idx="1015">
                  <c:v>44054</c:v>
                </c:pt>
                <c:pt idx="1016">
                  <c:v>44053</c:v>
                </c:pt>
                <c:pt idx="1017">
                  <c:v>44050</c:v>
                </c:pt>
                <c:pt idx="1018">
                  <c:v>44049</c:v>
                </c:pt>
                <c:pt idx="1019">
                  <c:v>44048</c:v>
                </c:pt>
                <c:pt idx="1020">
                  <c:v>44047</c:v>
                </c:pt>
                <c:pt idx="1021">
                  <c:v>44046</c:v>
                </c:pt>
                <c:pt idx="1022">
                  <c:v>44043</c:v>
                </c:pt>
                <c:pt idx="1023">
                  <c:v>44042</c:v>
                </c:pt>
                <c:pt idx="1024">
                  <c:v>44041</c:v>
                </c:pt>
                <c:pt idx="1025">
                  <c:v>44040</c:v>
                </c:pt>
                <c:pt idx="1026">
                  <c:v>44039</c:v>
                </c:pt>
                <c:pt idx="1027">
                  <c:v>44036</c:v>
                </c:pt>
                <c:pt idx="1028">
                  <c:v>44035</c:v>
                </c:pt>
                <c:pt idx="1029">
                  <c:v>44034</c:v>
                </c:pt>
                <c:pt idx="1030">
                  <c:v>44033</c:v>
                </c:pt>
                <c:pt idx="1031">
                  <c:v>44032</c:v>
                </c:pt>
                <c:pt idx="1032">
                  <c:v>44029</c:v>
                </c:pt>
                <c:pt idx="1033">
                  <c:v>44028</c:v>
                </c:pt>
                <c:pt idx="1034">
                  <c:v>44027</c:v>
                </c:pt>
                <c:pt idx="1035">
                  <c:v>44026</c:v>
                </c:pt>
                <c:pt idx="1036">
                  <c:v>44025</c:v>
                </c:pt>
                <c:pt idx="1037">
                  <c:v>44022</c:v>
                </c:pt>
                <c:pt idx="1038">
                  <c:v>44021</c:v>
                </c:pt>
                <c:pt idx="1039">
                  <c:v>44020</c:v>
                </c:pt>
                <c:pt idx="1040">
                  <c:v>44019</c:v>
                </c:pt>
                <c:pt idx="1041">
                  <c:v>44018</c:v>
                </c:pt>
                <c:pt idx="1042">
                  <c:v>44015</c:v>
                </c:pt>
                <c:pt idx="1043">
                  <c:v>44014</c:v>
                </c:pt>
                <c:pt idx="1044">
                  <c:v>44013</c:v>
                </c:pt>
                <c:pt idx="1045">
                  <c:v>44012</c:v>
                </c:pt>
                <c:pt idx="1046">
                  <c:v>44011</c:v>
                </c:pt>
                <c:pt idx="1047">
                  <c:v>44008</c:v>
                </c:pt>
                <c:pt idx="1048">
                  <c:v>44007</c:v>
                </c:pt>
                <c:pt idx="1049">
                  <c:v>44006</c:v>
                </c:pt>
                <c:pt idx="1050">
                  <c:v>44005</c:v>
                </c:pt>
                <c:pt idx="1051">
                  <c:v>44004</c:v>
                </c:pt>
                <c:pt idx="1052">
                  <c:v>44001</c:v>
                </c:pt>
                <c:pt idx="1053">
                  <c:v>44000</c:v>
                </c:pt>
                <c:pt idx="1054">
                  <c:v>43999</c:v>
                </c:pt>
                <c:pt idx="1055">
                  <c:v>43998</c:v>
                </c:pt>
                <c:pt idx="1056">
                  <c:v>43997</c:v>
                </c:pt>
                <c:pt idx="1057">
                  <c:v>43994</c:v>
                </c:pt>
                <c:pt idx="1058">
                  <c:v>43993</c:v>
                </c:pt>
                <c:pt idx="1059">
                  <c:v>43992</c:v>
                </c:pt>
                <c:pt idx="1060">
                  <c:v>43991</c:v>
                </c:pt>
                <c:pt idx="1061">
                  <c:v>43990</c:v>
                </c:pt>
                <c:pt idx="1062">
                  <c:v>43987</c:v>
                </c:pt>
                <c:pt idx="1063">
                  <c:v>43986</c:v>
                </c:pt>
                <c:pt idx="1064">
                  <c:v>43985</c:v>
                </c:pt>
                <c:pt idx="1065">
                  <c:v>43984</c:v>
                </c:pt>
                <c:pt idx="1066">
                  <c:v>43983</c:v>
                </c:pt>
                <c:pt idx="1067">
                  <c:v>43980</c:v>
                </c:pt>
                <c:pt idx="1068">
                  <c:v>43979</c:v>
                </c:pt>
                <c:pt idx="1069">
                  <c:v>43978</c:v>
                </c:pt>
                <c:pt idx="1070">
                  <c:v>43977</c:v>
                </c:pt>
                <c:pt idx="1071">
                  <c:v>43973</c:v>
                </c:pt>
                <c:pt idx="1072">
                  <c:v>43972</c:v>
                </c:pt>
                <c:pt idx="1073">
                  <c:v>43971</c:v>
                </c:pt>
                <c:pt idx="1074">
                  <c:v>43970</c:v>
                </c:pt>
                <c:pt idx="1075">
                  <c:v>43969</c:v>
                </c:pt>
                <c:pt idx="1076">
                  <c:v>43966</c:v>
                </c:pt>
                <c:pt idx="1077">
                  <c:v>43965</c:v>
                </c:pt>
                <c:pt idx="1078">
                  <c:v>43964</c:v>
                </c:pt>
                <c:pt idx="1079">
                  <c:v>43963</c:v>
                </c:pt>
                <c:pt idx="1080">
                  <c:v>43962</c:v>
                </c:pt>
                <c:pt idx="1081">
                  <c:v>43959</c:v>
                </c:pt>
                <c:pt idx="1082">
                  <c:v>43958</c:v>
                </c:pt>
                <c:pt idx="1083">
                  <c:v>43957</c:v>
                </c:pt>
                <c:pt idx="1084">
                  <c:v>43956</c:v>
                </c:pt>
                <c:pt idx="1085">
                  <c:v>43955</c:v>
                </c:pt>
                <c:pt idx="1086">
                  <c:v>43951</c:v>
                </c:pt>
                <c:pt idx="1087">
                  <c:v>43950</c:v>
                </c:pt>
                <c:pt idx="1088">
                  <c:v>43949</c:v>
                </c:pt>
                <c:pt idx="1089">
                  <c:v>43948</c:v>
                </c:pt>
                <c:pt idx="1090">
                  <c:v>43945</c:v>
                </c:pt>
                <c:pt idx="1091">
                  <c:v>43944</c:v>
                </c:pt>
                <c:pt idx="1092">
                  <c:v>43943</c:v>
                </c:pt>
                <c:pt idx="1093">
                  <c:v>43942</c:v>
                </c:pt>
                <c:pt idx="1094">
                  <c:v>43941</c:v>
                </c:pt>
                <c:pt idx="1095">
                  <c:v>43938</c:v>
                </c:pt>
                <c:pt idx="1096">
                  <c:v>43937</c:v>
                </c:pt>
                <c:pt idx="1097">
                  <c:v>43936</c:v>
                </c:pt>
                <c:pt idx="1098">
                  <c:v>43934</c:v>
                </c:pt>
                <c:pt idx="1099">
                  <c:v>43930</c:v>
                </c:pt>
                <c:pt idx="1100">
                  <c:v>43929</c:v>
                </c:pt>
                <c:pt idx="1101">
                  <c:v>43928</c:v>
                </c:pt>
                <c:pt idx="1102">
                  <c:v>43924</c:v>
                </c:pt>
                <c:pt idx="1103">
                  <c:v>43922</c:v>
                </c:pt>
                <c:pt idx="1104">
                  <c:v>43921</c:v>
                </c:pt>
                <c:pt idx="1105">
                  <c:v>43920</c:v>
                </c:pt>
                <c:pt idx="1106">
                  <c:v>43917</c:v>
                </c:pt>
                <c:pt idx="1107">
                  <c:v>43916</c:v>
                </c:pt>
                <c:pt idx="1108">
                  <c:v>43915</c:v>
                </c:pt>
                <c:pt idx="1109">
                  <c:v>43914</c:v>
                </c:pt>
                <c:pt idx="1110">
                  <c:v>43913</c:v>
                </c:pt>
                <c:pt idx="1111">
                  <c:v>43910</c:v>
                </c:pt>
                <c:pt idx="1112">
                  <c:v>43909</c:v>
                </c:pt>
                <c:pt idx="1113">
                  <c:v>43908</c:v>
                </c:pt>
                <c:pt idx="1114">
                  <c:v>43907</c:v>
                </c:pt>
                <c:pt idx="1115">
                  <c:v>43906</c:v>
                </c:pt>
                <c:pt idx="1116">
                  <c:v>43903</c:v>
                </c:pt>
                <c:pt idx="1117">
                  <c:v>43902</c:v>
                </c:pt>
                <c:pt idx="1118">
                  <c:v>43901</c:v>
                </c:pt>
                <c:pt idx="1119">
                  <c:v>43899</c:v>
                </c:pt>
                <c:pt idx="1120">
                  <c:v>43896</c:v>
                </c:pt>
                <c:pt idx="1121">
                  <c:v>43895</c:v>
                </c:pt>
                <c:pt idx="1122">
                  <c:v>43894</c:v>
                </c:pt>
                <c:pt idx="1123">
                  <c:v>43893</c:v>
                </c:pt>
                <c:pt idx="1124">
                  <c:v>43892</c:v>
                </c:pt>
                <c:pt idx="1125">
                  <c:v>43889</c:v>
                </c:pt>
                <c:pt idx="1126">
                  <c:v>43888</c:v>
                </c:pt>
                <c:pt idx="1127">
                  <c:v>43887</c:v>
                </c:pt>
                <c:pt idx="1128">
                  <c:v>43886</c:v>
                </c:pt>
                <c:pt idx="1129">
                  <c:v>43885</c:v>
                </c:pt>
                <c:pt idx="1130">
                  <c:v>43881</c:v>
                </c:pt>
                <c:pt idx="1131">
                  <c:v>43880</c:v>
                </c:pt>
                <c:pt idx="1132">
                  <c:v>43879</c:v>
                </c:pt>
                <c:pt idx="1133">
                  <c:v>43878</c:v>
                </c:pt>
                <c:pt idx="1134">
                  <c:v>43875</c:v>
                </c:pt>
                <c:pt idx="1135">
                  <c:v>43874</c:v>
                </c:pt>
                <c:pt idx="1136">
                  <c:v>43873</c:v>
                </c:pt>
                <c:pt idx="1137">
                  <c:v>43872</c:v>
                </c:pt>
                <c:pt idx="1138">
                  <c:v>43871</c:v>
                </c:pt>
                <c:pt idx="1139">
                  <c:v>43868</c:v>
                </c:pt>
                <c:pt idx="1140">
                  <c:v>43867</c:v>
                </c:pt>
                <c:pt idx="1141">
                  <c:v>43866</c:v>
                </c:pt>
                <c:pt idx="1142">
                  <c:v>43865</c:v>
                </c:pt>
                <c:pt idx="1143">
                  <c:v>43864</c:v>
                </c:pt>
                <c:pt idx="1144">
                  <c:v>43862</c:v>
                </c:pt>
                <c:pt idx="1145">
                  <c:v>43861</c:v>
                </c:pt>
                <c:pt idx="1146">
                  <c:v>43860</c:v>
                </c:pt>
                <c:pt idx="1147">
                  <c:v>43859</c:v>
                </c:pt>
                <c:pt idx="1148">
                  <c:v>43858</c:v>
                </c:pt>
                <c:pt idx="1149">
                  <c:v>43857</c:v>
                </c:pt>
                <c:pt idx="1150">
                  <c:v>43854</c:v>
                </c:pt>
                <c:pt idx="1151">
                  <c:v>43853</c:v>
                </c:pt>
                <c:pt idx="1152">
                  <c:v>43852</c:v>
                </c:pt>
                <c:pt idx="1153">
                  <c:v>43851</c:v>
                </c:pt>
                <c:pt idx="1154">
                  <c:v>43850</c:v>
                </c:pt>
                <c:pt idx="1155">
                  <c:v>43847</c:v>
                </c:pt>
                <c:pt idx="1156">
                  <c:v>43846</c:v>
                </c:pt>
                <c:pt idx="1157">
                  <c:v>43845</c:v>
                </c:pt>
                <c:pt idx="1158">
                  <c:v>43844</c:v>
                </c:pt>
                <c:pt idx="1159">
                  <c:v>43843</c:v>
                </c:pt>
                <c:pt idx="1160">
                  <c:v>43840</c:v>
                </c:pt>
                <c:pt idx="1161">
                  <c:v>43839</c:v>
                </c:pt>
                <c:pt idx="1162">
                  <c:v>43838</c:v>
                </c:pt>
                <c:pt idx="1163">
                  <c:v>43837</c:v>
                </c:pt>
                <c:pt idx="1164">
                  <c:v>43836</c:v>
                </c:pt>
                <c:pt idx="1165">
                  <c:v>43833</c:v>
                </c:pt>
                <c:pt idx="1166">
                  <c:v>43832</c:v>
                </c:pt>
                <c:pt idx="1167">
                  <c:v>43831</c:v>
                </c:pt>
                <c:pt idx="1168">
                  <c:v>43830</c:v>
                </c:pt>
                <c:pt idx="1169">
                  <c:v>43829</c:v>
                </c:pt>
                <c:pt idx="1170">
                  <c:v>43826</c:v>
                </c:pt>
                <c:pt idx="1171">
                  <c:v>43825</c:v>
                </c:pt>
                <c:pt idx="1172">
                  <c:v>43823</c:v>
                </c:pt>
                <c:pt idx="1173">
                  <c:v>43822</c:v>
                </c:pt>
                <c:pt idx="1174">
                  <c:v>43819</c:v>
                </c:pt>
                <c:pt idx="1175">
                  <c:v>43818</c:v>
                </c:pt>
                <c:pt idx="1176">
                  <c:v>43817</c:v>
                </c:pt>
                <c:pt idx="1177">
                  <c:v>43816</c:v>
                </c:pt>
                <c:pt idx="1178">
                  <c:v>43815</c:v>
                </c:pt>
                <c:pt idx="1179">
                  <c:v>43812</c:v>
                </c:pt>
                <c:pt idx="1180">
                  <c:v>43811</c:v>
                </c:pt>
                <c:pt idx="1181">
                  <c:v>43810</c:v>
                </c:pt>
                <c:pt idx="1182">
                  <c:v>43809</c:v>
                </c:pt>
                <c:pt idx="1183">
                  <c:v>43808</c:v>
                </c:pt>
                <c:pt idx="1184">
                  <c:v>43805</c:v>
                </c:pt>
                <c:pt idx="1185">
                  <c:v>43804</c:v>
                </c:pt>
                <c:pt idx="1186">
                  <c:v>43803</c:v>
                </c:pt>
                <c:pt idx="1187">
                  <c:v>43802</c:v>
                </c:pt>
                <c:pt idx="1188">
                  <c:v>43801</c:v>
                </c:pt>
                <c:pt idx="1189">
                  <c:v>43798</c:v>
                </c:pt>
                <c:pt idx="1190">
                  <c:v>43797</c:v>
                </c:pt>
                <c:pt idx="1191">
                  <c:v>43796</c:v>
                </c:pt>
                <c:pt idx="1192">
                  <c:v>43795</c:v>
                </c:pt>
                <c:pt idx="1193">
                  <c:v>43794</c:v>
                </c:pt>
                <c:pt idx="1194">
                  <c:v>43791</c:v>
                </c:pt>
                <c:pt idx="1195">
                  <c:v>43790</c:v>
                </c:pt>
                <c:pt idx="1196">
                  <c:v>43789</c:v>
                </c:pt>
                <c:pt idx="1197">
                  <c:v>43788</c:v>
                </c:pt>
                <c:pt idx="1198">
                  <c:v>43787</c:v>
                </c:pt>
                <c:pt idx="1199">
                  <c:v>43784</c:v>
                </c:pt>
                <c:pt idx="1200">
                  <c:v>43783</c:v>
                </c:pt>
                <c:pt idx="1201">
                  <c:v>43782</c:v>
                </c:pt>
                <c:pt idx="1202">
                  <c:v>43780</c:v>
                </c:pt>
                <c:pt idx="1203">
                  <c:v>43777</c:v>
                </c:pt>
                <c:pt idx="1204">
                  <c:v>43776</c:v>
                </c:pt>
                <c:pt idx="1205">
                  <c:v>43775</c:v>
                </c:pt>
                <c:pt idx="1206">
                  <c:v>43774</c:v>
                </c:pt>
                <c:pt idx="1207">
                  <c:v>43773</c:v>
                </c:pt>
                <c:pt idx="1208">
                  <c:v>43770</c:v>
                </c:pt>
                <c:pt idx="1209">
                  <c:v>43769</c:v>
                </c:pt>
                <c:pt idx="1210">
                  <c:v>43768</c:v>
                </c:pt>
                <c:pt idx="1211">
                  <c:v>43767</c:v>
                </c:pt>
                <c:pt idx="1212">
                  <c:v>43763</c:v>
                </c:pt>
                <c:pt idx="1213">
                  <c:v>43762</c:v>
                </c:pt>
                <c:pt idx="1214">
                  <c:v>43761</c:v>
                </c:pt>
                <c:pt idx="1215">
                  <c:v>43760</c:v>
                </c:pt>
                <c:pt idx="1216">
                  <c:v>43756</c:v>
                </c:pt>
                <c:pt idx="1217">
                  <c:v>43755</c:v>
                </c:pt>
                <c:pt idx="1218">
                  <c:v>43754</c:v>
                </c:pt>
                <c:pt idx="1219">
                  <c:v>43753</c:v>
                </c:pt>
                <c:pt idx="1220">
                  <c:v>43752</c:v>
                </c:pt>
                <c:pt idx="1221">
                  <c:v>43749</c:v>
                </c:pt>
                <c:pt idx="1222">
                  <c:v>43748</c:v>
                </c:pt>
                <c:pt idx="1223">
                  <c:v>43747</c:v>
                </c:pt>
                <c:pt idx="1224">
                  <c:v>43745</c:v>
                </c:pt>
                <c:pt idx="1225">
                  <c:v>43742</c:v>
                </c:pt>
                <c:pt idx="1226">
                  <c:v>43741</c:v>
                </c:pt>
                <c:pt idx="1227">
                  <c:v>43739</c:v>
                </c:pt>
                <c:pt idx="1228">
                  <c:v>43738</c:v>
                </c:pt>
                <c:pt idx="1229">
                  <c:v>43735</c:v>
                </c:pt>
                <c:pt idx="1230">
                  <c:v>43734</c:v>
                </c:pt>
                <c:pt idx="1231">
                  <c:v>43733</c:v>
                </c:pt>
                <c:pt idx="1232">
                  <c:v>43732</c:v>
                </c:pt>
                <c:pt idx="1233">
                  <c:v>43731</c:v>
                </c:pt>
                <c:pt idx="1234">
                  <c:v>43728</c:v>
                </c:pt>
                <c:pt idx="1235">
                  <c:v>43727</c:v>
                </c:pt>
                <c:pt idx="1236">
                  <c:v>43726</c:v>
                </c:pt>
                <c:pt idx="1237">
                  <c:v>43725</c:v>
                </c:pt>
                <c:pt idx="1238">
                  <c:v>43724</c:v>
                </c:pt>
                <c:pt idx="1239">
                  <c:v>43721</c:v>
                </c:pt>
                <c:pt idx="1240">
                  <c:v>43720</c:v>
                </c:pt>
                <c:pt idx="1241">
                  <c:v>43719</c:v>
                </c:pt>
                <c:pt idx="1242">
                  <c:v>43717</c:v>
                </c:pt>
                <c:pt idx="1243">
                  <c:v>43714</c:v>
                </c:pt>
                <c:pt idx="1244">
                  <c:v>43713</c:v>
                </c:pt>
                <c:pt idx="1245">
                  <c:v>43712</c:v>
                </c:pt>
                <c:pt idx="1246">
                  <c:v>43711</c:v>
                </c:pt>
                <c:pt idx="1247">
                  <c:v>43707</c:v>
                </c:pt>
                <c:pt idx="1248">
                  <c:v>43706</c:v>
                </c:pt>
                <c:pt idx="1249">
                  <c:v>43705</c:v>
                </c:pt>
                <c:pt idx="1250">
                  <c:v>43704</c:v>
                </c:pt>
                <c:pt idx="1251">
                  <c:v>43703</c:v>
                </c:pt>
                <c:pt idx="1252">
                  <c:v>43700</c:v>
                </c:pt>
                <c:pt idx="1253">
                  <c:v>43699</c:v>
                </c:pt>
                <c:pt idx="1254">
                  <c:v>43698</c:v>
                </c:pt>
                <c:pt idx="1255">
                  <c:v>43697</c:v>
                </c:pt>
                <c:pt idx="1256">
                  <c:v>43696</c:v>
                </c:pt>
                <c:pt idx="1257">
                  <c:v>43693</c:v>
                </c:pt>
                <c:pt idx="1258">
                  <c:v>43691</c:v>
                </c:pt>
                <c:pt idx="1259">
                  <c:v>43690</c:v>
                </c:pt>
                <c:pt idx="1260">
                  <c:v>43686</c:v>
                </c:pt>
                <c:pt idx="1261">
                  <c:v>43685</c:v>
                </c:pt>
                <c:pt idx="1262">
                  <c:v>43684</c:v>
                </c:pt>
                <c:pt idx="1263">
                  <c:v>43683</c:v>
                </c:pt>
                <c:pt idx="1264">
                  <c:v>43682</c:v>
                </c:pt>
                <c:pt idx="1265">
                  <c:v>43679</c:v>
                </c:pt>
                <c:pt idx="1266">
                  <c:v>43678</c:v>
                </c:pt>
                <c:pt idx="1267">
                  <c:v>43677</c:v>
                </c:pt>
                <c:pt idx="1268">
                  <c:v>43676</c:v>
                </c:pt>
                <c:pt idx="1269">
                  <c:v>43675</c:v>
                </c:pt>
                <c:pt idx="1270">
                  <c:v>43672</c:v>
                </c:pt>
                <c:pt idx="1271">
                  <c:v>43671</c:v>
                </c:pt>
                <c:pt idx="1272">
                  <c:v>43670</c:v>
                </c:pt>
                <c:pt idx="1273">
                  <c:v>43669</c:v>
                </c:pt>
                <c:pt idx="1274">
                  <c:v>43668</c:v>
                </c:pt>
                <c:pt idx="1275">
                  <c:v>43665</c:v>
                </c:pt>
                <c:pt idx="1276">
                  <c:v>43664</c:v>
                </c:pt>
                <c:pt idx="1277">
                  <c:v>43663</c:v>
                </c:pt>
                <c:pt idx="1278">
                  <c:v>43662</c:v>
                </c:pt>
                <c:pt idx="1279">
                  <c:v>43661</c:v>
                </c:pt>
                <c:pt idx="1280">
                  <c:v>43658</c:v>
                </c:pt>
                <c:pt idx="1281">
                  <c:v>43657</c:v>
                </c:pt>
                <c:pt idx="1282">
                  <c:v>43656</c:v>
                </c:pt>
                <c:pt idx="1283">
                  <c:v>43655</c:v>
                </c:pt>
                <c:pt idx="1284">
                  <c:v>43654</c:v>
                </c:pt>
                <c:pt idx="1285">
                  <c:v>43651</c:v>
                </c:pt>
                <c:pt idx="1286">
                  <c:v>43650</c:v>
                </c:pt>
                <c:pt idx="1287">
                  <c:v>43649</c:v>
                </c:pt>
                <c:pt idx="1288">
                  <c:v>43648</c:v>
                </c:pt>
                <c:pt idx="1289">
                  <c:v>43647</c:v>
                </c:pt>
                <c:pt idx="1290">
                  <c:v>43644</c:v>
                </c:pt>
                <c:pt idx="1291">
                  <c:v>43643</c:v>
                </c:pt>
                <c:pt idx="1292">
                  <c:v>43642</c:v>
                </c:pt>
                <c:pt idx="1293">
                  <c:v>43641</c:v>
                </c:pt>
                <c:pt idx="1294">
                  <c:v>43640</c:v>
                </c:pt>
                <c:pt idx="1295">
                  <c:v>43637</c:v>
                </c:pt>
                <c:pt idx="1296">
                  <c:v>43636</c:v>
                </c:pt>
                <c:pt idx="1297">
                  <c:v>43635</c:v>
                </c:pt>
                <c:pt idx="1298">
                  <c:v>43634</c:v>
                </c:pt>
                <c:pt idx="1299">
                  <c:v>43633</c:v>
                </c:pt>
                <c:pt idx="1300">
                  <c:v>43630</c:v>
                </c:pt>
                <c:pt idx="1301">
                  <c:v>43629</c:v>
                </c:pt>
                <c:pt idx="1302">
                  <c:v>43628</c:v>
                </c:pt>
                <c:pt idx="1303">
                  <c:v>43627</c:v>
                </c:pt>
                <c:pt idx="1304">
                  <c:v>43626</c:v>
                </c:pt>
                <c:pt idx="1305">
                  <c:v>43623</c:v>
                </c:pt>
                <c:pt idx="1306">
                  <c:v>43622</c:v>
                </c:pt>
                <c:pt idx="1307">
                  <c:v>43620</c:v>
                </c:pt>
                <c:pt idx="1308">
                  <c:v>43619</c:v>
                </c:pt>
                <c:pt idx="1309">
                  <c:v>43616</c:v>
                </c:pt>
                <c:pt idx="1310">
                  <c:v>43615</c:v>
                </c:pt>
                <c:pt idx="1311">
                  <c:v>43614</c:v>
                </c:pt>
                <c:pt idx="1312">
                  <c:v>43613</c:v>
                </c:pt>
                <c:pt idx="1313">
                  <c:v>43612</c:v>
                </c:pt>
                <c:pt idx="1314">
                  <c:v>43609</c:v>
                </c:pt>
                <c:pt idx="1315">
                  <c:v>43608</c:v>
                </c:pt>
                <c:pt idx="1316">
                  <c:v>43607</c:v>
                </c:pt>
                <c:pt idx="1317">
                  <c:v>43606</c:v>
                </c:pt>
                <c:pt idx="1318">
                  <c:v>43605</c:v>
                </c:pt>
                <c:pt idx="1319">
                  <c:v>43602</c:v>
                </c:pt>
                <c:pt idx="1320">
                  <c:v>43601</c:v>
                </c:pt>
                <c:pt idx="1321">
                  <c:v>43600</c:v>
                </c:pt>
                <c:pt idx="1322">
                  <c:v>43599</c:v>
                </c:pt>
                <c:pt idx="1323">
                  <c:v>43598</c:v>
                </c:pt>
                <c:pt idx="1324">
                  <c:v>43595</c:v>
                </c:pt>
                <c:pt idx="1325">
                  <c:v>43594</c:v>
                </c:pt>
                <c:pt idx="1326">
                  <c:v>43593</c:v>
                </c:pt>
                <c:pt idx="1327">
                  <c:v>43592</c:v>
                </c:pt>
                <c:pt idx="1328">
                  <c:v>43591</c:v>
                </c:pt>
                <c:pt idx="1329">
                  <c:v>43588</c:v>
                </c:pt>
                <c:pt idx="1330">
                  <c:v>43587</c:v>
                </c:pt>
                <c:pt idx="1331">
                  <c:v>43585</c:v>
                </c:pt>
                <c:pt idx="1332">
                  <c:v>43581</c:v>
                </c:pt>
                <c:pt idx="1333">
                  <c:v>43580</c:v>
                </c:pt>
                <c:pt idx="1334">
                  <c:v>43579</c:v>
                </c:pt>
                <c:pt idx="1335">
                  <c:v>43578</c:v>
                </c:pt>
                <c:pt idx="1336">
                  <c:v>43577</c:v>
                </c:pt>
                <c:pt idx="1337">
                  <c:v>43573</c:v>
                </c:pt>
                <c:pt idx="1338">
                  <c:v>43571</c:v>
                </c:pt>
                <c:pt idx="1339">
                  <c:v>43570</c:v>
                </c:pt>
                <c:pt idx="1340">
                  <c:v>43567</c:v>
                </c:pt>
                <c:pt idx="1341">
                  <c:v>43566</c:v>
                </c:pt>
                <c:pt idx="1342">
                  <c:v>43565</c:v>
                </c:pt>
                <c:pt idx="1343">
                  <c:v>43564</c:v>
                </c:pt>
                <c:pt idx="1344">
                  <c:v>43563</c:v>
                </c:pt>
                <c:pt idx="1345">
                  <c:v>43560</c:v>
                </c:pt>
                <c:pt idx="1346">
                  <c:v>43559</c:v>
                </c:pt>
                <c:pt idx="1347">
                  <c:v>43558</c:v>
                </c:pt>
                <c:pt idx="1348">
                  <c:v>43557</c:v>
                </c:pt>
                <c:pt idx="1349">
                  <c:v>43556</c:v>
                </c:pt>
                <c:pt idx="1350">
                  <c:v>43553</c:v>
                </c:pt>
                <c:pt idx="1351">
                  <c:v>43552</c:v>
                </c:pt>
                <c:pt idx="1352">
                  <c:v>43551</c:v>
                </c:pt>
                <c:pt idx="1353">
                  <c:v>43550</c:v>
                </c:pt>
                <c:pt idx="1354">
                  <c:v>43549</c:v>
                </c:pt>
                <c:pt idx="1355">
                  <c:v>43546</c:v>
                </c:pt>
                <c:pt idx="1356">
                  <c:v>43544</c:v>
                </c:pt>
                <c:pt idx="1357">
                  <c:v>43543</c:v>
                </c:pt>
                <c:pt idx="1358">
                  <c:v>43542</c:v>
                </c:pt>
                <c:pt idx="1359">
                  <c:v>43539</c:v>
                </c:pt>
                <c:pt idx="1360">
                  <c:v>43538</c:v>
                </c:pt>
                <c:pt idx="1361">
                  <c:v>43537</c:v>
                </c:pt>
                <c:pt idx="1362">
                  <c:v>43536</c:v>
                </c:pt>
                <c:pt idx="1363">
                  <c:v>43535</c:v>
                </c:pt>
                <c:pt idx="1364">
                  <c:v>43532</c:v>
                </c:pt>
                <c:pt idx="1365">
                  <c:v>43531</c:v>
                </c:pt>
                <c:pt idx="1366">
                  <c:v>43530</c:v>
                </c:pt>
                <c:pt idx="1367">
                  <c:v>43529</c:v>
                </c:pt>
                <c:pt idx="1368">
                  <c:v>43525</c:v>
                </c:pt>
                <c:pt idx="1369">
                  <c:v>43524</c:v>
                </c:pt>
                <c:pt idx="1370">
                  <c:v>43523</c:v>
                </c:pt>
                <c:pt idx="1371">
                  <c:v>43522</c:v>
                </c:pt>
                <c:pt idx="1372">
                  <c:v>43521</c:v>
                </c:pt>
                <c:pt idx="1373">
                  <c:v>43518</c:v>
                </c:pt>
                <c:pt idx="1374">
                  <c:v>43517</c:v>
                </c:pt>
                <c:pt idx="1375">
                  <c:v>43516</c:v>
                </c:pt>
                <c:pt idx="1376">
                  <c:v>43515</c:v>
                </c:pt>
                <c:pt idx="1377">
                  <c:v>43514</c:v>
                </c:pt>
                <c:pt idx="1378">
                  <c:v>43511</c:v>
                </c:pt>
                <c:pt idx="1379">
                  <c:v>43510</c:v>
                </c:pt>
                <c:pt idx="1380">
                  <c:v>43509</c:v>
                </c:pt>
                <c:pt idx="1381">
                  <c:v>43508</c:v>
                </c:pt>
                <c:pt idx="1382">
                  <c:v>43507</c:v>
                </c:pt>
                <c:pt idx="1383">
                  <c:v>43504</c:v>
                </c:pt>
                <c:pt idx="1384">
                  <c:v>43503</c:v>
                </c:pt>
                <c:pt idx="1385">
                  <c:v>43502</c:v>
                </c:pt>
                <c:pt idx="1386">
                  <c:v>43501</c:v>
                </c:pt>
                <c:pt idx="1387">
                  <c:v>43500</c:v>
                </c:pt>
                <c:pt idx="1388">
                  <c:v>43497</c:v>
                </c:pt>
                <c:pt idx="1389">
                  <c:v>43496</c:v>
                </c:pt>
                <c:pt idx="1390">
                  <c:v>43495</c:v>
                </c:pt>
                <c:pt idx="1391">
                  <c:v>43494</c:v>
                </c:pt>
                <c:pt idx="1392">
                  <c:v>43493</c:v>
                </c:pt>
                <c:pt idx="1393">
                  <c:v>43490</c:v>
                </c:pt>
                <c:pt idx="1394">
                  <c:v>43489</c:v>
                </c:pt>
                <c:pt idx="1395">
                  <c:v>43488</c:v>
                </c:pt>
                <c:pt idx="1396">
                  <c:v>43487</c:v>
                </c:pt>
                <c:pt idx="1397">
                  <c:v>43486</c:v>
                </c:pt>
                <c:pt idx="1398">
                  <c:v>43483</c:v>
                </c:pt>
                <c:pt idx="1399">
                  <c:v>43482</c:v>
                </c:pt>
                <c:pt idx="1400">
                  <c:v>43481</c:v>
                </c:pt>
                <c:pt idx="1401">
                  <c:v>43480</c:v>
                </c:pt>
                <c:pt idx="1402">
                  <c:v>43479</c:v>
                </c:pt>
                <c:pt idx="1403">
                  <c:v>43476</c:v>
                </c:pt>
                <c:pt idx="1404">
                  <c:v>43475</c:v>
                </c:pt>
                <c:pt idx="1405">
                  <c:v>43474</c:v>
                </c:pt>
                <c:pt idx="1406">
                  <c:v>43473</c:v>
                </c:pt>
                <c:pt idx="1407">
                  <c:v>43472</c:v>
                </c:pt>
                <c:pt idx="1408">
                  <c:v>43469</c:v>
                </c:pt>
                <c:pt idx="1409">
                  <c:v>43468</c:v>
                </c:pt>
                <c:pt idx="1410">
                  <c:v>43467</c:v>
                </c:pt>
                <c:pt idx="1411">
                  <c:v>43466</c:v>
                </c:pt>
                <c:pt idx="1412">
                  <c:v>43465</c:v>
                </c:pt>
                <c:pt idx="1413">
                  <c:v>43462</c:v>
                </c:pt>
                <c:pt idx="1414">
                  <c:v>43461</c:v>
                </c:pt>
                <c:pt idx="1415">
                  <c:v>43460</c:v>
                </c:pt>
                <c:pt idx="1416">
                  <c:v>43458</c:v>
                </c:pt>
                <c:pt idx="1417">
                  <c:v>43455</c:v>
                </c:pt>
                <c:pt idx="1418">
                  <c:v>43454</c:v>
                </c:pt>
                <c:pt idx="1419">
                  <c:v>43453</c:v>
                </c:pt>
                <c:pt idx="1420">
                  <c:v>43452</c:v>
                </c:pt>
                <c:pt idx="1421">
                  <c:v>43451</c:v>
                </c:pt>
                <c:pt idx="1422">
                  <c:v>43448</c:v>
                </c:pt>
                <c:pt idx="1423">
                  <c:v>43447</c:v>
                </c:pt>
                <c:pt idx="1424">
                  <c:v>43446</c:v>
                </c:pt>
                <c:pt idx="1425">
                  <c:v>43445</c:v>
                </c:pt>
                <c:pt idx="1426">
                  <c:v>43444</c:v>
                </c:pt>
                <c:pt idx="1427">
                  <c:v>43441</c:v>
                </c:pt>
                <c:pt idx="1428">
                  <c:v>43440</c:v>
                </c:pt>
                <c:pt idx="1429">
                  <c:v>43439</c:v>
                </c:pt>
                <c:pt idx="1430">
                  <c:v>43438</c:v>
                </c:pt>
                <c:pt idx="1431">
                  <c:v>43437</c:v>
                </c:pt>
                <c:pt idx="1432">
                  <c:v>43434</c:v>
                </c:pt>
                <c:pt idx="1433">
                  <c:v>43433</c:v>
                </c:pt>
                <c:pt idx="1434">
                  <c:v>43432</c:v>
                </c:pt>
                <c:pt idx="1435">
                  <c:v>43431</c:v>
                </c:pt>
                <c:pt idx="1436">
                  <c:v>43430</c:v>
                </c:pt>
                <c:pt idx="1437">
                  <c:v>43426</c:v>
                </c:pt>
                <c:pt idx="1438">
                  <c:v>43425</c:v>
                </c:pt>
                <c:pt idx="1439">
                  <c:v>43424</c:v>
                </c:pt>
                <c:pt idx="1440">
                  <c:v>43423</c:v>
                </c:pt>
                <c:pt idx="1441">
                  <c:v>43420</c:v>
                </c:pt>
                <c:pt idx="1442">
                  <c:v>43419</c:v>
                </c:pt>
                <c:pt idx="1443">
                  <c:v>43418</c:v>
                </c:pt>
                <c:pt idx="1444">
                  <c:v>43417</c:v>
                </c:pt>
                <c:pt idx="1445">
                  <c:v>43416</c:v>
                </c:pt>
                <c:pt idx="1446">
                  <c:v>43413</c:v>
                </c:pt>
                <c:pt idx="1447">
                  <c:v>43411</c:v>
                </c:pt>
                <c:pt idx="1448">
                  <c:v>43410</c:v>
                </c:pt>
                <c:pt idx="1449">
                  <c:v>43409</c:v>
                </c:pt>
                <c:pt idx="1450">
                  <c:v>43406</c:v>
                </c:pt>
                <c:pt idx="1451">
                  <c:v>43405</c:v>
                </c:pt>
                <c:pt idx="1452">
                  <c:v>43404</c:v>
                </c:pt>
                <c:pt idx="1453">
                  <c:v>43403</c:v>
                </c:pt>
                <c:pt idx="1454">
                  <c:v>43402</c:v>
                </c:pt>
                <c:pt idx="1455">
                  <c:v>43399</c:v>
                </c:pt>
                <c:pt idx="1456">
                  <c:v>43398</c:v>
                </c:pt>
                <c:pt idx="1457">
                  <c:v>43397</c:v>
                </c:pt>
                <c:pt idx="1458">
                  <c:v>43396</c:v>
                </c:pt>
                <c:pt idx="1459">
                  <c:v>43395</c:v>
                </c:pt>
                <c:pt idx="1460">
                  <c:v>43392</c:v>
                </c:pt>
                <c:pt idx="1461">
                  <c:v>43390</c:v>
                </c:pt>
                <c:pt idx="1462">
                  <c:v>43389</c:v>
                </c:pt>
                <c:pt idx="1463">
                  <c:v>43388</c:v>
                </c:pt>
                <c:pt idx="1464">
                  <c:v>43385</c:v>
                </c:pt>
                <c:pt idx="1465">
                  <c:v>43384</c:v>
                </c:pt>
                <c:pt idx="1466">
                  <c:v>43383</c:v>
                </c:pt>
                <c:pt idx="1467">
                  <c:v>43382</c:v>
                </c:pt>
                <c:pt idx="1468">
                  <c:v>43381</c:v>
                </c:pt>
                <c:pt idx="1469">
                  <c:v>43378</c:v>
                </c:pt>
                <c:pt idx="1470">
                  <c:v>43377</c:v>
                </c:pt>
                <c:pt idx="1471">
                  <c:v>43376</c:v>
                </c:pt>
                <c:pt idx="1472">
                  <c:v>43374</c:v>
                </c:pt>
                <c:pt idx="1473">
                  <c:v>43371</c:v>
                </c:pt>
                <c:pt idx="1474">
                  <c:v>43370</c:v>
                </c:pt>
                <c:pt idx="1475">
                  <c:v>43369</c:v>
                </c:pt>
                <c:pt idx="1476">
                  <c:v>43368</c:v>
                </c:pt>
                <c:pt idx="1477">
                  <c:v>43367</c:v>
                </c:pt>
                <c:pt idx="1478">
                  <c:v>43364</c:v>
                </c:pt>
                <c:pt idx="1479">
                  <c:v>43362</c:v>
                </c:pt>
                <c:pt idx="1480">
                  <c:v>43361</c:v>
                </c:pt>
                <c:pt idx="1481">
                  <c:v>43360</c:v>
                </c:pt>
                <c:pt idx="1482">
                  <c:v>43357</c:v>
                </c:pt>
                <c:pt idx="1483">
                  <c:v>43355</c:v>
                </c:pt>
                <c:pt idx="1484">
                  <c:v>43354</c:v>
                </c:pt>
                <c:pt idx="1485">
                  <c:v>43353</c:v>
                </c:pt>
                <c:pt idx="1486">
                  <c:v>43350</c:v>
                </c:pt>
                <c:pt idx="1487">
                  <c:v>43349</c:v>
                </c:pt>
                <c:pt idx="1488">
                  <c:v>43348</c:v>
                </c:pt>
                <c:pt idx="1489">
                  <c:v>43347</c:v>
                </c:pt>
                <c:pt idx="1490">
                  <c:v>43346</c:v>
                </c:pt>
                <c:pt idx="1491">
                  <c:v>43343</c:v>
                </c:pt>
                <c:pt idx="1492">
                  <c:v>43342</c:v>
                </c:pt>
                <c:pt idx="1493">
                  <c:v>43341</c:v>
                </c:pt>
                <c:pt idx="1494">
                  <c:v>43340</c:v>
                </c:pt>
                <c:pt idx="1495">
                  <c:v>43339</c:v>
                </c:pt>
                <c:pt idx="1496">
                  <c:v>43336</c:v>
                </c:pt>
                <c:pt idx="1497">
                  <c:v>43335</c:v>
                </c:pt>
                <c:pt idx="1498">
                  <c:v>43333</c:v>
                </c:pt>
                <c:pt idx="1499">
                  <c:v>43332</c:v>
                </c:pt>
                <c:pt idx="1500">
                  <c:v>43329</c:v>
                </c:pt>
                <c:pt idx="1501">
                  <c:v>43328</c:v>
                </c:pt>
                <c:pt idx="1502">
                  <c:v>43326</c:v>
                </c:pt>
                <c:pt idx="1503">
                  <c:v>43325</c:v>
                </c:pt>
                <c:pt idx="1504">
                  <c:v>43322</c:v>
                </c:pt>
                <c:pt idx="1505">
                  <c:v>43321</c:v>
                </c:pt>
                <c:pt idx="1506">
                  <c:v>43320</c:v>
                </c:pt>
                <c:pt idx="1507">
                  <c:v>43319</c:v>
                </c:pt>
                <c:pt idx="1508">
                  <c:v>43318</c:v>
                </c:pt>
                <c:pt idx="1509">
                  <c:v>43315</c:v>
                </c:pt>
                <c:pt idx="1510">
                  <c:v>43314</c:v>
                </c:pt>
                <c:pt idx="1511">
                  <c:v>43313</c:v>
                </c:pt>
                <c:pt idx="1512">
                  <c:v>43312</c:v>
                </c:pt>
                <c:pt idx="1513">
                  <c:v>43311</c:v>
                </c:pt>
                <c:pt idx="1514">
                  <c:v>43308</c:v>
                </c:pt>
                <c:pt idx="1515">
                  <c:v>43307</c:v>
                </c:pt>
                <c:pt idx="1516">
                  <c:v>43306</c:v>
                </c:pt>
                <c:pt idx="1517">
                  <c:v>43305</c:v>
                </c:pt>
                <c:pt idx="1518">
                  <c:v>43304</c:v>
                </c:pt>
                <c:pt idx="1519">
                  <c:v>43301</c:v>
                </c:pt>
                <c:pt idx="1520">
                  <c:v>43300</c:v>
                </c:pt>
                <c:pt idx="1521">
                  <c:v>43299</c:v>
                </c:pt>
                <c:pt idx="1522">
                  <c:v>43298</c:v>
                </c:pt>
                <c:pt idx="1523">
                  <c:v>43297</c:v>
                </c:pt>
                <c:pt idx="1524">
                  <c:v>43294</c:v>
                </c:pt>
                <c:pt idx="1525">
                  <c:v>43293</c:v>
                </c:pt>
                <c:pt idx="1526">
                  <c:v>43292</c:v>
                </c:pt>
                <c:pt idx="1527">
                  <c:v>43291</c:v>
                </c:pt>
                <c:pt idx="1528">
                  <c:v>43290</c:v>
                </c:pt>
                <c:pt idx="1529">
                  <c:v>43287</c:v>
                </c:pt>
                <c:pt idx="1530">
                  <c:v>43286</c:v>
                </c:pt>
                <c:pt idx="1531">
                  <c:v>43285</c:v>
                </c:pt>
                <c:pt idx="1532">
                  <c:v>43284</c:v>
                </c:pt>
                <c:pt idx="1533">
                  <c:v>43283</c:v>
                </c:pt>
                <c:pt idx="1534">
                  <c:v>43280</c:v>
                </c:pt>
                <c:pt idx="1535">
                  <c:v>43279</c:v>
                </c:pt>
                <c:pt idx="1536">
                  <c:v>43278</c:v>
                </c:pt>
                <c:pt idx="1537">
                  <c:v>43277</c:v>
                </c:pt>
                <c:pt idx="1538">
                  <c:v>43276</c:v>
                </c:pt>
                <c:pt idx="1539">
                  <c:v>43273</c:v>
                </c:pt>
                <c:pt idx="1540">
                  <c:v>43272</c:v>
                </c:pt>
                <c:pt idx="1541">
                  <c:v>43271</c:v>
                </c:pt>
                <c:pt idx="1542">
                  <c:v>43270</c:v>
                </c:pt>
                <c:pt idx="1543">
                  <c:v>43269</c:v>
                </c:pt>
                <c:pt idx="1544">
                  <c:v>43266</c:v>
                </c:pt>
                <c:pt idx="1545">
                  <c:v>43265</c:v>
                </c:pt>
                <c:pt idx="1546">
                  <c:v>43264</c:v>
                </c:pt>
                <c:pt idx="1547">
                  <c:v>43263</c:v>
                </c:pt>
                <c:pt idx="1548">
                  <c:v>43262</c:v>
                </c:pt>
                <c:pt idx="1549">
                  <c:v>43259</c:v>
                </c:pt>
                <c:pt idx="1550">
                  <c:v>43258</c:v>
                </c:pt>
                <c:pt idx="1551">
                  <c:v>43257</c:v>
                </c:pt>
                <c:pt idx="1552">
                  <c:v>43256</c:v>
                </c:pt>
                <c:pt idx="1553">
                  <c:v>43255</c:v>
                </c:pt>
                <c:pt idx="1554">
                  <c:v>43252</c:v>
                </c:pt>
                <c:pt idx="1555">
                  <c:v>43251</c:v>
                </c:pt>
                <c:pt idx="1556">
                  <c:v>43250</c:v>
                </c:pt>
                <c:pt idx="1557">
                  <c:v>43249</c:v>
                </c:pt>
                <c:pt idx="1558">
                  <c:v>43248</c:v>
                </c:pt>
                <c:pt idx="1559">
                  <c:v>43245</c:v>
                </c:pt>
                <c:pt idx="1560">
                  <c:v>43244</c:v>
                </c:pt>
                <c:pt idx="1561">
                  <c:v>43243</c:v>
                </c:pt>
                <c:pt idx="1562">
                  <c:v>43242</c:v>
                </c:pt>
                <c:pt idx="1563">
                  <c:v>43241</c:v>
                </c:pt>
                <c:pt idx="1564">
                  <c:v>43238</c:v>
                </c:pt>
                <c:pt idx="1565">
                  <c:v>43237</c:v>
                </c:pt>
                <c:pt idx="1566">
                  <c:v>43236</c:v>
                </c:pt>
                <c:pt idx="1567">
                  <c:v>43235</c:v>
                </c:pt>
                <c:pt idx="1568">
                  <c:v>43234</c:v>
                </c:pt>
                <c:pt idx="1569">
                  <c:v>43231</c:v>
                </c:pt>
                <c:pt idx="1570">
                  <c:v>43230</c:v>
                </c:pt>
                <c:pt idx="1571">
                  <c:v>43229</c:v>
                </c:pt>
                <c:pt idx="1572">
                  <c:v>43228</c:v>
                </c:pt>
                <c:pt idx="1573">
                  <c:v>43227</c:v>
                </c:pt>
                <c:pt idx="1574">
                  <c:v>43224</c:v>
                </c:pt>
                <c:pt idx="1575">
                  <c:v>43223</c:v>
                </c:pt>
                <c:pt idx="1576">
                  <c:v>43222</c:v>
                </c:pt>
                <c:pt idx="1577">
                  <c:v>43220</c:v>
                </c:pt>
                <c:pt idx="1578">
                  <c:v>43217</c:v>
                </c:pt>
                <c:pt idx="1579">
                  <c:v>43216</c:v>
                </c:pt>
                <c:pt idx="1580">
                  <c:v>43215</c:v>
                </c:pt>
                <c:pt idx="1581">
                  <c:v>43214</c:v>
                </c:pt>
                <c:pt idx="1582">
                  <c:v>43213</c:v>
                </c:pt>
                <c:pt idx="1583">
                  <c:v>43210</c:v>
                </c:pt>
                <c:pt idx="1584">
                  <c:v>43209</c:v>
                </c:pt>
                <c:pt idx="1585">
                  <c:v>43208</c:v>
                </c:pt>
                <c:pt idx="1586">
                  <c:v>43207</c:v>
                </c:pt>
                <c:pt idx="1587">
                  <c:v>43206</c:v>
                </c:pt>
                <c:pt idx="1588">
                  <c:v>43203</c:v>
                </c:pt>
                <c:pt idx="1589">
                  <c:v>43202</c:v>
                </c:pt>
                <c:pt idx="1590">
                  <c:v>43201</c:v>
                </c:pt>
                <c:pt idx="1591">
                  <c:v>43200</c:v>
                </c:pt>
                <c:pt idx="1592">
                  <c:v>43199</c:v>
                </c:pt>
                <c:pt idx="1593">
                  <c:v>43196</c:v>
                </c:pt>
                <c:pt idx="1594">
                  <c:v>43195</c:v>
                </c:pt>
                <c:pt idx="1595">
                  <c:v>43194</c:v>
                </c:pt>
                <c:pt idx="1596">
                  <c:v>43193</c:v>
                </c:pt>
                <c:pt idx="1597">
                  <c:v>43192</c:v>
                </c:pt>
                <c:pt idx="1598">
                  <c:v>43187</c:v>
                </c:pt>
                <c:pt idx="1599">
                  <c:v>43186</c:v>
                </c:pt>
                <c:pt idx="1600">
                  <c:v>43185</c:v>
                </c:pt>
                <c:pt idx="1601">
                  <c:v>43182</c:v>
                </c:pt>
                <c:pt idx="1602">
                  <c:v>43181</c:v>
                </c:pt>
                <c:pt idx="1603">
                  <c:v>43180</c:v>
                </c:pt>
                <c:pt idx="1604">
                  <c:v>43179</c:v>
                </c:pt>
                <c:pt idx="1605">
                  <c:v>43178</c:v>
                </c:pt>
                <c:pt idx="1606">
                  <c:v>43175</c:v>
                </c:pt>
                <c:pt idx="1607">
                  <c:v>43174</c:v>
                </c:pt>
                <c:pt idx="1608">
                  <c:v>43173</c:v>
                </c:pt>
                <c:pt idx="1609">
                  <c:v>43172</c:v>
                </c:pt>
                <c:pt idx="1610">
                  <c:v>43171</c:v>
                </c:pt>
                <c:pt idx="1611">
                  <c:v>43168</c:v>
                </c:pt>
                <c:pt idx="1612">
                  <c:v>43167</c:v>
                </c:pt>
                <c:pt idx="1613">
                  <c:v>43166</c:v>
                </c:pt>
                <c:pt idx="1614">
                  <c:v>43165</c:v>
                </c:pt>
                <c:pt idx="1615">
                  <c:v>43164</c:v>
                </c:pt>
                <c:pt idx="1616">
                  <c:v>43160</c:v>
                </c:pt>
                <c:pt idx="1617">
                  <c:v>43159</c:v>
                </c:pt>
                <c:pt idx="1618">
                  <c:v>43158</c:v>
                </c:pt>
                <c:pt idx="1619">
                  <c:v>43157</c:v>
                </c:pt>
                <c:pt idx="1620">
                  <c:v>43154</c:v>
                </c:pt>
                <c:pt idx="1621">
                  <c:v>43153</c:v>
                </c:pt>
                <c:pt idx="1622">
                  <c:v>43152</c:v>
                </c:pt>
                <c:pt idx="1623">
                  <c:v>43151</c:v>
                </c:pt>
                <c:pt idx="1624">
                  <c:v>43150</c:v>
                </c:pt>
                <c:pt idx="1625">
                  <c:v>43147</c:v>
                </c:pt>
                <c:pt idx="1626">
                  <c:v>43146</c:v>
                </c:pt>
                <c:pt idx="1627">
                  <c:v>43145</c:v>
                </c:pt>
                <c:pt idx="1628">
                  <c:v>43143</c:v>
                </c:pt>
                <c:pt idx="1629">
                  <c:v>43140</c:v>
                </c:pt>
                <c:pt idx="1630">
                  <c:v>43139</c:v>
                </c:pt>
                <c:pt idx="1631">
                  <c:v>43138</c:v>
                </c:pt>
                <c:pt idx="1632">
                  <c:v>43137</c:v>
                </c:pt>
                <c:pt idx="1633">
                  <c:v>43136</c:v>
                </c:pt>
                <c:pt idx="1634">
                  <c:v>43133</c:v>
                </c:pt>
                <c:pt idx="1635">
                  <c:v>43132</c:v>
                </c:pt>
                <c:pt idx="1636">
                  <c:v>43131</c:v>
                </c:pt>
                <c:pt idx="1637">
                  <c:v>43130</c:v>
                </c:pt>
                <c:pt idx="1638">
                  <c:v>43129</c:v>
                </c:pt>
                <c:pt idx="1639">
                  <c:v>43125</c:v>
                </c:pt>
                <c:pt idx="1640">
                  <c:v>43124</c:v>
                </c:pt>
                <c:pt idx="1641">
                  <c:v>43123</c:v>
                </c:pt>
                <c:pt idx="1642">
                  <c:v>43122</c:v>
                </c:pt>
                <c:pt idx="1643">
                  <c:v>43119</c:v>
                </c:pt>
                <c:pt idx="1644">
                  <c:v>43118</c:v>
                </c:pt>
                <c:pt idx="1645">
                  <c:v>43117</c:v>
                </c:pt>
                <c:pt idx="1646">
                  <c:v>43116</c:v>
                </c:pt>
                <c:pt idx="1647">
                  <c:v>43115</c:v>
                </c:pt>
                <c:pt idx="1648">
                  <c:v>43112</c:v>
                </c:pt>
                <c:pt idx="1649">
                  <c:v>43111</c:v>
                </c:pt>
                <c:pt idx="1650">
                  <c:v>43110</c:v>
                </c:pt>
                <c:pt idx="1651">
                  <c:v>43109</c:v>
                </c:pt>
                <c:pt idx="1652">
                  <c:v>43108</c:v>
                </c:pt>
                <c:pt idx="1653">
                  <c:v>43105</c:v>
                </c:pt>
                <c:pt idx="1654">
                  <c:v>43104</c:v>
                </c:pt>
                <c:pt idx="1655">
                  <c:v>43103</c:v>
                </c:pt>
                <c:pt idx="1656">
                  <c:v>43102</c:v>
                </c:pt>
                <c:pt idx="1657">
                  <c:v>43101</c:v>
                </c:pt>
                <c:pt idx="1658">
                  <c:v>43098</c:v>
                </c:pt>
                <c:pt idx="1659">
                  <c:v>43097</c:v>
                </c:pt>
                <c:pt idx="1660">
                  <c:v>43096</c:v>
                </c:pt>
                <c:pt idx="1661">
                  <c:v>43095</c:v>
                </c:pt>
                <c:pt idx="1662">
                  <c:v>43091</c:v>
                </c:pt>
                <c:pt idx="1663">
                  <c:v>43090</c:v>
                </c:pt>
                <c:pt idx="1664">
                  <c:v>43089</c:v>
                </c:pt>
                <c:pt idx="1665">
                  <c:v>43088</c:v>
                </c:pt>
                <c:pt idx="1666">
                  <c:v>43087</c:v>
                </c:pt>
                <c:pt idx="1667">
                  <c:v>43084</c:v>
                </c:pt>
                <c:pt idx="1668">
                  <c:v>43083</c:v>
                </c:pt>
                <c:pt idx="1669">
                  <c:v>43082</c:v>
                </c:pt>
                <c:pt idx="1670">
                  <c:v>43081</c:v>
                </c:pt>
                <c:pt idx="1671">
                  <c:v>43080</c:v>
                </c:pt>
                <c:pt idx="1672">
                  <c:v>43077</c:v>
                </c:pt>
                <c:pt idx="1673">
                  <c:v>43076</c:v>
                </c:pt>
                <c:pt idx="1674">
                  <c:v>43075</c:v>
                </c:pt>
                <c:pt idx="1675">
                  <c:v>43074</c:v>
                </c:pt>
                <c:pt idx="1676">
                  <c:v>43073</c:v>
                </c:pt>
                <c:pt idx="1677">
                  <c:v>43070</c:v>
                </c:pt>
                <c:pt idx="1678">
                  <c:v>43069</c:v>
                </c:pt>
                <c:pt idx="1679">
                  <c:v>43068</c:v>
                </c:pt>
                <c:pt idx="1680">
                  <c:v>43067</c:v>
                </c:pt>
                <c:pt idx="1681">
                  <c:v>43066</c:v>
                </c:pt>
                <c:pt idx="1682">
                  <c:v>43063</c:v>
                </c:pt>
                <c:pt idx="1683">
                  <c:v>43062</c:v>
                </c:pt>
                <c:pt idx="1684">
                  <c:v>43061</c:v>
                </c:pt>
                <c:pt idx="1685">
                  <c:v>43060</c:v>
                </c:pt>
                <c:pt idx="1686">
                  <c:v>43059</c:v>
                </c:pt>
                <c:pt idx="1687">
                  <c:v>43056</c:v>
                </c:pt>
                <c:pt idx="1688">
                  <c:v>43055</c:v>
                </c:pt>
                <c:pt idx="1689">
                  <c:v>43054</c:v>
                </c:pt>
                <c:pt idx="1690">
                  <c:v>43053</c:v>
                </c:pt>
                <c:pt idx="1691">
                  <c:v>43052</c:v>
                </c:pt>
                <c:pt idx="1692">
                  <c:v>43049</c:v>
                </c:pt>
                <c:pt idx="1693">
                  <c:v>43048</c:v>
                </c:pt>
                <c:pt idx="1694">
                  <c:v>43047</c:v>
                </c:pt>
                <c:pt idx="1695">
                  <c:v>43046</c:v>
                </c:pt>
                <c:pt idx="1696">
                  <c:v>43045</c:v>
                </c:pt>
                <c:pt idx="1697">
                  <c:v>43042</c:v>
                </c:pt>
                <c:pt idx="1698">
                  <c:v>43041</c:v>
                </c:pt>
                <c:pt idx="1699">
                  <c:v>43040</c:v>
                </c:pt>
                <c:pt idx="1700">
                  <c:v>43039</c:v>
                </c:pt>
                <c:pt idx="1701">
                  <c:v>43038</c:v>
                </c:pt>
                <c:pt idx="1702">
                  <c:v>43035</c:v>
                </c:pt>
                <c:pt idx="1703">
                  <c:v>43034</c:v>
                </c:pt>
                <c:pt idx="1704">
                  <c:v>43033</c:v>
                </c:pt>
                <c:pt idx="1705">
                  <c:v>43032</c:v>
                </c:pt>
                <c:pt idx="1706">
                  <c:v>43031</c:v>
                </c:pt>
                <c:pt idx="1707">
                  <c:v>43027</c:v>
                </c:pt>
                <c:pt idx="1708">
                  <c:v>43026</c:v>
                </c:pt>
                <c:pt idx="1709">
                  <c:v>43025</c:v>
                </c:pt>
                <c:pt idx="1710">
                  <c:v>43024</c:v>
                </c:pt>
                <c:pt idx="1711">
                  <c:v>43021</c:v>
                </c:pt>
                <c:pt idx="1712">
                  <c:v>43020</c:v>
                </c:pt>
                <c:pt idx="1713">
                  <c:v>43019</c:v>
                </c:pt>
                <c:pt idx="1714">
                  <c:v>43018</c:v>
                </c:pt>
                <c:pt idx="1715">
                  <c:v>43017</c:v>
                </c:pt>
                <c:pt idx="1716">
                  <c:v>43014</c:v>
                </c:pt>
                <c:pt idx="1717">
                  <c:v>43013</c:v>
                </c:pt>
                <c:pt idx="1718">
                  <c:v>43012</c:v>
                </c:pt>
                <c:pt idx="1719">
                  <c:v>43011</c:v>
                </c:pt>
                <c:pt idx="1720">
                  <c:v>43007</c:v>
                </c:pt>
                <c:pt idx="1721">
                  <c:v>43006</c:v>
                </c:pt>
                <c:pt idx="1722">
                  <c:v>43005</c:v>
                </c:pt>
                <c:pt idx="1723">
                  <c:v>43004</c:v>
                </c:pt>
                <c:pt idx="1724">
                  <c:v>43003</c:v>
                </c:pt>
                <c:pt idx="1725">
                  <c:v>43000</c:v>
                </c:pt>
                <c:pt idx="1726">
                  <c:v>42999</c:v>
                </c:pt>
                <c:pt idx="1727">
                  <c:v>42998</c:v>
                </c:pt>
                <c:pt idx="1728">
                  <c:v>42997</c:v>
                </c:pt>
                <c:pt idx="1729">
                  <c:v>42996</c:v>
                </c:pt>
                <c:pt idx="1730">
                  <c:v>42993</c:v>
                </c:pt>
                <c:pt idx="1731">
                  <c:v>42992</c:v>
                </c:pt>
                <c:pt idx="1732">
                  <c:v>42991</c:v>
                </c:pt>
                <c:pt idx="1733">
                  <c:v>42990</c:v>
                </c:pt>
                <c:pt idx="1734">
                  <c:v>42989</c:v>
                </c:pt>
                <c:pt idx="1735">
                  <c:v>42986</c:v>
                </c:pt>
                <c:pt idx="1736">
                  <c:v>42985</c:v>
                </c:pt>
                <c:pt idx="1737">
                  <c:v>42984</c:v>
                </c:pt>
                <c:pt idx="1738">
                  <c:v>42983</c:v>
                </c:pt>
                <c:pt idx="1739">
                  <c:v>42982</c:v>
                </c:pt>
                <c:pt idx="1740">
                  <c:v>42979</c:v>
                </c:pt>
                <c:pt idx="1741">
                  <c:v>42978</c:v>
                </c:pt>
                <c:pt idx="1742">
                  <c:v>42977</c:v>
                </c:pt>
                <c:pt idx="1743">
                  <c:v>42976</c:v>
                </c:pt>
                <c:pt idx="1744">
                  <c:v>42975</c:v>
                </c:pt>
                <c:pt idx="1745">
                  <c:v>42971</c:v>
                </c:pt>
                <c:pt idx="1746">
                  <c:v>42970</c:v>
                </c:pt>
                <c:pt idx="1747">
                  <c:v>42969</c:v>
                </c:pt>
                <c:pt idx="1748">
                  <c:v>42968</c:v>
                </c:pt>
                <c:pt idx="1749">
                  <c:v>42965</c:v>
                </c:pt>
                <c:pt idx="1750">
                  <c:v>42964</c:v>
                </c:pt>
                <c:pt idx="1751">
                  <c:v>42963</c:v>
                </c:pt>
                <c:pt idx="1752">
                  <c:v>42961</c:v>
                </c:pt>
                <c:pt idx="1753">
                  <c:v>42958</c:v>
                </c:pt>
                <c:pt idx="1754">
                  <c:v>42957</c:v>
                </c:pt>
                <c:pt idx="1755">
                  <c:v>42956</c:v>
                </c:pt>
                <c:pt idx="1756">
                  <c:v>42955</c:v>
                </c:pt>
                <c:pt idx="1757">
                  <c:v>42954</c:v>
                </c:pt>
                <c:pt idx="1758">
                  <c:v>42951</c:v>
                </c:pt>
                <c:pt idx="1759">
                  <c:v>42950</c:v>
                </c:pt>
                <c:pt idx="1760">
                  <c:v>42949</c:v>
                </c:pt>
                <c:pt idx="1761">
                  <c:v>42948</c:v>
                </c:pt>
                <c:pt idx="1762">
                  <c:v>42947</c:v>
                </c:pt>
                <c:pt idx="1763">
                  <c:v>42944</c:v>
                </c:pt>
                <c:pt idx="1764">
                  <c:v>42943</c:v>
                </c:pt>
                <c:pt idx="1765">
                  <c:v>42942</c:v>
                </c:pt>
                <c:pt idx="1766">
                  <c:v>42941</c:v>
                </c:pt>
                <c:pt idx="1767">
                  <c:v>42940</c:v>
                </c:pt>
                <c:pt idx="1768">
                  <c:v>42937</c:v>
                </c:pt>
                <c:pt idx="1769">
                  <c:v>42936</c:v>
                </c:pt>
                <c:pt idx="1770">
                  <c:v>42935</c:v>
                </c:pt>
                <c:pt idx="1771">
                  <c:v>42934</c:v>
                </c:pt>
                <c:pt idx="1772">
                  <c:v>42933</c:v>
                </c:pt>
                <c:pt idx="1773">
                  <c:v>42930</c:v>
                </c:pt>
                <c:pt idx="1774">
                  <c:v>42929</c:v>
                </c:pt>
                <c:pt idx="1775">
                  <c:v>42928</c:v>
                </c:pt>
                <c:pt idx="1776">
                  <c:v>42927</c:v>
                </c:pt>
                <c:pt idx="1777">
                  <c:v>42926</c:v>
                </c:pt>
                <c:pt idx="1778">
                  <c:v>42923</c:v>
                </c:pt>
                <c:pt idx="1779">
                  <c:v>42922</c:v>
                </c:pt>
                <c:pt idx="1780">
                  <c:v>42921</c:v>
                </c:pt>
                <c:pt idx="1781">
                  <c:v>42920</c:v>
                </c:pt>
                <c:pt idx="1782">
                  <c:v>42919</c:v>
                </c:pt>
                <c:pt idx="1783">
                  <c:v>42916</c:v>
                </c:pt>
                <c:pt idx="1784">
                  <c:v>42915</c:v>
                </c:pt>
                <c:pt idx="1785">
                  <c:v>42914</c:v>
                </c:pt>
                <c:pt idx="1786">
                  <c:v>42913</c:v>
                </c:pt>
                <c:pt idx="1787">
                  <c:v>42909</c:v>
                </c:pt>
                <c:pt idx="1788">
                  <c:v>42908</c:v>
                </c:pt>
                <c:pt idx="1789">
                  <c:v>42907</c:v>
                </c:pt>
                <c:pt idx="1790">
                  <c:v>42906</c:v>
                </c:pt>
                <c:pt idx="1791">
                  <c:v>42905</c:v>
                </c:pt>
                <c:pt idx="1792">
                  <c:v>42902</c:v>
                </c:pt>
                <c:pt idx="1793">
                  <c:v>42901</c:v>
                </c:pt>
                <c:pt idx="1794">
                  <c:v>42900</c:v>
                </c:pt>
                <c:pt idx="1795">
                  <c:v>42899</c:v>
                </c:pt>
                <c:pt idx="1796">
                  <c:v>42898</c:v>
                </c:pt>
                <c:pt idx="1797">
                  <c:v>42895</c:v>
                </c:pt>
                <c:pt idx="1798">
                  <c:v>42894</c:v>
                </c:pt>
                <c:pt idx="1799">
                  <c:v>42893</c:v>
                </c:pt>
                <c:pt idx="1800">
                  <c:v>42892</c:v>
                </c:pt>
                <c:pt idx="1801">
                  <c:v>42891</c:v>
                </c:pt>
                <c:pt idx="1802">
                  <c:v>42888</c:v>
                </c:pt>
                <c:pt idx="1803">
                  <c:v>42887</c:v>
                </c:pt>
                <c:pt idx="1804">
                  <c:v>42886</c:v>
                </c:pt>
                <c:pt idx="1805">
                  <c:v>42885</c:v>
                </c:pt>
                <c:pt idx="1806">
                  <c:v>42884</c:v>
                </c:pt>
                <c:pt idx="1807">
                  <c:v>42881</c:v>
                </c:pt>
                <c:pt idx="1808">
                  <c:v>42880</c:v>
                </c:pt>
                <c:pt idx="1809">
                  <c:v>42879</c:v>
                </c:pt>
                <c:pt idx="1810">
                  <c:v>42878</c:v>
                </c:pt>
                <c:pt idx="1811">
                  <c:v>42877</c:v>
                </c:pt>
                <c:pt idx="1812">
                  <c:v>42874</c:v>
                </c:pt>
                <c:pt idx="1813">
                  <c:v>42873</c:v>
                </c:pt>
                <c:pt idx="1814">
                  <c:v>42872</c:v>
                </c:pt>
                <c:pt idx="1815">
                  <c:v>42871</c:v>
                </c:pt>
                <c:pt idx="1816">
                  <c:v>42870</c:v>
                </c:pt>
                <c:pt idx="1817">
                  <c:v>42867</c:v>
                </c:pt>
                <c:pt idx="1818">
                  <c:v>42866</c:v>
                </c:pt>
                <c:pt idx="1819">
                  <c:v>42865</c:v>
                </c:pt>
                <c:pt idx="1820">
                  <c:v>42864</c:v>
                </c:pt>
                <c:pt idx="1821">
                  <c:v>42863</c:v>
                </c:pt>
                <c:pt idx="1822">
                  <c:v>42860</c:v>
                </c:pt>
                <c:pt idx="1823">
                  <c:v>42859</c:v>
                </c:pt>
                <c:pt idx="1824">
                  <c:v>42858</c:v>
                </c:pt>
                <c:pt idx="1825">
                  <c:v>42857</c:v>
                </c:pt>
                <c:pt idx="1826">
                  <c:v>42853</c:v>
                </c:pt>
                <c:pt idx="1827">
                  <c:v>42852</c:v>
                </c:pt>
                <c:pt idx="1828">
                  <c:v>42851</c:v>
                </c:pt>
                <c:pt idx="1829">
                  <c:v>42850</c:v>
                </c:pt>
                <c:pt idx="1830">
                  <c:v>42849</c:v>
                </c:pt>
                <c:pt idx="1831">
                  <c:v>42846</c:v>
                </c:pt>
                <c:pt idx="1832">
                  <c:v>42845</c:v>
                </c:pt>
                <c:pt idx="1833">
                  <c:v>42844</c:v>
                </c:pt>
                <c:pt idx="1834">
                  <c:v>42843</c:v>
                </c:pt>
                <c:pt idx="1835">
                  <c:v>42842</c:v>
                </c:pt>
                <c:pt idx="1836">
                  <c:v>42838</c:v>
                </c:pt>
                <c:pt idx="1837">
                  <c:v>42837</c:v>
                </c:pt>
                <c:pt idx="1838">
                  <c:v>42836</c:v>
                </c:pt>
                <c:pt idx="1839">
                  <c:v>42835</c:v>
                </c:pt>
                <c:pt idx="1840">
                  <c:v>42832</c:v>
                </c:pt>
                <c:pt idx="1841">
                  <c:v>42831</c:v>
                </c:pt>
                <c:pt idx="1842">
                  <c:v>42830</c:v>
                </c:pt>
                <c:pt idx="1843">
                  <c:v>42828</c:v>
                </c:pt>
                <c:pt idx="1844">
                  <c:v>42825</c:v>
                </c:pt>
                <c:pt idx="1845">
                  <c:v>42824</c:v>
                </c:pt>
                <c:pt idx="1846">
                  <c:v>42823</c:v>
                </c:pt>
                <c:pt idx="1847">
                  <c:v>42822</c:v>
                </c:pt>
                <c:pt idx="1848">
                  <c:v>42821</c:v>
                </c:pt>
              </c:numCache>
            </c:numRef>
          </c:cat>
          <c:val>
            <c:numRef>
              <c:f>'Share Price'!$C$4:$C$1852</c:f>
              <c:numCache>
                <c:formatCode>#,##0.00</c:formatCode>
                <c:ptCount val="1849"/>
                <c:pt idx="0">
                  <c:v>5187.05</c:v>
                </c:pt>
                <c:pt idx="1">
                  <c:v>5238.55</c:v>
                </c:pt>
                <c:pt idx="2">
                  <c:v>5299.1</c:v>
                </c:pt>
                <c:pt idx="3">
                  <c:v>5344.4</c:v>
                </c:pt>
                <c:pt idx="4">
                  <c:v>5361.4</c:v>
                </c:pt>
                <c:pt idx="5">
                  <c:v>5303.45</c:v>
                </c:pt>
                <c:pt idx="6">
                  <c:v>5308.15</c:v>
                </c:pt>
                <c:pt idx="7">
                  <c:v>5100.8999999999996</c:v>
                </c:pt>
                <c:pt idx="8">
                  <c:v>4980.6000000000004</c:v>
                </c:pt>
                <c:pt idx="9">
                  <c:v>4999.8500000000004</c:v>
                </c:pt>
                <c:pt idx="10">
                  <c:v>4927.45</c:v>
                </c:pt>
                <c:pt idx="11">
                  <c:v>5008.8</c:v>
                </c:pt>
                <c:pt idx="12">
                  <c:v>4964.8500000000004</c:v>
                </c:pt>
                <c:pt idx="13">
                  <c:v>4958.55</c:v>
                </c:pt>
                <c:pt idx="14">
                  <c:v>4959.3999999999996</c:v>
                </c:pt>
                <c:pt idx="15">
                  <c:v>4901.5</c:v>
                </c:pt>
                <c:pt idx="16">
                  <c:v>5057.8500000000004</c:v>
                </c:pt>
                <c:pt idx="17">
                  <c:v>5099.45</c:v>
                </c:pt>
                <c:pt idx="18">
                  <c:v>5079.2</c:v>
                </c:pt>
                <c:pt idx="19">
                  <c:v>5002.7</c:v>
                </c:pt>
                <c:pt idx="20">
                  <c:v>5021.3</c:v>
                </c:pt>
                <c:pt idx="21">
                  <c:v>4960.3</c:v>
                </c:pt>
                <c:pt idx="22">
                  <c:v>4929.5</c:v>
                </c:pt>
                <c:pt idx="23">
                  <c:v>5013.8</c:v>
                </c:pt>
                <c:pt idx="24">
                  <c:v>4989.95</c:v>
                </c:pt>
                <c:pt idx="25">
                  <c:v>4980.1000000000004</c:v>
                </c:pt>
                <c:pt idx="26">
                  <c:v>5018.5</c:v>
                </c:pt>
                <c:pt idx="27">
                  <c:v>4909.8999999999996</c:v>
                </c:pt>
                <c:pt idx="28">
                  <c:v>4817.45</c:v>
                </c:pt>
                <c:pt idx="29">
                  <c:v>4909.7</c:v>
                </c:pt>
                <c:pt idx="30">
                  <c:v>4993.8</c:v>
                </c:pt>
                <c:pt idx="31">
                  <c:v>4935.95</c:v>
                </c:pt>
                <c:pt idx="32">
                  <c:v>5027.2</c:v>
                </c:pt>
                <c:pt idx="33">
                  <c:v>5112.8500000000004</c:v>
                </c:pt>
                <c:pt idx="34">
                  <c:v>5071.6000000000004</c:v>
                </c:pt>
                <c:pt idx="35">
                  <c:v>5171.3500000000004</c:v>
                </c:pt>
                <c:pt idx="36">
                  <c:v>5158.45</c:v>
                </c:pt>
                <c:pt idx="37">
                  <c:v>5065.25</c:v>
                </c:pt>
                <c:pt idx="38">
                  <c:v>5012.8500000000004</c:v>
                </c:pt>
                <c:pt idx="39">
                  <c:v>5010.7</c:v>
                </c:pt>
                <c:pt idx="40">
                  <c:v>5083.45</c:v>
                </c:pt>
                <c:pt idx="41">
                  <c:v>5039.8500000000004</c:v>
                </c:pt>
                <c:pt idx="42">
                  <c:v>4988.8500000000004</c:v>
                </c:pt>
                <c:pt idx="43">
                  <c:v>4943.6499999999996</c:v>
                </c:pt>
                <c:pt idx="44">
                  <c:v>4898.8999999999996</c:v>
                </c:pt>
                <c:pt idx="45">
                  <c:v>4834.45</c:v>
                </c:pt>
                <c:pt idx="46">
                  <c:v>4806.3500000000004</c:v>
                </c:pt>
                <c:pt idx="47">
                  <c:v>4851.55</c:v>
                </c:pt>
                <c:pt idx="48">
                  <c:v>4853.1000000000004</c:v>
                </c:pt>
                <c:pt idx="49">
                  <c:v>4768.1000000000004</c:v>
                </c:pt>
                <c:pt idx="50">
                  <c:v>4792.8999999999996</c:v>
                </c:pt>
                <c:pt idx="51">
                  <c:v>4773.8500000000004</c:v>
                </c:pt>
                <c:pt idx="52">
                  <c:v>4735.8999999999996</c:v>
                </c:pt>
                <c:pt idx="53">
                  <c:v>4716.75</c:v>
                </c:pt>
                <c:pt idx="54">
                  <c:v>4900.1000000000004</c:v>
                </c:pt>
                <c:pt idx="55">
                  <c:v>4801</c:v>
                </c:pt>
                <c:pt idx="56">
                  <c:v>4783.3500000000004</c:v>
                </c:pt>
                <c:pt idx="57">
                  <c:v>4833.7</c:v>
                </c:pt>
                <c:pt idx="58">
                  <c:v>4804.8500000000004</c:v>
                </c:pt>
                <c:pt idx="59">
                  <c:v>4861.7</c:v>
                </c:pt>
                <c:pt idx="60">
                  <c:v>4933.8999999999996</c:v>
                </c:pt>
                <c:pt idx="61">
                  <c:v>5039.3</c:v>
                </c:pt>
                <c:pt idx="62">
                  <c:v>4739.95</c:v>
                </c:pt>
                <c:pt idx="63">
                  <c:v>4656.6499999999996</c:v>
                </c:pt>
                <c:pt idx="64">
                  <c:v>4666.75</c:v>
                </c:pt>
                <c:pt idx="65">
                  <c:v>4701.45</c:v>
                </c:pt>
                <c:pt idx="66">
                  <c:v>4778.3999999999996</c:v>
                </c:pt>
                <c:pt idx="67">
                  <c:v>4747.25</c:v>
                </c:pt>
                <c:pt idx="68">
                  <c:v>4687.05</c:v>
                </c:pt>
                <c:pt idx="69">
                  <c:v>4862.25</c:v>
                </c:pt>
                <c:pt idx="70">
                  <c:v>4548.75</c:v>
                </c:pt>
                <c:pt idx="71">
                  <c:v>4349.3500000000004</c:v>
                </c:pt>
                <c:pt idx="72">
                  <c:v>4302.1499999999996</c:v>
                </c:pt>
                <c:pt idx="73">
                  <c:v>4444.95</c:v>
                </c:pt>
                <c:pt idx="74">
                  <c:v>4476.8500000000004</c:v>
                </c:pt>
                <c:pt idx="75">
                  <c:v>4474.45</c:v>
                </c:pt>
                <c:pt idx="76">
                  <c:v>4537.3500000000004</c:v>
                </c:pt>
                <c:pt idx="77">
                  <c:v>4684.5</c:v>
                </c:pt>
                <c:pt idx="78">
                  <c:v>4793.55</c:v>
                </c:pt>
                <c:pt idx="79">
                  <c:v>4798.8</c:v>
                </c:pt>
                <c:pt idx="80">
                  <c:v>4705.8999999999996</c:v>
                </c:pt>
                <c:pt idx="81">
                  <c:v>4682.8999999999996</c:v>
                </c:pt>
                <c:pt idx="82">
                  <c:v>4671.25</c:v>
                </c:pt>
                <c:pt idx="83">
                  <c:v>4652.45</c:v>
                </c:pt>
                <c:pt idx="84">
                  <c:v>4597.05</c:v>
                </c:pt>
                <c:pt idx="85">
                  <c:v>4693.7</c:v>
                </c:pt>
                <c:pt idx="86">
                  <c:v>4796.8</c:v>
                </c:pt>
                <c:pt idx="87">
                  <c:v>4798.6499999999996</c:v>
                </c:pt>
                <c:pt idx="88">
                  <c:v>4806.75</c:v>
                </c:pt>
                <c:pt idx="89">
                  <c:v>4660.45</c:v>
                </c:pt>
                <c:pt idx="90">
                  <c:v>4600.6000000000004</c:v>
                </c:pt>
                <c:pt idx="91">
                  <c:v>4612.3500000000004</c:v>
                </c:pt>
                <c:pt idx="92">
                  <c:v>4605.05</c:v>
                </c:pt>
                <c:pt idx="93">
                  <c:v>4603.8</c:v>
                </c:pt>
                <c:pt idx="94">
                  <c:v>4483.8</c:v>
                </c:pt>
                <c:pt idx="95">
                  <c:v>4553.1499999999996</c:v>
                </c:pt>
                <c:pt idx="96">
                  <c:v>4657.1000000000004</c:v>
                </c:pt>
                <c:pt idx="97">
                  <c:v>4797.55</c:v>
                </c:pt>
                <c:pt idx="98">
                  <c:v>4800.55</c:v>
                </c:pt>
                <c:pt idx="99">
                  <c:v>4758</c:v>
                </c:pt>
                <c:pt idx="100">
                  <c:v>4696</c:v>
                </c:pt>
                <c:pt idx="101">
                  <c:v>4627.1000000000004</c:v>
                </c:pt>
                <c:pt idx="102">
                  <c:v>4644.3</c:v>
                </c:pt>
                <c:pt idx="103">
                  <c:v>4686.8</c:v>
                </c:pt>
                <c:pt idx="104">
                  <c:v>4765.05</c:v>
                </c:pt>
                <c:pt idx="105">
                  <c:v>4754</c:v>
                </c:pt>
                <c:pt idx="106">
                  <c:v>4716.1499999999996</c:v>
                </c:pt>
                <c:pt idx="107">
                  <c:v>4672.8</c:v>
                </c:pt>
                <c:pt idx="108">
                  <c:v>4619.25</c:v>
                </c:pt>
                <c:pt idx="109">
                  <c:v>4645.05</c:v>
                </c:pt>
                <c:pt idx="110">
                  <c:v>4460.8999999999996</c:v>
                </c:pt>
                <c:pt idx="111">
                  <c:v>4411.8500000000004</c:v>
                </c:pt>
                <c:pt idx="112">
                  <c:v>4483.3</c:v>
                </c:pt>
                <c:pt idx="113">
                  <c:v>4525.6000000000004</c:v>
                </c:pt>
                <c:pt idx="114">
                  <c:v>4420.55</c:v>
                </c:pt>
                <c:pt idx="115">
                  <c:v>4486.2</c:v>
                </c:pt>
                <c:pt idx="116">
                  <c:v>4297.6000000000004</c:v>
                </c:pt>
                <c:pt idx="117">
                  <c:v>4163.1000000000004</c:v>
                </c:pt>
                <c:pt idx="118">
                  <c:v>4056.35</c:v>
                </c:pt>
                <c:pt idx="119">
                  <c:v>4014.1</c:v>
                </c:pt>
                <c:pt idx="120">
                  <c:v>4010.55</c:v>
                </c:pt>
                <c:pt idx="121">
                  <c:v>3932.1</c:v>
                </c:pt>
                <c:pt idx="122">
                  <c:v>4019.25</c:v>
                </c:pt>
                <c:pt idx="123">
                  <c:v>3967.8</c:v>
                </c:pt>
                <c:pt idx="124">
                  <c:v>4031.7</c:v>
                </c:pt>
                <c:pt idx="125">
                  <c:v>3979.65</c:v>
                </c:pt>
                <c:pt idx="126">
                  <c:v>3925.95</c:v>
                </c:pt>
                <c:pt idx="127">
                  <c:v>3888.65</c:v>
                </c:pt>
                <c:pt idx="128">
                  <c:v>3834.5</c:v>
                </c:pt>
                <c:pt idx="129">
                  <c:v>3846.35</c:v>
                </c:pt>
                <c:pt idx="130">
                  <c:v>3868.25</c:v>
                </c:pt>
                <c:pt idx="131">
                  <c:v>3884.15</c:v>
                </c:pt>
                <c:pt idx="132">
                  <c:v>3918.9</c:v>
                </c:pt>
                <c:pt idx="133">
                  <c:v>3850</c:v>
                </c:pt>
                <c:pt idx="134">
                  <c:v>3852.2</c:v>
                </c:pt>
                <c:pt idx="135">
                  <c:v>3850.35</c:v>
                </c:pt>
                <c:pt idx="136">
                  <c:v>3840.55</c:v>
                </c:pt>
                <c:pt idx="137">
                  <c:v>3851.45</c:v>
                </c:pt>
                <c:pt idx="138">
                  <c:v>3835.75</c:v>
                </c:pt>
                <c:pt idx="139">
                  <c:v>3756.2</c:v>
                </c:pt>
                <c:pt idx="140">
                  <c:v>3707.25</c:v>
                </c:pt>
                <c:pt idx="141">
                  <c:v>3693.3</c:v>
                </c:pt>
                <c:pt idx="142">
                  <c:v>3678.6</c:v>
                </c:pt>
                <c:pt idx="143">
                  <c:v>3722.4</c:v>
                </c:pt>
                <c:pt idx="144">
                  <c:v>3703.2</c:v>
                </c:pt>
                <c:pt idx="145">
                  <c:v>3675.6</c:v>
                </c:pt>
                <c:pt idx="146">
                  <c:v>3719.2</c:v>
                </c:pt>
                <c:pt idx="147">
                  <c:v>3731.05</c:v>
                </c:pt>
                <c:pt idx="148">
                  <c:v>3717.7</c:v>
                </c:pt>
                <c:pt idx="149">
                  <c:v>3727.4</c:v>
                </c:pt>
                <c:pt idx="150">
                  <c:v>3729.6</c:v>
                </c:pt>
                <c:pt idx="151">
                  <c:v>3784.3</c:v>
                </c:pt>
                <c:pt idx="152">
                  <c:v>3808.2</c:v>
                </c:pt>
                <c:pt idx="153">
                  <c:v>3792.7</c:v>
                </c:pt>
                <c:pt idx="154">
                  <c:v>3687.3</c:v>
                </c:pt>
                <c:pt idx="155">
                  <c:v>3749.4</c:v>
                </c:pt>
                <c:pt idx="156">
                  <c:v>3734.25</c:v>
                </c:pt>
                <c:pt idx="157">
                  <c:v>3727.75</c:v>
                </c:pt>
                <c:pt idx="158">
                  <c:v>3675.9</c:v>
                </c:pt>
                <c:pt idx="159">
                  <c:v>3681</c:v>
                </c:pt>
                <c:pt idx="160">
                  <c:v>3731.7</c:v>
                </c:pt>
                <c:pt idx="161">
                  <c:v>3748.85</c:v>
                </c:pt>
                <c:pt idx="162">
                  <c:v>3786.45</c:v>
                </c:pt>
                <c:pt idx="163">
                  <c:v>3828.3</c:v>
                </c:pt>
                <c:pt idx="164">
                  <c:v>3858.25</c:v>
                </c:pt>
                <c:pt idx="165">
                  <c:v>3841</c:v>
                </c:pt>
                <c:pt idx="166">
                  <c:v>3821.35</c:v>
                </c:pt>
                <c:pt idx="167">
                  <c:v>3822</c:v>
                </c:pt>
                <c:pt idx="168">
                  <c:v>3810.75</c:v>
                </c:pt>
                <c:pt idx="169">
                  <c:v>3804.4</c:v>
                </c:pt>
                <c:pt idx="170">
                  <c:v>3863.5</c:v>
                </c:pt>
                <c:pt idx="171">
                  <c:v>3897.85</c:v>
                </c:pt>
                <c:pt idx="172">
                  <c:v>3932.35</c:v>
                </c:pt>
                <c:pt idx="173">
                  <c:v>4103.3500000000004</c:v>
                </c:pt>
                <c:pt idx="174">
                  <c:v>4064.75</c:v>
                </c:pt>
                <c:pt idx="175">
                  <c:v>4082.65</c:v>
                </c:pt>
                <c:pt idx="176">
                  <c:v>4044.65</c:v>
                </c:pt>
                <c:pt idx="177">
                  <c:v>4027.45</c:v>
                </c:pt>
                <c:pt idx="178">
                  <c:v>4023.45</c:v>
                </c:pt>
                <c:pt idx="179">
                  <c:v>4007.95</c:v>
                </c:pt>
                <c:pt idx="180">
                  <c:v>3954.5</c:v>
                </c:pt>
                <c:pt idx="181">
                  <c:v>3965.9</c:v>
                </c:pt>
                <c:pt idx="182">
                  <c:v>4021.35</c:v>
                </c:pt>
                <c:pt idx="183">
                  <c:v>4010.15</c:v>
                </c:pt>
                <c:pt idx="184">
                  <c:v>4045.65</c:v>
                </c:pt>
                <c:pt idx="185">
                  <c:v>4070.05</c:v>
                </c:pt>
                <c:pt idx="186">
                  <c:v>4033.05</c:v>
                </c:pt>
                <c:pt idx="187">
                  <c:v>4075.4</c:v>
                </c:pt>
                <c:pt idx="188">
                  <c:v>4069.75</c:v>
                </c:pt>
                <c:pt idx="189">
                  <c:v>4070.65</c:v>
                </c:pt>
                <c:pt idx="190">
                  <c:v>4115.45</c:v>
                </c:pt>
                <c:pt idx="191">
                  <c:v>4137.1499999999996</c:v>
                </c:pt>
                <c:pt idx="192">
                  <c:v>4039.55</c:v>
                </c:pt>
                <c:pt idx="193">
                  <c:v>3967.1</c:v>
                </c:pt>
                <c:pt idx="194">
                  <c:v>3988.4</c:v>
                </c:pt>
                <c:pt idx="195">
                  <c:v>3949.75</c:v>
                </c:pt>
                <c:pt idx="196">
                  <c:v>3861.5</c:v>
                </c:pt>
                <c:pt idx="197">
                  <c:v>3912.15</c:v>
                </c:pt>
                <c:pt idx="198">
                  <c:v>3842.9</c:v>
                </c:pt>
                <c:pt idx="199">
                  <c:v>3844.4</c:v>
                </c:pt>
                <c:pt idx="200">
                  <c:v>3838.25</c:v>
                </c:pt>
                <c:pt idx="201">
                  <c:v>3814.95</c:v>
                </c:pt>
                <c:pt idx="202">
                  <c:v>3792.9</c:v>
                </c:pt>
                <c:pt idx="203">
                  <c:v>3810.9</c:v>
                </c:pt>
                <c:pt idx="204">
                  <c:v>3790.25</c:v>
                </c:pt>
                <c:pt idx="205">
                  <c:v>3791.95</c:v>
                </c:pt>
                <c:pt idx="206">
                  <c:v>3798.45</c:v>
                </c:pt>
                <c:pt idx="207">
                  <c:v>3802.7</c:v>
                </c:pt>
                <c:pt idx="208">
                  <c:v>3798.4</c:v>
                </c:pt>
                <c:pt idx="209">
                  <c:v>3747.6</c:v>
                </c:pt>
                <c:pt idx="210">
                  <c:v>3712.4</c:v>
                </c:pt>
                <c:pt idx="211">
                  <c:v>3653.3</c:v>
                </c:pt>
                <c:pt idx="212">
                  <c:v>3649.55</c:v>
                </c:pt>
                <c:pt idx="213">
                  <c:v>3649.7</c:v>
                </c:pt>
                <c:pt idx="214">
                  <c:v>3647.45</c:v>
                </c:pt>
                <c:pt idx="215">
                  <c:v>3639.45</c:v>
                </c:pt>
                <c:pt idx="216">
                  <c:v>3633.4</c:v>
                </c:pt>
                <c:pt idx="217">
                  <c:v>3646.65</c:v>
                </c:pt>
                <c:pt idx="218">
                  <c:v>3665.45</c:v>
                </c:pt>
                <c:pt idx="219">
                  <c:v>3684.65</c:v>
                </c:pt>
                <c:pt idx="220">
                  <c:v>3740.55</c:v>
                </c:pt>
                <c:pt idx="221">
                  <c:v>3668.95</c:v>
                </c:pt>
                <c:pt idx="222">
                  <c:v>3749.5</c:v>
                </c:pt>
                <c:pt idx="223">
                  <c:v>3766.85</c:v>
                </c:pt>
                <c:pt idx="224">
                  <c:v>3795.95</c:v>
                </c:pt>
                <c:pt idx="225">
                  <c:v>3842.85</c:v>
                </c:pt>
                <c:pt idx="226">
                  <c:v>3856.8</c:v>
                </c:pt>
                <c:pt idx="227">
                  <c:v>3935.85</c:v>
                </c:pt>
                <c:pt idx="228">
                  <c:v>3862.75</c:v>
                </c:pt>
                <c:pt idx="229">
                  <c:v>3852.05</c:v>
                </c:pt>
                <c:pt idx="230">
                  <c:v>3793.8</c:v>
                </c:pt>
                <c:pt idx="231">
                  <c:v>3798.6</c:v>
                </c:pt>
                <c:pt idx="232">
                  <c:v>3833.95</c:v>
                </c:pt>
                <c:pt idx="233">
                  <c:v>3861.5</c:v>
                </c:pt>
                <c:pt idx="234">
                  <c:v>3872.95</c:v>
                </c:pt>
                <c:pt idx="235">
                  <c:v>3725.7</c:v>
                </c:pt>
                <c:pt idx="236">
                  <c:v>3675.6</c:v>
                </c:pt>
                <c:pt idx="237">
                  <c:v>3671.05</c:v>
                </c:pt>
                <c:pt idx="238">
                  <c:v>3640.7</c:v>
                </c:pt>
                <c:pt idx="239">
                  <c:v>3633.6</c:v>
                </c:pt>
                <c:pt idx="240">
                  <c:v>3664.1</c:v>
                </c:pt>
                <c:pt idx="241">
                  <c:v>3689.1</c:v>
                </c:pt>
                <c:pt idx="242">
                  <c:v>3686.95</c:v>
                </c:pt>
                <c:pt idx="243">
                  <c:v>3729.4</c:v>
                </c:pt>
                <c:pt idx="244">
                  <c:v>3797.9</c:v>
                </c:pt>
                <c:pt idx="245">
                  <c:v>3796</c:v>
                </c:pt>
                <c:pt idx="246">
                  <c:v>3808.05</c:v>
                </c:pt>
                <c:pt idx="247">
                  <c:v>3813.7</c:v>
                </c:pt>
                <c:pt idx="248">
                  <c:v>3753.25</c:v>
                </c:pt>
                <c:pt idx="249">
                  <c:v>3810.75</c:v>
                </c:pt>
                <c:pt idx="250">
                  <c:v>3782.4</c:v>
                </c:pt>
                <c:pt idx="251">
                  <c:v>3785.1</c:v>
                </c:pt>
                <c:pt idx="252">
                  <c:v>3796.8</c:v>
                </c:pt>
                <c:pt idx="253">
                  <c:v>3776.9</c:v>
                </c:pt>
                <c:pt idx="254">
                  <c:v>3755.75</c:v>
                </c:pt>
                <c:pt idx="255">
                  <c:v>3761.05</c:v>
                </c:pt>
                <c:pt idx="256">
                  <c:v>3720.4</c:v>
                </c:pt>
                <c:pt idx="257">
                  <c:v>3736.3</c:v>
                </c:pt>
                <c:pt idx="258">
                  <c:v>3664.35</c:v>
                </c:pt>
                <c:pt idx="259">
                  <c:v>3592.9</c:v>
                </c:pt>
                <c:pt idx="260">
                  <c:v>3534.6</c:v>
                </c:pt>
                <c:pt idx="261">
                  <c:v>3561.5</c:v>
                </c:pt>
                <c:pt idx="262">
                  <c:v>3539.3</c:v>
                </c:pt>
                <c:pt idx="263">
                  <c:v>3568.9</c:v>
                </c:pt>
                <c:pt idx="264">
                  <c:v>3547.7</c:v>
                </c:pt>
                <c:pt idx="265">
                  <c:v>3540.95</c:v>
                </c:pt>
                <c:pt idx="266">
                  <c:v>3507.65</c:v>
                </c:pt>
                <c:pt idx="267">
                  <c:v>3499.35</c:v>
                </c:pt>
                <c:pt idx="268">
                  <c:v>3509.3</c:v>
                </c:pt>
                <c:pt idx="269">
                  <c:v>3550.05</c:v>
                </c:pt>
                <c:pt idx="270">
                  <c:v>3598.2</c:v>
                </c:pt>
                <c:pt idx="271">
                  <c:v>3628.75</c:v>
                </c:pt>
                <c:pt idx="272">
                  <c:v>3648.45</c:v>
                </c:pt>
                <c:pt idx="273">
                  <c:v>3640.35</c:v>
                </c:pt>
                <c:pt idx="274">
                  <c:v>3652.1</c:v>
                </c:pt>
                <c:pt idx="275">
                  <c:v>3699.9</c:v>
                </c:pt>
                <c:pt idx="276">
                  <c:v>3713.4</c:v>
                </c:pt>
                <c:pt idx="277">
                  <c:v>3740.3</c:v>
                </c:pt>
                <c:pt idx="278">
                  <c:v>3752.8</c:v>
                </c:pt>
                <c:pt idx="279">
                  <c:v>3713.9</c:v>
                </c:pt>
                <c:pt idx="280">
                  <c:v>3693.35</c:v>
                </c:pt>
                <c:pt idx="281">
                  <c:v>3712.65</c:v>
                </c:pt>
                <c:pt idx="282">
                  <c:v>3677.05</c:v>
                </c:pt>
                <c:pt idx="283">
                  <c:v>3668.2</c:v>
                </c:pt>
                <c:pt idx="284">
                  <c:v>3675.7</c:v>
                </c:pt>
                <c:pt idx="285">
                  <c:v>3678.8</c:v>
                </c:pt>
                <c:pt idx="286">
                  <c:v>3705.85</c:v>
                </c:pt>
                <c:pt idx="287">
                  <c:v>3676.5</c:v>
                </c:pt>
                <c:pt idx="288">
                  <c:v>3713.55</c:v>
                </c:pt>
                <c:pt idx="289">
                  <c:v>3838.75</c:v>
                </c:pt>
                <c:pt idx="290">
                  <c:v>3821.65</c:v>
                </c:pt>
                <c:pt idx="291">
                  <c:v>3806.35</c:v>
                </c:pt>
                <c:pt idx="292">
                  <c:v>3827.1</c:v>
                </c:pt>
                <c:pt idx="293">
                  <c:v>3767.7</c:v>
                </c:pt>
                <c:pt idx="294">
                  <c:v>3808.95</c:v>
                </c:pt>
                <c:pt idx="295">
                  <c:v>3815.9</c:v>
                </c:pt>
                <c:pt idx="296">
                  <c:v>3820.1</c:v>
                </c:pt>
                <c:pt idx="297">
                  <c:v>3857.2</c:v>
                </c:pt>
                <c:pt idx="298">
                  <c:v>3868.6</c:v>
                </c:pt>
                <c:pt idx="299">
                  <c:v>3889.2</c:v>
                </c:pt>
                <c:pt idx="300">
                  <c:v>3963.6</c:v>
                </c:pt>
                <c:pt idx="301">
                  <c:v>3872.1</c:v>
                </c:pt>
                <c:pt idx="302">
                  <c:v>3848.25</c:v>
                </c:pt>
                <c:pt idx="303">
                  <c:v>3744.05</c:v>
                </c:pt>
                <c:pt idx="304">
                  <c:v>3812.15</c:v>
                </c:pt>
                <c:pt idx="305">
                  <c:v>3919.5</c:v>
                </c:pt>
                <c:pt idx="306">
                  <c:v>3986.9</c:v>
                </c:pt>
                <c:pt idx="307">
                  <c:v>3975.7</c:v>
                </c:pt>
                <c:pt idx="308">
                  <c:v>4085.6</c:v>
                </c:pt>
                <c:pt idx="309">
                  <c:v>3917.7</c:v>
                </c:pt>
                <c:pt idx="310">
                  <c:v>3704.85</c:v>
                </c:pt>
                <c:pt idx="311">
                  <c:v>3677.9</c:v>
                </c:pt>
                <c:pt idx="312">
                  <c:v>3629.4</c:v>
                </c:pt>
                <c:pt idx="313">
                  <c:v>3632.1</c:v>
                </c:pt>
                <c:pt idx="314">
                  <c:v>3546.8</c:v>
                </c:pt>
                <c:pt idx="315">
                  <c:v>3544.05</c:v>
                </c:pt>
                <c:pt idx="316">
                  <c:v>3527.75</c:v>
                </c:pt>
                <c:pt idx="317">
                  <c:v>3536.85</c:v>
                </c:pt>
                <c:pt idx="318">
                  <c:v>3531.6</c:v>
                </c:pt>
                <c:pt idx="319">
                  <c:v>3500.9</c:v>
                </c:pt>
                <c:pt idx="320">
                  <c:v>3471.25</c:v>
                </c:pt>
                <c:pt idx="321">
                  <c:v>3507.5</c:v>
                </c:pt>
                <c:pt idx="322">
                  <c:v>3503.3</c:v>
                </c:pt>
                <c:pt idx="323">
                  <c:v>3501.75</c:v>
                </c:pt>
                <c:pt idx="324">
                  <c:v>3435.35</c:v>
                </c:pt>
                <c:pt idx="325">
                  <c:v>3429.55</c:v>
                </c:pt>
                <c:pt idx="326">
                  <c:v>3432.95</c:v>
                </c:pt>
                <c:pt idx="327">
                  <c:v>3425.1</c:v>
                </c:pt>
                <c:pt idx="328">
                  <c:v>3395.25</c:v>
                </c:pt>
                <c:pt idx="329">
                  <c:v>3368.55</c:v>
                </c:pt>
                <c:pt idx="330">
                  <c:v>3400.2</c:v>
                </c:pt>
                <c:pt idx="331">
                  <c:v>3479.25</c:v>
                </c:pt>
                <c:pt idx="332">
                  <c:v>3523.4</c:v>
                </c:pt>
                <c:pt idx="333">
                  <c:v>3677.55</c:v>
                </c:pt>
                <c:pt idx="334">
                  <c:v>3704.65</c:v>
                </c:pt>
                <c:pt idx="335">
                  <c:v>3672.3</c:v>
                </c:pt>
                <c:pt idx="336">
                  <c:v>3659.7</c:v>
                </c:pt>
                <c:pt idx="337">
                  <c:v>3677.85</c:v>
                </c:pt>
                <c:pt idx="338">
                  <c:v>3598.2</c:v>
                </c:pt>
                <c:pt idx="339">
                  <c:v>3584.5</c:v>
                </c:pt>
                <c:pt idx="340">
                  <c:v>3554</c:v>
                </c:pt>
                <c:pt idx="341">
                  <c:v>3545.9</c:v>
                </c:pt>
                <c:pt idx="342">
                  <c:v>3511.95</c:v>
                </c:pt>
                <c:pt idx="343">
                  <c:v>3500.8</c:v>
                </c:pt>
                <c:pt idx="344">
                  <c:v>3461.6</c:v>
                </c:pt>
                <c:pt idx="345">
                  <c:v>3465.85</c:v>
                </c:pt>
                <c:pt idx="346">
                  <c:v>3467.2</c:v>
                </c:pt>
                <c:pt idx="347">
                  <c:v>3455.9</c:v>
                </c:pt>
                <c:pt idx="348">
                  <c:v>3482.2</c:v>
                </c:pt>
                <c:pt idx="349">
                  <c:v>3476.2</c:v>
                </c:pt>
                <c:pt idx="350">
                  <c:v>3506.8</c:v>
                </c:pt>
                <c:pt idx="351">
                  <c:v>3497.1</c:v>
                </c:pt>
                <c:pt idx="352">
                  <c:v>3501.05</c:v>
                </c:pt>
                <c:pt idx="353">
                  <c:v>3473.1</c:v>
                </c:pt>
                <c:pt idx="354">
                  <c:v>3454.2</c:v>
                </c:pt>
                <c:pt idx="355">
                  <c:v>3450.7</c:v>
                </c:pt>
                <c:pt idx="356">
                  <c:v>3496.1</c:v>
                </c:pt>
                <c:pt idx="357">
                  <c:v>3654.85</c:v>
                </c:pt>
                <c:pt idx="358">
                  <c:v>3553.75</c:v>
                </c:pt>
                <c:pt idx="359">
                  <c:v>3401.05</c:v>
                </c:pt>
                <c:pt idx="360">
                  <c:v>3325.45</c:v>
                </c:pt>
                <c:pt idx="361">
                  <c:v>3316.45</c:v>
                </c:pt>
                <c:pt idx="362">
                  <c:v>3306.8</c:v>
                </c:pt>
                <c:pt idx="363">
                  <c:v>3358.4</c:v>
                </c:pt>
                <c:pt idx="364">
                  <c:v>3373.5</c:v>
                </c:pt>
                <c:pt idx="365">
                  <c:v>3361.4</c:v>
                </c:pt>
                <c:pt idx="366">
                  <c:v>3357.6</c:v>
                </c:pt>
                <c:pt idx="367">
                  <c:v>3366.1</c:v>
                </c:pt>
                <c:pt idx="368">
                  <c:v>3311.3</c:v>
                </c:pt>
                <c:pt idx="369">
                  <c:v>3382.15</c:v>
                </c:pt>
                <c:pt idx="370">
                  <c:v>3337.25</c:v>
                </c:pt>
                <c:pt idx="371">
                  <c:v>3350.95</c:v>
                </c:pt>
                <c:pt idx="372">
                  <c:v>3351.75</c:v>
                </c:pt>
                <c:pt idx="373">
                  <c:v>3391.85</c:v>
                </c:pt>
                <c:pt idx="374">
                  <c:v>3397.85</c:v>
                </c:pt>
                <c:pt idx="375">
                  <c:v>3389.7</c:v>
                </c:pt>
                <c:pt idx="376">
                  <c:v>3437.15</c:v>
                </c:pt>
                <c:pt idx="377">
                  <c:v>3463.25</c:v>
                </c:pt>
                <c:pt idx="378">
                  <c:v>3443.2</c:v>
                </c:pt>
                <c:pt idx="379">
                  <c:v>3439.35</c:v>
                </c:pt>
                <c:pt idx="380">
                  <c:v>3416.95</c:v>
                </c:pt>
                <c:pt idx="381">
                  <c:v>3491.3</c:v>
                </c:pt>
                <c:pt idx="382">
                  <c:v>3499.2</c:v>
                </c:pt>
                <c:pt idx="383">
                  <c:v>3478.75</c:v>
                </c:pt>
                <c:pt idx="384">
                  <c:v>3500.15</c:v>
                </c:pt>
                <c:pt idx="385">
                  <c:v>3525.6</c:v>
                </c:pt>
                <c:pt idx="386">
                  <c:v>3552.85</c:v>
                </c:pt>
                <c:pt idx="387">
                  <c:v>3545</c:v>
                </c:pt>
                <c:pt idx="388">
                  <c:v>3541.7</c:v>
                </c:pt>
                <c:pt idx="389">
                  <c:v>3545.6</c:v>
                </c:pt>
                <c:pt idx="390">
                  <c:v>3482.7</c:v>
                </c:pt>
                <c:pt idx="391">
                  <c:v>3495.2</c:v>
                </c:pt>
                <c:pt idx="392">
                  <c:v>3498.85</c:v>
                </c:pt>
                <c:pt idx="393">
                  <c:v>3482.05</c:v>
                </c:pt>
                <c:pt idx="394">
                  <c:v>3458.6</c:v>
                </c:pt>
                <c:pt idx="395">
                  <c:v>3440.9</c:v>
                </c:pt>
                <c:pt idx="396">
                  <c:v>3441.5</c:v>
                </c:pt>
                <c:pt idx="397">
                  <c:v>3470.35</c:v>
                </c:pt>
                <c:pt idx="398">
                  <c:v>3502.9</c:v>
                </c:pt>
                <c:pt idx="399">
                  <c:v>3551.35</c:v>
                </c:pt>
                <c:pt idx="400">
                  <c:v>3502.3</c:v>
                </c:pt>
                <c:pt idx="401">
                  <c:v>3546.3</c:v>
                </c:pt>
                <c:pt idx="402">
                  <c:v>3562.35</c:v>
                </c:pt>
                <c:pt idx="403">
                  <c:v>3515.1</c:v>
                </c:pt>
                <c:pt idx="404">
                  <c:v>3513.5</c:v>
                </c:pt>
                <c:pt idx="405">
                  <c:v>3434</c:v>
                </c:pt>
                <c:pt idx="406">
                  <c:v>3513.75</c:v>
                </c:pt>
                <c:pt idx="407">
                  <c:v>3565.1</c:v>
                </c:pt>
                <c:pt idx="408">
                  <c:v>3648.6</c:v>
                </c:pt>
                <c:pt idx="409">
                  <c:v>3689.8</c:v>
                </c:pt>
                <c:pt idx="410">
                  <c:v>3678.35</c:v>
                </c:pt>
                <c:pt idx="411">
                  <c:v>3863.7</c:v>
                </c:pt>
                <c:pt idx="412">
                  <c:v>3911.8</c:v>
                </c:pt>
                <c:pt idx="413">
                  <c:v>3872.9</c:v>
                </c:pt>
                <c:pt idx="414">
                  <c:v>3877.4</c:v>
                </c:pt>
                <c:pt idx="415">
                  <c:v>3879.55</c:v>
                </c:pt>
                <c:pt idx="416">
                  <c:v>3842.5</c:v>
                </c:pt>
                <c:pt idx="417">
                  <c:v>3857.8</c:v>
                </c:pt>
                <c:pt idx="418">
                  <c:v>3924.2</c:v>
                </c:pt>
                <c:pt idx="419">
                  <c:v>4060.9</c:v>
                </c:pt>
                <c:pt idx="420">
                  <c:v>4072.75</c:v>
                </c:pt>
                <c:pt idx="421">
                  <c:v>4068.75</c:v>
                </c:pt>
                <c:pt idx="422">
                  <c:v>4178.3</c:v>
                </c:pt>
                <c:pt idx="423">
                  <c:v>4017.75</c:v>
                </c:pt>
                <c:pt idx="424">
                  <c:v>4074.6</c:v>
                </c:pt>
                <c:pt idx="425">
                  <c:v>4036.6</c:v>
                </c:pt>
                <c:pt idx="426">
                  <c:v>3875.6</c:v>
                </c:pt>
                <c:pt idx="427">
                  <c:v>3921.55</c:v>
                </c:pt>
                <c:pt idx="428">
                  <c:v>3993.2</c:v>
                </c:pt>
                <c:pt idx="429">
                  <c:v>4089.55</c:v>
                </c:pt>
                <c:pt idx="430">
                  <c:v>4090.2</c:v>
                </c:pt>
                <c:pt idx="431">
                  <c:v>3990</c:v>
                </c:pt>
                <c:pt idx="432">
                  <c:v>4182</c:v>
                </c:pt>
                <c:pt idx="433">
                  <c:v>4201.1000000000004</c:v>
                </c:pt>
                <c:pt idx="434">
                  <c:v>4108.95</c:v>
                </c:pt>
                <c:pt idx="435">
                  <c:v>4057.35</c:v>
                </c:pt>
                <c:pt idx="436">
                  <c:v>4002.4</c:v>
                </c:pt>
                <c:pt idx="437">
                  <c:v>4037.2</c:v>
                </c:pt>
                <c:pt idx="438">
                  <c:v>4083.15</c:v>
                </c:pt>
                <c:pt idx="439">
                  <c:v>4063.4</c:v>
                </c:pt>
                <c:pt idx="440">
                  <c:v>4028.15</c:v>
                </c:pt>
                <c:pt idx="441">
                  <c:v>4005.75</c:v>
                </c:pt>
                <c:pt idx="442">
                  <c:v>4044.15</c:v>
                </c:pt>
                <c:pt idx="443">
                  <c:v>4025.5</c:v>
                </c:pt>
                <c:pt idx="444">
                  <c:v>3965.1</c:v>
                </c:pt>
                <c:pt idx="445">
                  <c:v>3907.7</c:v>
                </c:pt>
                <c:pt idx="446">
                  <c:v>3904.45</c:v>
                </c:pt>
                <c:pt idx="447">
                  <c:v>3968.05</c:v>
                </c:pt>
                <c:pt idx="448">
                  <c:v>3954.75</c:v>
                </c:pt>
                <c:pt idx="449">
                  <c:v>3955.2</c:v>
                </c:pt>
                <c:pt idx="450">
                  <c:v>3882.3</c:v>
                </c:pt>
                <c:pt idx="451">
                  <c:v>3910.6</c:v>
                </c:pt>
                <c:pt idx="452">
                  <c:v>3949.2</c:v>
                </c:pt>
                <c:pt idx="453">
                  <c:v>4011.7</c:v>
                </c:pt>
                <c:pt idx="454">
                  <c:v>4053.8</c:v>
                </c:pt>
                <c:pt idx="455">
                  <c:v>4098.3500000000004</c:v>
                </c:pt>
                <c:pt idx="456">
                  <c:v>4128.3500000000004</c:v>
                </c:pt>
                <c:pt idx="457">
                  <c:v>4138.8500000000004</c:v>
                </c:pt>
                <c:pt idx="458">
                  <c:v>4158.7</c:v>
                </c:pt>
                <c:pt idx="459">
                  <c:v>4173.5</c:v>
                </c:pt>
                <c:pt idx="460">
                  <c:v>4167.3500000000004</c:v>
                </c:pt>
                <c:pt idx="461">
                  <c:v>4194.2</c:v>
                </c:pt>
                <c:pt idx="462">
                  <c:v>4193.6499999999996</c:v>
                </c:pt>
                <c:pt idx="463">
                  <c:v>4247.5</c:v>
                </c:pt>
                <c:pt idx="464">
                  <c:v>4320.8999999999996</c:v>
                </c:pt>
                <c:pt idx="465">
                  <c:v>4307.3500000000004</c:v>
                </c:pt>
                <c:pt idx="466">
                  <c:v>4271.3999999999996</c:v>
                </c:pt>
                <c:pt idx="467">
                  <c:v>4235.6000000000004</c:v>
                </c:pt>
                <c:pt idx="468">
                  <c:v>4229.95</c:v>
                </c:pt>
                <c:pt idx="469">
                  <c:v>4215.55</c:v>
                </c:pt>
                <c:pt idx="470">
                  <c:v>4226.25</c:v>
                </c:pt>
                <c:pt idx="471">
                  <c:v>4167.8500000000004</c:v>
                </c:pt>
                <c:pt idx="472">
                  <c:v>4139.3500000000004</c:v>
                </c:pt>
                <c:pt idx="473">
                  <c:v>4153.45</c:v>
                </c:pt>
                <c:pt idx="474">
                  <c:v>4306.1499999999996</c:v>
                </c:pt>
                <c:pt idx="475">
                  <c:v>4309.95</c:v>
                </c:pt>
                <c:pt idx="476">
                  <c:v>4352.8999999999996</c:v>
                </c:pt>
                <c:pt idx="477">
                  <c:v>4381.1000000000004</c:v>
                </c:pt>
                <c:pt idx="478">
                  <c:v>4471.75</c:v>
                </c:pt>
                <c:pt idx="479">
                  <c:v>4471.45</c:v>
                </c:pt>
                <c:pt idx="480">
                  <c:v>4413.8500000000004</c:v>
                </c:pt>
                <c:pt idx="481">
                  <c:v>4479.55</c:v>
                </c:pt>
                <c:pt idx="482">
                  <c:v>4443.75</c:v>
                </c:pt>
                <c:pt idx="483">
                  <c:v>4386.55</c:v>
                </c:pt>
                <c:pt idx="484">
                  <c:v>4240.55</c:v>
                </c:pt>
                <c:pt idx="485">
                  <c:v>4318.1499999999996</c:v>
                </c:pt>
                <c:pt idx="486">
                  <c:v>4283.2</c:v>
                </c:pt>
                <c:pt idx="487">
                  <c:v>4375.3</c:v>
                </c:pt>
                <c:pt idx="488">
                  <c:v>4367</c:v>
                </c:pt>
                <c:pt idx="489">
                  <c:v>4431.7</c:v>
                </c:pt>
                <c:pt idx="490">
                  <c:v>4308.7</c:v>
                </c:pt>
                <c:pt idx="491">
                  <c:v>4349.3</c:v>
                </c:pt>
                <c:pt idx="492">
                  <c:v>4348</c:v>
                </c:pt>
                <c:pt idx="493">
                  <c:v>4327.55</c:v>
                </c:pt>
                <c:pt idx="494">
                  <c:v>4525.8500000000004</c:v>
                </c:pt>
                <c:pt idx="495">
                  <c:v>4478.25</c:v>
                </c:pt>
                <c:pt idx="496">
                  <c:v>4493.25</c:v>
                </c:pt>
                <c:pt idx="497">
                  <c:v>4443.95</c:v>
                </c:pt>
                <c:pt idx="498">
                  <c:v>4386.1000000000004</c:v>
                </c:pt>
                <c:pt idx="499">
                  <c:v>4406.05</c:v>
                </c:pt>
                <c:pt idx="500">
                  <c:v>4426.3</c:v>
                </c:pt>
                <c:pt idx="501">
                  <c:v>4557.1000000000004</c:v>
                </c:pt>
                <c:pt idx="502">
                  <c:v>4577.45</c:v>
                </c:pt>
                <c:pt idx="503">
                  <c:v>4576.8</c:v>
                </c:pt>
                <c:pt idx="504">
                  <c:v>4565.8500000000004</c:v>
                </c:pt>
                <c:pt idx="505">
                  <c:v>4531.3500000000004</c:v>
                </c:pt>
                <c:pt idx="506">
                  <c:v>4431.55</c:v>
                </c:pt>
                <c:pt idx="507">
                  <c:v>4409.6499999999996</c:v>
                </c:pt>
                <c:pt idx="508">
                  <c:v>4341.25</c:v>
                </c:pt>
                <c:pt idx="509">
                  <c:v>4304.25</c:v>
                </c:pt>
                <c:pt idx="510">
                  <c:v>4256.95</c:v>
                </c:pt>
                <c:pt idx="511">
                  <c:v>4250.75</c:v>
                </c:pt>
                <c:pt idx="512">
                  <c:v>4382</c:v>
                </c:pt>
                <c:pt idx="513">
                  <c:v>4460.95</c:v>
                </c:pt>
                <c:pt idx="514">
                  <c:v>4398.6499999999996</c:v>
                </c:pt>
                <c:pt idx="515">
                  <c:v>4402.1000000000004</c:v>
                </c:pt>
                <c:pt idx="516">
                  <c:v>4336.7</c:v>
                </c:pt>
                <c:pt idx="517">
                  <c:v>4274.8500000000004</c:v>
                </c:pt>
                <c:pt idx="518">
                  <c:v>4250.7</c:v>
                </c:pt>
                <c:pt idx="519">
                  <c:v>4250.05</c:v>
                </c:pt>
                <c:pt idx="520">
                  <c:v>4232.25</c:v>
                </c:pt>
                <c:pt idx="521">
                  <c:v>4239.1000000000004</c:v>
                </c:pt>
                <c:pt idx="522">
                  <c:v>4253.1499999999996</c:v>
                </c:pt>
                <c:pt idx="523">
                  <c:v>4259.1000000000004</c:v>
                </c:pt>
                <c:pt idx="524">
                  <c:v>4307.6499999999996</c:v>
                </c:pt>
                <c:pt idx="525">
                  <c:v>4243.8500000000004</c:v>
                </c:pt>
                <c:pt idx="526">
                  <c:v>4147.8</c:v>
                </c:pt>
                <c:pt idx="527">
                  <c:v>4000.95</c:v>
                </c:pt>
                <c:pt idx="528">
                  <c:v>3932.4</c:v>
                </c:pt>
                <c:pt idx="529">
                  <c:v>4040.05</c:v>
                </c:pt>
                <c:pt idx="530">
                  <c:v>3963.4</c:v>
                </c:pt>
                <c:pt idx="531">
                  <c:v>4035.35</c:v>
                </c:pt>
                <c:pt idx="532">
                  <c:v>3915.45</c:v>
                </c:pt>
                <c:pt idx="533">
                  <c:v>3931.3</c:v>
                </c:pt>
                <c:pt idx="534">
                  <c:v>3945.75</c:v>
                </c:pt>
                <c:pt idx="535">
                  <c:v>3926.8</c:v>
                </c:pt>
                <c:pt idx="536">
                  <c:v>3924.85</c:v>
                </c:pt>
                <c:pt idx="537">
                  <c:v>3883.35</c:v>
                </c:pt>
                <c:pt idx="538">
                  <c:v>3878.4</c:v>
                </c:pt>
                <c:pt idx="539">
                  <c:v>3986.85</c:v>
                </c:pt>
                <c:pt idx="540">
                  <c:v>3941.7</c:v>
                </c:pt>
                <c:pt idx="541">
                  <c:v>3850.95</c:v>
                </c:pt>
                <c:pt idx="542">
                  <c:v>3792</c:v>
                </c:pt>
                <c:pt idx="543">
                  <c:v>3639.05</c:v>
                </c:pt>
                <c:pt idx="544">
                  <c:v>3495.5</c:v>
                </c:pt>
                <c:pt idx="545">
                  <c:v>3388.75</c:v>
                </c:pt>
                <c:pt idx="546">
                  <c:v>3406.1</c:v>
                </c:pt>
                <c:pt idx="547">
                  <c:v>3445.25</c:v>
                </c:pt>
                <c:pt idx="548">
                  <c:v>3479.95</c:v>
                </c:pt>
                <c:pt idx="549">
                  <c:v>3408.6</c:v>
                </c:pt>
                <c:pt idx="550">
                  <c:v>3412</c:v>
                </c:pt>
                <c:pt idx="551">
                  <c:v>3440.45</c:v>
                </c:pt>
                <c:pt idx="552">
                  <c:v>3486.35</c:v>
                </c:pt>
                <c:pt idx="553">
                  <c:v>3519.55</c:v>
                </c:pt>
                <c:pt idx="554">
                  <c:v>3479.1</c:v>
                </c:pt>
                <c:pt idx="555">
                  <c:v>3460.55</c:v>
                </c:pt>
                <c:pt idx="556">
                  <c:v>3682.6</c:v>
                </c:pt>
                <c:pt idx="557">
                  <c:v>3662.9</c:v>
                </c:pt>
                <c:pt idx="558">
                  <c:v>3648.3</c:v>
                </c:pt>
                <c:pt idx="559">
                  <c:v>3661.6</c:v>
                </c:pt>
                <c:pt idx="560">
                  <c:v>3755.65</c:v>
                </c:pt>
                <c:pt idx="561">
                  <c:v>3830.35</c:v>
                </c:pt>
                <c:pt idx="562">
                  <c:v>3739.4</c:v>
                </c:pt>
                <c:pt idx="563">
                  <c:v>3726.7</c:v>
                </c:pt>
                <c:pt idx="564">
                  <c:v>3734.75</c:v>
                </c:pt>
                <c:pt idx="565">
                  <c:v>3820.1</c:v>
                </c:pt>
                <c:pt idx="566">
                  <c:v>3856.9</c:v>
                </c:pt>
                <c:pt idx="567">
                  <c:v>3874.05</c:v>
                </c:pt>
                <c:pt idx="568">
                  <c:v>3972.8</c:v>
                </c:pt>
                <c:pt idx="569">
                  <c:v>3796.4</c:v>
                </c:pt>
                <c:pt idx="570">
                  <c:v>3613.85</c:v>
                </c:pt>
                <c:pt idx="571">
                  <c:v>3577.45</c:v>
                </c:pt>
                <c:pt idx="572">
                  <c:v>3586.45</c:v>
                </c:pt>
                <c:pt idx="573">
                  <c:v>3656.75</c:v>
                </c:pt>
                <c:pt idx="574">
                  <c:v>3574.1</c:v>
                </c:pt>
                <c:pt idx="575">
                  <c:v>3630.4</c:v>
                </c:pt>
                <c:pt idx="576">
                  <c:v>3614.85</c:v>
                </c:pt>
                <c:pt idx="577">
                  <c:v>3664.05</c:v>
                </c:pt>
                <c:pt idx="578">
                  <c:v>3657</c:v>
                </c:pt>
                <c:pt idx="579">
                  <c:v>3561.1</c:v>
                </c:pt>
                <c:pt idx="580">
                  <c:v>3230.6</c:v>
                </c:pt>
                <c:pt idx="581">
                  <c:v>3270.45</c:v>
                </c:pt>
                <c:pt idx="582">
                  <c:v>3339.7</c:v>
                </c:pt>
                <c:pt idx="583">
                  <c:v>3414.95</c:v>
                </c:pt>
                <c:pt idx="584">
                  <c:v>3520.3</c:v>
                </c:pt>
                <c:pt idx="585">
                  <c:v>3666.2</c:v>
                </c:pt>
                <c:pt idx="586">
                  <c:v>3943.8</c:v>
                </c:pt>
                <c:pt idx="587">
                  <c:v>3867.15</c:v>
                </c:pt>
                <c:pt idx="588">
                  <c:v>3983.35</c:v>
                </c:pt>
                <c:pt idx="589">
                  <c:v>3944.25</c:v>
                </c:pt>
                <c:pt idx="590">
                  <c:v>4024.55</c:v>
                </c:pt>
                <c:pt idx="591">
                  <c:v>3977.7</c:v>
                </c:pt>
                <c:pt idx="592">
                  <c:v>4044.25</c:v>
                </c:pt>
                <c:pt idx="593">
                  <c:v>3989.2</c:v>
                </c:pt>
                <c:pt idx="594">
                  <c:v>4028.85</c:v>
                </c:pt>
                <c:pt idx="595">
                  <c:v>4030.25</c:v>
                </c:pt>
                <c:pt idx="596">
                  <c:v>4054.8</c:v>
                </c:pt>
                <c:pt idx="597">
                  <c:v>4008.9</c:v>
                </c:pt>
                <c:pt idx="598">
                  <c:v>4056</c:v>
                </c:pt>
                <c:pt idx="599">
                  <c:v>4090.9</c:v>
                </c:pt>
                <c:pt idx="600">
                  <c:v>4088.7</c:v>
                </c:pt>
                <c:pt idx="601">
                  <c:v>4171.6000000000004</c:v>
                </c:pt>
                <c:pt idx="602">
                  <c:v>4146.25</c:v>
                </c:pt>
                <c:pt idx="603">
                  <c:v>4159.7</c:v>
                </c:pt>
                <c:pt idx="604">
                  <c:v>4101.8999999999996</c:v>
                </c:pt>
                <c:pt idx="605">
                  <c:v>4109.7</c:v>
                </c:pt>
                <c:pt idx="606">
                  <c:v>4106.6499999999996</c:v>
                </c:pt>
                <c:pt idx="607">
                  <c:v>4082.2</c:v>
                </c:pt>
                <c:pt idx="608">
                  <c:v>4003.35</c:v>
                </c:pt>
                <c:pt idx="609">
                  <c:v>3973.4</c:v>
                </c:pt>
                <c:pt idx="610">
                  <c:v>4006.1</c:v>
                </c:pt>
                <c:pt idx="611">
                  <c:v>4010.05</c:v>
                </c:pt>
                <c:pt idx="612">
                  <c:v>4001.3</c:v>
                </c:pt>
                <c:pt idx="613">
                  <c:v>4042.85</c:v>
                </c:pt>
                <c:pt idx="614">
                  <c:v>4091.35</c:v>
                </c:pt>
                <c:pt idx="615">
                  <c:v>4054</c:v>
                </c:pt>
                <c:pt idx="616">
                  <c:v>4095.2</c:v>
                </c:pt>
                <c:pt idx="617">
                  <c:v>4192.75</c:v>
                </c:pt>
                <c:pt idx="618">
                  <c:v>4169.55</c:v>
                </c:pt>
                <c:pt idx="619">
                  <c:v>4231.05</c:v>
                </c:pt>
                <c:pt idx="620">
                  <c:v>4168.25</c:v>
                </c:pt>
                <c:pt idx="621">
                  <c:v>4198.95</c:v>
                </c:pt>
                <c:pt idx="622">
                  <c:v>4168.6000000000004</c:v>
                </c:pt>
                <c:pt idx="623">
                  <c:v>4096.7</c:v>
                </c:pt>
                <c:pt idx="624">
                  <c:v>4124</c:v>
                </c:pt>
                <c:pt idx="625">
                  <c:v>3991.65</c:v>
                </c:pt>
                <c:pt idx="626">
                  <c:v>4110.2</c:v>
                </c:pt>
                <c:pt idx="627">
                  <c:v>4276.5</c:v>
                </c:pt>
                <c:pt idx="628">
                  <c:v>4295.1499999999996</c:v>
                </c:pt>
                <c:pt idx="629">
                  <c:v>4340.3500000000004</c:v>
                </c:pt>
                <c:pt idx="630">
                  <c:v>4190.75</c:v>
                </c:pt>
                <c:pt idx="631">
                  <c:v>4014.65</c:v>
                </c:pt>
                <c:pt idx="632">
                  <c:v>4193.45</c:v>
                </c:pt>
                <c:pt idx="633">
                  <c:v>4157.1000000000004</c:v>
                </c:pt>
                <c:pt idx="634">
                  <c:v>4096.6000000000004</c:v>
                </c:pt>
                <c:pt idx="635">
                  <c:v>4073.1</c:v>
                </c:pt>
                <c:pt idx="636">
                  <c:v>4115.3999999999996</c:v>
                </c:pt>
                <c:pt idx="637">
                  <c:v>4051.15</c:v>
                </c:pt>
                <c:pt idx="638">
                  <c:v>4081.75</c:v>
                </c:pt>
                <c:pt idx="639">
                  <c:v>3979.75</c:v>
                </c:pt>
                <c:pt idx="640">
                  <c:v>4142.25</c:v>
                </c:pt>
                <c:pt idx="641">
                  <c:v>4162.7</c:v>
                </c:pt>
                <c:pt idx="642">
                  <c:v>4002.1</c:v>
                </c:pt>
                <c:pt idx="643">
                  <c:v>4015</c:v>
                </c:pt>
                <c:pt idx="644">
                  <c:v>4073.55</c:v>
                </c:pt>
                <c:pt idx="645">
                  <c:v>4081.9</c:v>
                </c:pt>
                <c:pt idx="646">
                  <c:v>4140</c:v>
                </c:pt>
                <c:pt idx="647">
                  <c:v>4236.6499999999996</c:v>
                </c:pt>
                <c:pt idx="648">
                  <c:v>4225.6000000000004</c:v>
                </c:pt>
                <c:pt idx="649">
                  <c:v>4114.3500000000004</c:v>
                </c:pt>
                <c:pt idx="650">
                  <c:v>4076</c:v>
                </c:pt>
                <c:pt idx="651">
                  <c:v>4063.3</c:v>
                </c:pt>
                <c:pt idx="652">
                  <c:v>4095.45</c:v>
                </c:pt>
                <c:pt idx="653">
                  <c:v>4035.3</c:v>
                </c:pt>
                <c:pt idx="654">
                  <c:v>4299.8</c:v>
                </c:pt>
                <c:pt idx="655">
                  <c:v>4483.55</c:v>
                </c:pt>
                <c:pt idx="656">
                  <c:v>4483.3999999999996</c:v>
                </c:pt>
                <c:pt idx="657">
                  <c:v>4441.1499999999996</c:v>
                </c:pt>
                <c:pt idx="658">
                  <c:v>4400.5</c:v>
                </c:pt>
                <c:pt idx="659">
                  <c:v>4322.7</c:v>
                </c:pt>
                <c:pt idx="660">
                  <c:v>4254.6000000000004</c:v>
                </c:pt>
                <c:pt idx="661">
                  <c:v>4276.1000000000004</c:v>
                </c:pt>
                <c:pt idx="662">
                  <c:v>4504.8999999999996</c:v>
                </c:pt>
                <c:pt idx="663">
                  <c:v>4633.55</c:v>
                </c:pt>
                <c:pt idx="664">
                  <c:v>4731.3500000000004</c:v>
                </c:pt>
                <c:pt idx="665">
                  <c:v>4705.6499999999996</c:v>
                </c:pt>
                <c:pt idx="666">
                  <c:v>4687.3999999999996</c:v>
                </c:pt>
                <c:pt idx="667">
                  <c:v>4726.95</c:v>
                </c:pt>
                <c:pt idx="668">
                  <c:v>4711.5</c:v>
                </c:pt>
                <c:pt idx="669">
                  <c:v>4671.45</c:v>
                </c:pt>
                <c:pt idx="670">
                  <c:v>4639.3500000000004</c:v>
                </c:pt>
                <c:pt idx="671">
                  <c:v>4683.95</c:v>
                </c:pt>
                <c:pt idx="672">
                  <c:v>4721.95</c:v>
                </c:pt>
                <c:pt idx="673">
                  <c:v>4668.6499999999996</c:v>
                </c:pt>
                <c:pt idx="674">
                  <c:v>4628.8999999999996</c:v>
                </c:pt>
                <c:pt idx="675">
                  <c:v>4647.8999999999996</c:v>
                </c:pt>
                <c:pt idx="676">
                  <c:v>4655.8500000000004</c:v>
                </c:pt>
                <c:pt idx="677">
                  <c:v>4587.3999999999996</c:v>
                </c:pt>
                <c:pt idx="678">
                  <c:v>4618.95</c:v>
                </c:pt>
                <c:pt idx="679">
                  <c:v>4697.8</c:v>
                </c:pt>
                <c:pt idx="680">
                  <c:v>4742.1000000000004</c:v>
                </c:pt>
                <c:pt idx="681">
                  <c:v>4749.45</c:v>
                </c:pt>
                <c:pt idx="682">
                  <c:v>4814.3999999999996</c:v>
                </c:pt>
                <c:pt idx="683">
                  <c:v>4765.8</c:v>
                </c:pt>
                <c:pt idx="684">
                  <c:v>4796.6000000000004</c:v>
                </c:pt>
                <c:pt idx="685">
                  <c:v>4821.2</c:v>
                </c:pt>
                <c:pt idx="686">
                  <c:v>4814.6000000000004</c:v>
                </c:pt>
                <c:pt idx="687">
                  <c:v>4660.6499999999996</c:v>
                </c:pt>
                <c:pt idx="688">
                  <c:v>4593.45</c:v>
                </c:pt>
                <c:pt idx="689">
                  <c:v>4799.05</c:v>
                </c:pt>
                <c:pt idx="690">
                  <c:v>4782.95</c:v>
                </c:pt>
                <c:pt idx="691">
                  <c:v>4693.7</c:v>
                </c:pt>
                <c:pt idx="692">
                  <c:v>4710.8999999999996</c:v>
                </c:pt>
                <c:pt idx="693">
                  <c:v>4673.3500000000004</c:v>
                </c:pt>
                <c:pt idx="694">
                  <c:v>4718.75</c:v>
                </c:pt>
                <c:pt idx="695">
                  <c:v>4894.5</c:v>
                </c:pt>
                <c:pt idx="696">
                  <c:v>4882.6000000000004</c:v>
                </c:pt>
                <c:pt idx="697">
                  <c:v>4843.3</c:v>
                </c:pt>
                <c:pt idx="698">
                  <c:v>4828.3</c:v>
                </c:pt>
                <c:pt idx="699">
                  <c:v>5080.8999999999996</c:v>
                </c:pt>
                <c:pt idx="700">
                  <c:v>5126.3999999999996</c:v>
                </c:pt>
                <c:pt idx="701">
                  <c:v>5081.5</c:v>
                </c:pt>
                <c:pt idx="702">
                  <c:v>5023.3</c:v>
                </c:pt>
                <c:pt idx="703">
                  <c:v>5078.55</c:v>
                </c:pt>
                <c:pt idx="704">
                  <c:v>4997.75</c:v>
                </c:pt>
                <c:pt idx="705">
                  <c:v>4960.3</c:v>
                </c:pt>
                <c:pt idx="706">
                  <c:v>4757.1499999999996</c:v>
                </c:pt>
                <c:pt idx="707">
                  <c:v>4748.5</c:v>
                </c:pt>
                <c:pt idx="708">
                  <c:v>4783.7</c:v>
                </c:pt>
                <c:pt idx="709">
                  <c:v>4741.3</c:v>
                </c:pt>
                <c:pt idx="710">
                  <c:v>4597.05</c:v>
                </c:pt>
                <c:pt idx="711">
                  <c:v>4564.75</c:v>
                </c:pt>
                <c:pt idx="712">
                  <c:v>4635.45</c:v>
                </c:pt>
                <c:pt idx="713">
                  <c:v>4675.6499999999996</c:v>
                </c:pt>
                <c:pt idx="714">
                  <c:v>4733</c:v>
                </c:pt>
                <c:pt idx="715">
                  <c:v>4568.5</c:v>
                </c:pt>
                <c:pt idx="716">
                  <c:v>4400.6000000000004</c:v>
                </c:pt>
                <c:pt idx="717">
                  <c:v>4521.45</c:v>
                </c:pt>
                <c:pt idx="718">
                  <c:v>4521.25</c:v>
                </c:pt>
                <c:pt idx="719">
                  <c:v>4596.3999999999996</c:v>
                </c:pt>
                <c:pt idx="720">
                  <c:v>4754.55</c:v>
                </c:pt>
                <c:pt idx="721">
                  <c:v>4897.8</c:v>
                </c:pt>
                <c:pt idx="722">
                  <c:v>5323.75</c:v>
                </c:pt>
                <c:pt idx="723">
                  <c:v>5117.1499999999996</c:v>
                </c:pt>
                <c:pt idx="724">
                  <c:v>4739</c:v>
                </c:pt>
                <c:pt idx="725">
                  <c:v>4719.45</c:v>
                </c:pt>
                <c:pt idx="726">
                  <c:v>4407.95</c:v>
                </c:pt>
                <c:pt idx="727">
                  <c:v>4311.7</c:v>
                </c:pt>
                <c:pt idx="728">
                  <c:v>4218.55</c:v>
                </c:pt>
                <c:pt idx="729">
                  <c:v>4257.3</c:v>
                </c:pt>
                <c:pt idx="730">
                  <c:v>4257.3500000000004</c:v>
                </c:pt>
                <c:pt idx="731">
                  <c:v>4235.6000000000004</c:v>
                </c:pt>
                <c:pt idx="732">
                  <c:v>4250.2</c:v>
                </c:pt>
                <c:pt idx="733">
                  <c:v>4251.2</c:v>
                </c:pt>
                <c:pt idx="734">
                  <c:v>4315.75</c:v>
                </c:pt>
                <c:pt idx="735">
                  <c:v>4385.75</c:v>
                </c:pt>
                <c:pt idx="736">
                  <c:v>4422.3500000000004</c:v>
                </c:pt>
                <c:pt idx="737">
                  <c:v>4409.8999999999996</c:v>
                </c:pt>
                <c:pt idx="738">
                  <c:v>4378.6499999999996</c:v>
                </c:pt>
                <c:pt idx="739">
                  <c:v>4361.95</c:v>
                </c:pt>
                <c:pt idx="740">
                  <c:v>4355.8999999999996</c:v>
                </c:pt>
                <c:pt idx="741">
                  <c:v>4239.6499999999996</c:v>
                </c:pt>
                <c:pt idx="742">
                  <c:v>4084.5</c:v>
                </c:pt>
                <c:pt idx="743">
                  <c:v>3982.6</c:v>
                </c:pt>
                <c:pt idx="744">
                  <c:v>3979.7</c:v>
                </c:pt>
                <c:pt idx="745">
                  <c:v>3961.85</c:v>
                </c:pt>
                <c:pt idx="746">
                  <c:v>3950.5</c:v>
                </c:pt>
                <c:pt idx="747">
                  <c:v>3932.95</c:v>
                </c:pt>
                <c:pt idx="748">
                  <c:v>3937.55</c:v>
                </c:pt>
                <c:pt idx="749">
                  <c:v>3921.3</c:v>
                </c:pt>
                <c:pt idx="750">
                  <c:v>3938.9</c:v>
                </c:pt>
                <c:pt idx="751">
                  <c:v>3917.65</c:v>
                </c:pt>
                <c:pt idx="752">
                  <c:v>3968.6</c:v>
                </c:pt>
                <c:pt idx="753">
                  <c:v>3954.8</c:v>
                </c:pt>
                <c:pt idx="754">
                  <c:v>3888.35</c:v>
                </c:pt>
                <c:pt idx="755">
                  <c:v>3833.05</c:v>
                </c:pt>
                <c:pt idx="756">
                  <c:v>3847.8</c:v>
                </c:pt>
                <c:pt idx="757">
                  <c:v>3789.7</c:v>
                </c:pt>
                <c:pt idx="758">
                  <c:v>3708.55</c:v>
                </c:pt>
                <c:pt idx="759">
                  <c:v>3673.75</c:v>
                </c:pt>
                <c:pt idx="760">
                  <c:v>3643.1</c:v>
                </c:pt>
                <c:pt idx="761">
                  <c:v>3650.6</c:v>
                </c:pt>
                <c:pt idx="762">
                  <c:v>3634.35</c:v>
                </c:pt>
                <c:pt idx="763">
                  <c:v>3633.5</c:v>
                </c:pt>
                <c:pt idx="764">
                  <c:v>3594.55</c:v>
                </c:pt>
                <c:pt idx="765">
                  <c:v>3561</c:v>
                </c:pt>
                <c:pt idx="766">
                  <c:v>3563.95</c:v>
                </c:pt>
                <c:pt idx="767">
                  <c:v>3551.65</c:v>
                </c:pt>
                <c:pt idx="768">
                  <c:v>3523</c:v>
                </c:pt>
                <c:pt idx="769">
                  <c:v>3529.2</c:v>
                </c:pt>
                <c:pt idx="770">
                  <c:v>3564.15</c:v>
                </c:pt>
                <c:pt idx="771">
                  <c:v>3593.05</c:v>
                </c:pt>
                <c:pt idx="772">
                  <c:v>3566.25</c:v>
                </c:pt>
                <c:pt idx="773">
                  <c:v>3502.4</c:v>
                </c:pt>
                <c:pt idx="774">
                  <c:v>3500.8</c:v>
                </c:pt>
                <c:pt idx="775">
                  <c:v>3502.6</c:v>
                </c:pt>
                <c:pt idx="776">
                  <c:v>3488.5</c:v>
                </c:pt>
                <c:pt idx="777">
                  <c:v>3499.4</c:v>
                </c:pt>
                <c:pt idx="778">
                  <c:v>3483.55</c:v>
                </c:pt>
                <c:pt idx="779">
                  <c:v>3413.2</c:v>
                </c:pt>
                <c:pt idx="780">
                  <c:v>3397.35</c:v>
                </c:pt>
                <c:pt idx="781">
                  <c:v>3397.3</c:v>
                </c:pt>
                <c:pt idx="782">
                  <c:v>3331.6</c:v>
                </c:pt>
                <c:pt idx="783">
                  <c:v>3349.2</c:v>
                </c:pt>
                <c:pt idx="784">
                  <c:v>3328.5</c:v>
                </c:pt>
                <c:pt idx="785">
                  <c:v>3330.05</c:v>
                </c:pt>
                <c:pt idx="786">
                  <c:v>3355</c:v>
                </c:pt>
                <c:pt idx="787">
                  <c:v>3349.05</c:v>
                </c:pt>
                <c:pt idx="788">
                  <c:v>3377.6</c:v>
                </c:pt>
                <c:pt idx="789">
                  <c:v>3389.2</c:v>
                </c:pt>
                <c:pt idx="790">
                  <c:v>3396.4</c:v>
                </c:pt>
                <c:pt idx="791">
                  <c:v>3364.6</c:v>
                </c:pt>
                <c:pt idx="792">
                  <c:v>3360.65</c:v>
                </c:pt>
                <c:pt idx="793">
                  <c:v>3314.3</c:v>
                </c:pt>
                <c:pt idx="794">
                  <c:v>3315.65</c:v>
                </c:pt>
                <c:pt idx="795">
                  <c:v>3344.1</c:v>
                </c:pt>
                <c:pt idx="796">
                  <c:v>3270.85</c:v>
                </c:pt>
                <c:pt idx="797">
                  <c:v>3332.2</c:v>
                </c:pt>
                <c:pt idx="798">
                  <c:v>3315.35</c:v>
                </c:pt>
                <c:pt idx="799">
                  <c:v>3323.8</c:v>
                </c:pt>
                <c:pt idx="800">
                  <c:v>3310.9</c:v>
                </c:pt>
                <c:pt idx="801">
                  <c:v>3373.8</c:v>
                </c:pt>
                <c:pt idx="802">
                  <c:v>3311</c:v>
                </c:pt>
                <c:pt idx="803">
                  <c:v>3317.7</c:v>
                </c:pt>
                <c:pt idx="804">
                  <c:v>3285.55</c:v>
                </c:pt>
                <c:pt idx="805">
                  <c:v>3310.4</c:v>
                </c:pt>
                <c:pt idx="806">
                  <c:v>3359.5</c:v>
                </c:pt>
                <c:pt idx="807">
                  <c:v>3274.1</c:v>
                </c:pt>
                <c:pt idx="808">
                  <c:v>3175.55</c:v>
                </c:pt>
                <c:pt idx="809">
                  <c:v>3194.5</c:v>
                </c:pt>
                <c:pt idx="810">
                  <c:v>3194.7</c:v>
                </c:pt>
                <c:pt idx="811">
                  <c:v>3179.8</c:v>
                </c:pt>
                <c:pt idx="812">
                  <c:v>3188.95</c:v>
                </c:pt>
                <c:pt idx="813">
                  <c:v>3197</c:v>
                </c:pt>
                <c:pt idx="814">
                  <c:v>3192.7</c:v>
                </c:pt>
                <c:pt idx="815">
                  <c:v>3066.2</c:v>
                </c:pt>
                <c:pt idx="816">
                  <c:v>3044.8</c:v>
                </c:pt>
                <c:pt idx="817">
                  <c:v>3069.4</c:v>
                </c:pt>
                <c:pt idx="818">
                  <c:v>3022.1</c:v>
                </c:pt>
                <c:pt idx="819">
                  <c:v>3025.5</c:v>
                </c:pt>
                <c:pt idx="820">
                  <c:v>3096.2</c:v>
                </c:pt>
                <c:pt idx="821">
                  <c:v>3103.85</c:v>
                </c:pt>
                <c:pt idx="822">
                  <c:v>3040.45</c:v>
                </c:pt>
                <c:pt idx="823">
                  <c:v>3034.15</c:v>
                </c:pt>
                <c:pt idx="824">
                  <c:v>3026.6</c:v>
                </c:pt>
                <c:pt idx="825">
                  <c:v>3027.9</c:v>
                </c:pt>
                <c:pt idx="826">
                  <c:v>3056.3</c:v>
                </c:pt>
                <c:pt idx="827">
                  <c:v>2898.7</c:v>
                </c:pt>
                <c:pt idx="828">
                  <c:v>2844.65</c:v>
                </c:pt>
                <c:pt idx="829">
                  <c:v>2856.15</c:v>
                </c:pt>
                <c:pt idx="830">
                  <c:v>2850.55</c:v>
                </c:pt>
                <c:pt idx="831">
                  <c:v>2852.45</c:v>
                </c:pt>
                <c:pt idx="832">
                  <c:v>2895.5</c:v>
                </c:pt>
                <c:pt idx="833">
                  <c:v>2878.15</c:v>
                </c:pt>
                <c:pt idx="834">
                  <c:v>2874.4</c:v>
                </c:pt>
                <c:pt idx="835">
                  <c:v>2858.4</c:v>
                </c:pt>
                <c:pt idx="836">
                  <c:v>2898.65</c:v>
                </c:pt>
                <c:pt idx="837">
                  <c:v>2852.9</c:v>
                </c:pt>
                <c:pt idx="838">
                  <c:v>2906.35</c:v>
                </c:pt>
                <c:pt idx="839">
                  <c:v>2936.8</c:v>
                </c:pt>
                <c:pt idx="840">
                  <c:v>2826.95</c:v>
                </c:pt>
                <c:pt idx="841">
                  <c:v>2808.25</c:v>
                </c:pt>
                <c:pt idx="842">
                  <c:v>2713.7</c:v>
                </c:pt>
                <c:pt idx="843">
                  <c:v>2717.6</c:v>
                </c:pt>
                <c:pt idx="844">
                  <c:v>2778.25</c:v>
                </c:pt>
                <c:pt idx="845">
                  <c:v>2850.75</c:v>
                </c:pt>
                <c:pt idx="846">
                  <c:v>2919.9</c:v>
                </c:pt>
                <c:pt idx="847">
                  <c:v>2928.9</c:v>
                </c:pt>
                <c:pt idx="848">
                  <c:v>2832.7</c:v>
                </c:pt>
                <c:pt idx="849">
                  <c:v>2814.9</c:v>
                </c:pt>
                <c:pt idx="850">
                  <c:v>2947.75</c:v>
                </c:pt>
                <c:pt idx="851">
                  <c:v>2936.5</c:v>
                </c:pt>
                <c:pt idx="852">
                  <c:v>2890.65</c:v>
                </c:pt>
                <c:pt idx="853">
                  <c:v>2843.65</c:v>
                </c:pt>
                <c:pt idx="854">
                  <c:v>2846.95</c:v>
                </c:pt>
                <c:pt idx="855">
                  <c:v>2912.7</c:v>
                </c:pt>
                <c:pt idx="856">
                  <c:v>2859.05</c:v>
                </c:pt>
                <c:pt idx="857">
                  <c:v>2837.55</c:v>
                </c:pt>
                <c:pt idx="858">
                  <c:v>2855.2</c:v>
                </c:pt>
                <c:pt idx="859">
                  <c:v>2796</c:v>
                </c:pt>
                <c:pt idx="860">
                  <c:v>2855.6</c:v>
                </c:pt>
                <c:pt idx="861">
                  <c:v>2933.65</c:v>
                </c:pt>
                <c:pt idx="862">
                  <c:v>2880.1</c:v>
                </c:pt>
                <c:pt idx="863">
                  <c:v>2960.3</c:v>
                </c:pt>
                <c:pt idx="864">
                  <c:v>3034.6</c:v>
                </c:pt>
                <c:pt idx="865">
                  <c:v>3014.85</c:v>
                </c:pt>
                <c:pt idx="866">
                  <c:v>3071</c:v>
                </c:pt>
                <c:pt idx="867">
                  <c:v>3108.75</c:v>
                </c:pt>
                <c:pt idx="868">
                  <c:v>3129.35</c:v>
                </c:pt>
                <c:pt idx="869">
                  <c:v>3155.2</c:v>
                </c:pt>
                <c:pt idx="870">
                  <c:v>3151.85</c:v>
                </c:pt>
                <c:pt idx="871">
                  <c:v>3191.15</c:v>
                </c:pt>
                <c:pt idx="872">
                  <c:v>3286.1</c:v>
                </c:pt>
                <c:pt idx="873">
                  <c:v>3178.7</c:v>
                </c:pt>
                <c:pt idx="874">
                  <c:v>3167.7</c:v>
                </c:pt>
                <c:pt idx="875">
                  <c:v>3073.5</c:v>
                </c:pt>
                <c:pt idx="876">
                  <c:v>2908.45</c:v>
                </c:pt>
                <c:pt idx="877">
                  <c:v>2994.2</c:v>
                </c:pt>
                <c:pt idx="878">
                  <c:v>3089.2</c:v>
                </c:pt>
                <c:pt idx="879">
                  <c:v>3139.7</c:v>
                </c:pt>
                <c:pt idx="880">
                  <c:v>3151.95</c:v>
                </c:pt>
                <c:pt idx="881">
                  <c:v>2992.6</c:v>
                </c:pt>
                <c:pt idx="882">
                  <c:v>3101.65</c:v>
                </c:pt>
                <c:pt idx="883">
                  <c:v>3127.75</c:v>
                </c:pt>
                <c:pt idx="884">
                  <c:v>3190.25</c:v>
                </c:pt>
                <c:pt idx="885">
                  <c:v>3130.85</c:v>
                </c:pt>
                <c:pt idx="886">
                  <c:v>3044.55</c:v>
                </c:pt>
                <c:pt idx="887">
                  <c:v>2928.9</c:v>
                </c:pt>
                <c:pt idx="888">
                  <c:v>2951.9</c:v>
                </c:pt>
                <c:pt idx="889">
                  <c:v>2967.7</c:v>
                </c:pt>
                <c:pt idx="890">
                  <c:v>2925</c:v>
                </c:pt>
                <c:pt idx="891">
                  <c:v>2984.4</c:v>
                </c:pt>
                <c:pt idx="892">
                  <c:v>2946.05</c:v>
                </c:pt>
                <c:pt idx="893">
                  <c:v>2959.85</c:v>
                </c:pt>
                <c:pt idx="894">
                  <c:v>2877</c:v>
                </c:pt>
                <c:pt idx="895">
                  <c:v>2869.1</c:v>
                </c:pt>
                <c:pt idx="896">
                  <c:v>2812</c:v>
                </c:pt>
                <c:pt idx="897">
                  <c:v>2651.5</c:v>
                </c:pt>
                <c:pt idx="898">
                  <c:v>2794.45</c:v>
                </c:pt>
                <c:pt idx="899">
                  <c:v>2811.75</c:v>
                </c:pt>
                <c:pt idx="900">
                  <c:v>2837</c:v>
                </c:pt>
                <c:pt idx="901">
                  <c:v>2862.75</c:v>
                </c:pt>
                <c:pt idx="902">
                  <c:v>2719.15</c:v>
                </c:pt>
                <c:pt idx="903">
                  <c:v>2764.95</c:v>
                </c:pt>
                <c:pt idx="904">
                  <c:v>2778.4</c:v>
                </c:pt>
                <c:pt idx="905">
                  <c:v>2744.9</c:v>
                </c:pt>
                <c:pt idx="906">
                  <c:v>2820.95</c:v>
                </c:pt>
                <c:pt idx="907">
                  <c:v>2895.55</c:v>
                </c:pt>
                <c:pt idx="908">
                  <c:v>2926.1</c:v>
                </c:pt>
                <c:pt idx="909">
                  <c:v>2998.2</c:v>
                </c:pt>
                <c:pt idx="910">
                  <c:v>2984.85</c:v>
                </c:pt>
                <c:pt idx="911">
                  <c:v>2967.5</c:v>
                </c:pt>
                <c:pt idx="912">
                  <c:v>2921.45</c:v>
                </c:pt>
                <c:pt idx="913">
                  <c:v>2914.95</c:v>
                </c:pt>
                <c:pt idx="914">
                  <c:v>2991.15</c:v>
                </c:pt>
                <c:pt idx="915">
                  <c:v>2898.45</c:v>
                </c:pt>
                <c:pt idx="916">
                  <c:v>2789.1</c:v>
                </c:pt>
                <c:pt idx="917">
                  <c:v>2763.6</c:v>
                </c:pt>
                <c:pt idx="918">
                  <c:v>2680.3</c:v>
                </c:pt>
                <c:pt idx="919">
                  <c:v>2665.7</c:v>
                </c:pt>
                <c:pt idx="920">
                  <c:v>2678</c:v>
                </c:pt>
                <c:pt idx="921">
                  <c:v>2673.1</c:v>
                </c:pt>
                <c:pt idx="922">
                  <c:v>2661.85</c:v>
                </c:pt>
                <c:pt idx="923">
                  <c:v>2625.75</c:v>
                </c:pt>
                <c:pt idx="924">
                  <c:v>2682.4</c:v>
                </c:pt>
                <c:pt idx="925">
                  <c:v>2637.05</c:v>
                </c:pt>
                <c:pt idx="926">
                  <c:v>2556.0500000000002</c:v>
                </c:pt>
                <c:pt idx="927">
                  <c:v>2627.05</c:v>
                </c:pt>
                <c:pt idx="928">
                  <c:v>2640.05</c:v>
                </c:pt>
                <c:pt idx="929">
                  <c:v>2671.95</c:v>
                </c:pt>
                <c:pt idx="930">
                  <c:v>2685.1</c:v>
                </c:pt>
                <c:pt idx="931">
                  <c:v>2622.05</c:v>
                </c:pt>
                <c:pt idx="932">
                  <c:v>2625.3</c:v>
                </c:pt>
                <c:pt idx="933">
                  <c:v>2652.1</c:v>
                </c:pt>
                <c:pt idx="934">
                  <c:v>2526.4499999999998</c:v>
                </c:pt>
                <c:pt idx="935">
                  <c:v>2441.9</c:v>
                </c:pt>
                <c:pt idx="936">
                  <c:v>2470.85</c:v>
                </c:pt>
                <c:pt idx="937">
                  <c:v>2456</c:v>
                </c:pt>
                <c:pt idx="938">
                  <c:v>2426.6999999999998</c:v>
                </c:pt>
                <c:pt idx="939">
                  <c:v>2289.1999999999998</c:v>
                </c:pt>
                <c:pt idx="940">
                  <c:v>2373.0500000000002</c:v>
                </c:pt>
                <c:pt idx="941">
                  <c:v>2360.8000000000002</c:v>
                </c:pt>
                <c:pt idx="942">
                  <c:v>2380.25</c:v>
                </c:pt>
                <c:pt idx="943">
                  <c:v>2360.4</c:v>
                </c:pt>
                <c:pt idx="944">
                  <c:v>2382.6</c:v>
                </c:pt>
                <c:pt idx="945">
                  <c:v>2392.1999999999998</c:v>
                </c:pt>
                <c:pt idx="946">
                  <c:v>2375.0500000000002</c:v>
                </c:pt>
                <c:pt idx="947">
                  <c:v>2432.15</c:v>
                </c:pt>
                <c:pt idx="948">
                  <c:v>2383.0500000000002</c:v>
                </c:pt>
                <c:pt idx="949">
                  <c:v>2400.3000000000002</c:v>
                </c:pt>
                <c:pt idx="950">
                  <c:v>2398.1999999999998</c:v>
                </c:pt>
                <c:pt idx="951">
                  <c:v>2362.4</c:v>
                </c:pt>
                <c:pt idx="952">
                  <c:v>2325.85</c:v>
                </c:pt>
                <c:pt idx="953">
                  <c:v>2294.6</c:v>
                </c:pt>
                <c:pt idx="954">
                  <c:v>2281.9499999999998</c:v>
                </c:pt>
                <c:pt idx="955">
                  <c:v>2290.8000000000002</c:v>
                </c:pt>
                <c:pt idx="956">
                  <c:v>2209.0500000000002</c:v>
                </c:pt>
                <c:pt idx="957">
                  <c:v>2205.75</c:v>
                </c:pt>
                <c:pt idx="958">
                  <c:v>2239.9</c:v>
                </c:pt>
                <c:pt idx="959">
                  <c:v>2267.1</c:v>
                </c:pt>
                <c:pt idx="960">
                  <c:v>2240.1999999999998</c:v>
                </c:pt>
                <c:pt idx="961">
                  <c:v>2176.1999999999998</c:v>
                </c:pt>
                <c:pt idx="962">
                  <c:v>2144.25</c:v>
                </c:pt>
                <c:pt idx="963">
                  <c:v>2116.5500000000002</c:v>
                </c:pt>
                <c:pt idx="964">
                  <c:v>2100.3000000000002</c:v>
                </c:pt>
                <c:pt idx="965">
                  <c:v>2081.35</c:v>
                </c:pt>
                <c:pt idx="966">
                  <c:v>2143.0500000000002</c:v>
                </c:pt>
                <c:pt idx="967">
                  <c:v>2094.3000000000002</c:v>
                </c:pt>
                <c:pt idx="968">
                  <c:v>1984.2</c:v>
                </c:pt>
                <c:pt idx="969">
                  <c:v>1977.7</c:v>
                </c:pt>
                <c:pt idx="970">
                  <c:v>1974.55</c:v>
                </c:pt>
                <c:pt idx="971">
                  <c:v>1977.45</c:v>
                </c:pt>
                <c:pt idx="972">
                  <c:v>2002.6</c:v>
                </c:pt>
                <c:pt idx="973">
                  <c:v>2057.6</c:v>
                </c:pt>
                <c:pt idx="974">
                  <c:v>2065.35</c:v>
                </c:pt>
                <c:pt idx="975">
                  <c:v>2066.1</c:v>
                </c:pt>
                <c:pt idx="976">
                  <c:v>2083.0500000000002</c:v>
                </c:pt>
                <c:pt idx="977">
                  <c:v>2110.4499999999998</c:v>
                </c:pt>
                <c:pt idx="978">
                  <c:v>2184.8000000000002</c:v>
                </c:pt>
                <c:pt idx="979">
                  <c:v>2203.15</c:v>
                </c:pt>
                <c:pt idx="980">
                  <c:v>2133.25</c:v>
                </c:pt>
                <c:pt idx="981">
                  <c:v>2108.4</c:v>
                </c:pt>
                <c:pt idx="982">
                  <c:v>2102.6999999999998</c:v>
                </c:pt>
                <c:pt idx="983">
                  <c:v>2047.35</c:v>
                </c:pt>
                <c:pt idx="984">
                  <c:v>2055.3000000000002</c:v>
                </c:pt>
                <c:pt idx="985">
                  <c:v>2049.3000000000002</c:v>
                </c:pt>
                <c:pt idx="986">
                  <c:v>2097.4499999999998</c:v>
                </c:pt>
                <c:pt idx="987">
                  <c:v>2149.0500000000002</c:v>
                </c:pt>
                <c:pt idx="988">
                  <c:v>2139.0500000000002</c:v>
                </c:pt>
                <c:pt idx="989">
                  <c:v>2135.9499999999998</c:v>
                </c:pt>
                <c:pt idx="990">
                  <c:v>2136.15</c:v>
                </c:pt>
                <c:pt idx="991">
                  <c:v>2162.6999999999998</c:v>
                </c:pt>
                <c:pt idx="992">
                  <c:v>2239.35</c:v>
                </c:pt>
                <c:pt idx="993">
                  <c:v>2237.75</c:v>
                </c:pt>
                <c:pt idx="994">
                  <c:v>2222.6999999999998</c:v>
                </c:pt>
                <c:pt idx="995">
                  <c:v>2246.6</c:v>
                </c:pt>
                <c:pt idx="996">
                  <c:v>2261.4</c:v>
                </c:pt>
                <c:pt idx="997">
                  <c:v>2251.4499999999998</c:v>
                </c:pt>
                <c:pt idx="998">
                  <c:v>2278.4</c:v>
                </c:pt>
                <c:pt idx="999">
                  <c:v>2218.4499999999998</c:v>
                </c:pt>
                <c:pt idx="1000">
                  <c:v>2241.6</c:v>
                </c:pt>
                <c:pt idx="1001">
                  <c:v>2251.25</c:v>
                </c:pt>
                <c:pt idx="1002">
                  <c:v>2319.4</c:v>
                </c:pt>
                <c:pt idx="1003">
                  <c:v>2380.85</c:v>
                </c:pt>
                <c:pt idx="1004">
                  <c:v>2410.1</c:v>
                </c:pt>
                <c:pt idx="1005">
                  <c:v>2341.15</c:v>
                </c:pt>
                <c:pt idx="1006">
                  <c:v>2250.3000000000002</c:v>
                </c:pt>
                <c:pt idx="1007">
                  <c:v>2259.4499999999998</c:v>
                </c:pt>
                <c:pt idx="1008">
                  <c:v>2285.9</c:v>
                </c:pt>
                <c:pt idx="1009">
                  <c:v>2266.6</c:v>
                </c:pt>
                <c:pt idx="1010">
                  <c:v>2259.4499999999998</c:v>
                </c:pt>
                <c:pt idx="1011">
                  <c:v>2189.75</c:v>
                </c:pt>
                <c:pt idx="1012">
                  <c:v>2178</c:v>
                </c:pt>
                <c:pt idx="1013">
                  <c:v>2207.1</c:v>
                </c:pt>
                <c:pt idx="1014">
                  <c:v>2169.1999999999998</c:v>
                </c:pt>
                <c:pt idx="1015">
                  <c:v>2131.9499999999998</c:v>
                </c:pt>
                <c:pt idx="1016">
                  <c:v>2116.5</c:v>
                </c:pt>
                <c:pt idx="1017">
                  <c:v>2138.4</c:v>
                </c:pt>
                <c:pt idx="1018">
                  <c:v>2150.5500000000002</c:v>
                </c:pt>
                <c:pt idx="1019">
                  <c:v>2163.4499999999998</c:v>
                </c:pt>
                <c:pt idx="1020">
                  <c:v>2165.1</c:v>
                </c:pt>
                <c:pt idx="1021">
                  <c:v>2093.15</c:v>
                </c:pt>
                <c:pt idx="1022">
                  <c:v>2063.4499999999998</c:v>
                </c:pt>
                <c:pt idx="1023">
                  <c:v>2040.2</c:v>
                </c:pt>
                <c:pt idx="1024">
                  <c:v>2049.6999999999998</c:v>
                </c:pt>
                <c:pt idx="1025">
                  <c:v>2051.4</c:v>
                </c:pt>
                <c:pt idx="1026">
                  <c:v>2026.1</c:v>
                </c:pt>
                <c:pt idx="1027">
                  <c:v>2031.4</c:v>
                </c:pt>
                <c:pt idx="1028">
                  <c:v>2100.35</c:v>
                </c:pt>
                <c:pt idx="1029">
                  <c:v>2110</c:v>
                </c:pt>
                <c:pt idx="1030">
                  <c:v>2040.8</c:v>
                </c:pt>
                <c:pt idx="1031">
                  <c:v>2019</c:v>
                </c:pt>
                <c:pt idx="1032">
                  <c:v>1989.75</c:v>
                </c:pt>
                <c:pt idx="1033">
                  <c:v>2007.05</c:v>
                </c:pt>
                <c:pt idx="1034">
                  <c:v>2146.35</c:v>
                </c:pt>
                <c:pt idx="1035">
                  <c:v>2154.85</c:v>
                </c:pt>
                <c:pt idx="1036">
                  <c:v>2233.9499999999998</c:v>
                </c:pt>
                <c:pt idx="1037">
                  <c:v>2322.6999999999998</c:v>
                </c:pt>
                <c:pt idx="1038">
                  <c:v>2320.35</c:v>
                </c:pt>
                <c:pt idx="1039">
                  <c:v>2319.5500000000002</c:v>
                </c:pt>
                <c:pt idx="1040">
                  <c:v>2361.6999999999998</c:v>
                </c:pt>
                <c:pt idx="1041">
                  <c:v>2323</c:v>
                </c:pt>
                <c:pt idx="1042">
                  <c:v>2290.15</c:v>
                </c:pt>
                <c:pt idx="1043">
                  <c:v>2295.5</c:v>
                </c:pt>
                <c:pt idx="1044">
                  <c:v>2289.35</c:v>
                </c:pt>
                <c:pt idx="1045">
                  <c:v>2317.15</c:v>
                </c:pt>
                <c:pt idx="1046">
                  <c:v>2290.9499999999998</c:v>
                </c:pt>
                <c:pt idx="1047">
                  <c:v>2294.4</c:v>
                </c:pt>
                <c:pt idx="1048">
                  <c:v>2305.5500000000002</c:v>
                </c:pt>
                <c:pt idx="1049">
                  <c:v>2358.35</c:v>
                </c:pt>
                <c:pt idx="1050">
                  <c:v>2359.9</c:v>
                </c:pt>
                <c:pt idx="1051">
                  <c:v>2350.4</c:v>
                </c:pt>
                <c:pt idx="1052">
                  <c:v>2363.15</c:v>
                </c:pt>
                <c:pt idx="1053">
                  <c:v>2350.85</c:v>
                </c:pt>
                <c:pt idx="1054">
                  <c:v>2340.4</c:v>
                </c:pt>
                <c:pt idx="1055">
                  <c:v>2403.5500000000002</c:v>
                </c:pt>
                <c:pt idx="1056">
                  <c:v>2365.3000000000002</c:v>
                </c:pt>
                <c:pt idx="1057">
                  <c:v>2397.8000000000002</c:v>
                </c:pt>
                <c:pt idx="1058">
                  <c:v>2406.5</c:v>
                </c:pt>
                <c:pt idx="1059">
                  <c:v>2388.35</c:v>
                </c:pt>
                <c:pt idx="1060">
                  <c:v>2390.1</c:v>
                </c:pt>
                <c:pt idx="1061">
                  <c:v>2459.5</c:v>
                </c:pt>
                <c:pt idx="1062">
                  <c:v>2499</c:v>
                </c:pt>
                <c:pt idx="1063">
                  <c:v>2414.1999999999998</c:v>
                </c:pt>
                <c:pt idx="1064">
                  <c:v>2349.3000000000002</c:v>
                </c:pt>
                <c:pt idx="1065">
                  <c:v>2381.6999999999998</c:v>
                </c:pt>
                <c:pt idx="1066">
                  <c:v>2305.5</c:v>
                </c:pt>
                <c:pt idx="1067">
                  <c:v>2269.35</c:v>
                </c:pt>
                <c:pt idx="1068">
                  <c:v>2308.4499999999998</c:v>
                </c:pt>
                <c:pt idx="1069">
                  <c:v>2200.1999999999998</c:v>
                </c:pt>
                <c:pt idx="1070">
                  <c:v>2283.25</c:v>
                </c:pt>
                <c:pt idx="1071">
                  <c:v>2398.3000000000002</c:v>
                </c:pt>
                <c:pt idx="1072">
                  <c:v>2470.25</c:v>
                </c:pt>
                <c:pt idx="1073">
                  <c:v>2454.35</c:v>
                </c:pt>
                <c:pt idx="1074">
                  <c:v>2337.5</c:v>
                </c:pt>
                <c:pt idx="1075">
                  <c:v>2306.5500000000002</c:v>
                </c:pt>
                <c:pt idx="1076">
                  <c:v>2333.8000000000002</c:v>
                </c:pt>
                <c:pt idx="1077">
                  <c:v>2324.4</c:v>
                </c:pt>
                <c:pt idx="1078">
                  <c:v>2352.15</c:v>
                </c:pt>
                <c:pt idx="1079">
                  <c:v>2303.35</c:v>
                </c:pt>
                <c:pt idx="1080">
                  <c:v>2313.5500000000002</c:v>
                </c:pt>
                <c:pt idx="1081">
                  <c:v>2255</c:v>
                </c:pt>
                <c:pt idx="1082">
                  <c:v>2182.1</c:v>
                </c:pt>
                <c:pt idx="1083">
                  <c:v>2175.6</c:v>
                </c:pt>
                <c:pt idx="1084">
                  <c:v>2198.9499999999998</c:v>
                </c:pt>
                <c:pt idx="1085">
                  <c:v>2281.3000000000002</c:v>
                </c:pt>
                <c:pt idx="1086">
                  <c:v>2383.65</c:v>
                </c:pt>
                <c:pt idx="1087">
                  <c:v>2344.35</c:v>
                </c:pt>
                <c:pt idx="1088">
                  <c:v>2305.8000000000002</c:v>
                </c:pt>
                <c:pt idx="1089">
                  <c:v>2323.9499999999998</c:v>
                </c:pt>
                <c:pt idx="1090">
                  <c:v>2310.5</c:v>
                </c:pt>
                <c:pt idx="1091">
                  <c:v>2303.5</c:v>
                </c:pt>
                <c:pt idx="1092">
                  <c:v>2290.0500000000002</c:v>
                </c:pt>
                <c:pt idx="1093">
                  <c:v>2238.1999999999998</c:v>
                </c:pt>
                <c:pt idx="1094">
                  <c:v>2256.25</c:v>
                </c:pt>
                <c:pt idx="1095">
                  <c:v>2212.1</c:v>
                </c:pt>
                <c:pt idx="1096">
                  <c:v>2137.85</c:v>
                </c:pt>
                <c:pt idx="1097">
                  <c:v>2180.9</c:v>
                </c:pt>
                <c:pt idx="1098">
                  <c:v>2273.0500000000002</c:v>
                </c:pt>
                <c:pt idx="1099">
                  <c:v>2392.65</c:v>
                </c:pt>
                <c:pt idx="1100">
                  <c:v>2278.75</c:v>
                </c:pt>
                <c:pt idx="1101">
                  <c:v>2170.25</c:v>
                </c:pt>
                <c:pt idx="1102">
                  <c:v>2066.9499999999998</c:v>
                </c:pt>
                <c:pt idx="1103">
                  <c:v>2082.6999999999998</c:v>
                </c:pt>
                <c:pt idx="1104">
                  <c:v>2187.5</c:v>
                </c:pt>
                <c:pt idx="1105">
                  <c:v>2114.5500000000002</c:v>
                </c:pt>
                <c:pt idx="1106">
                  <c:v>2079.6999999999998</c:v>
                </c:pt>
                <c:pt idx="1107">
                  <c:v>1994.05</c:v>
                </c:pt>
                <c:pt idx="1108">
                  <c:v>1899.1</c:v>
                </c:pt>
                <c:pt idx="1109">
                  <c:v>1808.7</c:v>
                </c:pt>
                <c:pt idx="1110">
                  <c:v>1820.3</c:v>
                </c:pt>
                <c:pt idx="1111">
                  <c:v>1916.1</c:v>
                </c:pt>
                <c:pt idx="1112">
                  <c:v>1824.9</c:v>
                </c:pt>
                <c:pt idx="1113">
                  <c:v>1920.9</c:v>
                </c:pt>
                <c:pt idx="1114">
                  <c:v>2021.95</c:v>
                </c:pt>
                <c:pt idx="1115">
                  <c:v>1996.3</c:v>
                </c:pt>
                <c:pt idx="1116">
                  <c:v>2101</c:v>
                </c:pt>
                <c:pt idx="1117">
                  <c:v>2004.5</c:v>
                </c:pt>
                <c:pt idx="1118">
                  <c:v>2109.9499999999998</c:v>
                </c:pt>
                <c:pt idx="1119">
                  <c:v>2145.6999999999998</c:v>
                </c:pt>
                <c:pt idx="1120">
                  <c:v>2242.15</c:v>
                </c:pt>
                <c:pt idx="1121">
                  <c:v>2247.1999999999998</c:v>
                </c:pt>
                <c:pt idx="1122">
                  <c:v>2198.4499999999998</c:v>
                </c:pt>
                <c:pt idx="1123">
                  <c:v>2233.0500000000002</c:v>
                </c:pt>
                <c:pt idx="1124">
                  <c:v>2228.9499999999998</c:v>
                </c:pt>
                <c:pt idx="1125">
                  <c:v>2323.9499999999998</c:v>
                </c:pt>
                <c:pt idx="1126">
                  <c:v>2319.6999999999998</c:v>
                </c:pt>
                <c:pt idx="1127">
                  <c:v>2358.4</c:v>
                </c:pt>
                <c:pt idx="1128">
                  <c:v>2331.75</c:v>
                </c:pt>
                <c:pt idx="1129">
                  <c:v>2389.6999999999998</c:v>
                </c:pt>
                <c:pt idx="1130">
                  <c:v>2462.65</c:v>
                </c:pt>
                <c:pt idx="1131">
                  <c:v>2424.5</c:v>
                </c:pt>
                <c:pt idx="1132">
                  <c:v>2364.9</c:v>
                </c:pt>
                <c:pt idx="1133">
                  <c:v>2339.4499999999998</c:v>
                </c:pt>
                <c:pt idx="1134">
                  <c:v>2408.35</c:v>
                </c:pt>
                <c:pt idx="1135">
                  <c:v>2544.15</c:v>
                </c:pt>
                <c:pt idx="1136">
                  <c:v>2482.15</c:v>
                </c:pt>
                <c:pt idx="1137">
                  <c:v>2394.5</c:v>
                </c:pt>
                <c:pt idx="1138">
                  <c:v>2483.65</c:v>
                </c:pt>
                <c:pt idx="1139">
                  <c:v>2287.1999999999998</c:v>
                </c:pt>
                <c:pt idx="1140">
                  <c:v>2294.35</c:v>
                </c:pt>
                <c:pt idx="1141">
                  <c:v>2248.9</c:v>
                </c:pt>
                <c:pt idx="1142">
                  <c:v>2155.3000000000002</c:v>
                </c:pt>
                <c:pt idx="1143">
                  <c:v>2131.65</c:v>
                </c:pt>
                <c:pt idx="1144">
                  <c:v>2072.0500000000002</c:v>
                </c:pt>
                <c:pt idx="1145">
                  <c:v>2133.9499999999998</c:v>
                </c:pt>
                <c:pt idx="1146">
                  <c:v>2051.3000000000002</c:v>
                </c:pt>
                <c:pt idx="1147">
                  <c:v>1974.65</c:v>
                </c:pt>
                <c:pt idx="1148">
                  <c:v>1930.45</c:v>
                </c:pt>
                <c:pt idx="1149">
                  <c:v>1951.5</c:v>
                </c:pt>
                <c:pt idx="1150">
                  <c:v>1948.6</c:v>
                </c:pt>
                <c:pt idx="1151">
                  <c:v>1924.7</c:v>
                </c:pt>
                <c:pt idx="1152">
                  <c:v>1914.7</c:v>
                </c:pt>
                <c:pt idx="1153">
                  <c:v>1912.35</c:v>
                </c:pt>
                <c:pt idx="1154">
                  <c:v>1936.65</c:v>
                </c:pt>
                <c:pt idx="1155">
                  <c:v>1990.55</c:v>
                </c:pt>
                <c:pt idx="1156">
                  <c:v>1946.05</c:v>
                </c:pt>
                <c:pt idx="1157">
                  <c:v>1933.55</c:v>
                </c:pt>
                <c:pt idx="1158">
                  <c:v>1930.75</c:v>
                </c:pt>
                <c:pt idx="1159">
                  <c:v>1914.65</c:v>
                </c:pt>
                <c:pt idx="1160">
                  <c:v>1876.95</c:v>
                </c:pt>
                <c:pt idx="1161">
                  <c:v>1880.55</c:v>
                </c:pt>
                <c:pt idx="1162">
                  <c:v>1829.05</c:v>
                </c:pt>
                <c:pt idx="1163">
                  <c:v>1815.75</c:v>
                </c:pt>
                <c:pt idx="1164">
                  <c:v>1789.9</c:v>
                </c:pt>
                <c:pt idx="1165">
                  <c:v>1843.55</c:v>
                </c:pt>
                <c:pt idx="1166">
                  <c:v>1824.2</c:v>
                </c:pt>
                <c:pt idx="1167">
                  <c:v>1828.5</c:v>
                </c:pt>
                <c:pt idx="1168">
                  <c:v>1838.35</c:v>
                </c:pt>
                <c:pt idx="1169">
                  <c:v>1883.55</c:v>
                </c:pt>
                <c:pt idx="1170">
                  <c:v>1925.55</c:v>
                </c:pt>
                <c:pt idx="1171">
                  <c:v>1921.1</c:v>
                </c:pt>
                <c:pt idx="1172">
                  <c:v>1907.4</c:v>
                </c:pt>
                <c:pt idx="1173">
                  <c:v>1923.1</c:v>
                </c:pt>
                <c:pt idx="1174">
                  <c:v>1919.6</c:v>
                </c:pt>
                <c:pt idx="1175">
                  <c:v>1935.6</c:v>
                </c:pt>
                <c:pt idx="1176">
                  <c:v>1913.5</c:v>
                </c:pt>
                <c:pt idx="1177">
                  <c:v>1883.95</c:v>
                </c:pt>
                <c:pt idx="1178">
                  <c:v>1770.4</c:v>
                </c:pt>
                <c:pt idx="1179">
                  <c:v>1782.75</c:v>
                </c:pt>
                <c:pt idx="1180">
                  <c:v>1778.55</c:v>
                </c:pt>
                <c:pt idx="1181">
                  <c:v>1724</c:v>
                </c:pt>
                <c:pt idx="1182">
                  <c:v>1736.6</c:v>
                </c:pt>
                <c:pt idx="1183">
                  <c:v>1780.55</c:v>
                </c:pt>
                <c:pt idx="1184">
                  <c:v>1801.4</c:v>
                </c:pt>
                <c:pt idx="1185">
                  <c:v>1824.75</c:v>
                </c:pt>
                <c:pt idx="1186">
                  <c:v>1840.95</c:v>
                </c:pt>
                <c:pt idx="1187">
                  <c:v>1832.6</c:v>
                </c:pt>
                <c:pt idx="1188">
                  <c:v>1846.7</c:v>
                </c:pt>
                <c:pt idx="1189">
                  <c:v>1822.5</c:v>
                </c:pt>
                <c:pt idx="1190">
                  <c:v>1844.25</c:v>
                </c:pt>
                <c:pt idx="1191">
                  <c:v>1846.15</c:v>
                </c:pt>
                <c:pt idx="1192">
                  <c:v>1787.2</c:v>
                </c:pt>
                <c:pt idx="1193">
                  <c:v>1837.65</c:v>
                </c:pt>
                <c:pt idx="1194">
                  <c:v>1837.25</c:v>
                </c:pt>
                <c:pt idx="1195">
                  <c:v>1818.75</c:v>
                </c:pt>
                <c:pt idx="1196">
                  <c:v>1826.2</c:v>
                </c:pt>
                <c:pt idx="1197">
                  <c:v>1841.65</c:v>
                </c:pt>
                <c:pt idx="1198">
                  <c:v>1829.45</c:v>
                </c:pt>
                <c:pt idx="1199">
                  <c:v>1870.85</c:v>
                </c:pt>
                <c:pt idx="1200">
                  <c:v>1920</c:v>
                </c:pt>
                <c:pt idx="1201">
                  <c:v>1959.95</c:v>
                </c:pt>
                <c:pt idx="1202">
                  <c:v>1966.2</c:v>
                </c:pt>
                <c:pt idx="1203">
                  <c:v>1968.85</c:v>
                </c:pt>
                <c:pt idx="1204">
                  <c:v>1987.85</c:v>
                </c:pt>
                <c:pt idx="1205">
                  <c:v>1978.85</c:v>
                </c:pt>
                <c:pt idx="1206">
                  <c:v>1976.85</c:v>
                </c:pt>
                <c:pt idx="1207">
                  <c:v>1956.65</c:v>
                </c:pt>
                <c:pt idx="1208">
                  <c:v>1966.6</c:v>
                </c:pt>
                <c:pt idx="1209">
                  <c:v>1994.65</c:v>
                </c:pt>
                <c:pt idx="1210">
                  <c:v>1975.7</c:v>
                </c:pt>
                <c:pt idx="1211">
                  <c:v>1942.1</c:v>
                </c:pt>
                <c:pt idx="1212">
                  <c:v>1883.95</c:v>
                </c:pt>
                <c:pt idx="1213">
                  <c:v>1892.3</c:v>
                </c:pt>
                <c:pt idx="1214">
                  <c:v>1900.75</c:v>
                </c:pt>
                <c:pt idx="1215">
                  <c:v>1913.95</c:v>
                </c:pt>
                <c:pt idx="1216">
                  <c:v>1924.85</c:v>
                </c:pt>
                <c:pt idx="1217">
                  <c:v>1925.6</c:v>
                </c:pt>
                <c:pt idx="1218">
                  <c:v>1870.5</c:v>
                </c:pt>
                <c:pt idx="1219">
                  <c:v>1838.7</c:v>
                </c:pt>
                <c:pt idx="1220">
                  <c:v>1828.05</c:v>
                </c:pt>
                <c:pt idx="1221">
                  <c:v>1843.2</c:v>
                </c:pt>
                <c:pt idx="1222">
                  <c:v>1821.35</c:v>
                </c:pt>
                <c:pt idx="1223">
                  <c:v>1820.4</c:v>
                </c:pt>
                <c:pt idx="1224">
                  <c:v>1847.3</c:v>
                </c:pt>
                <c:pt idx="1225">
                  <c:v>1894.65</c:v>
                </c:pt>
                <c:pt idx="1226">
                  <c:v>1885.2</c:v>
                </c:pt>
                <c:pt idx="1227">
                  <c:v>1896</c:v>
                </c:pt>
                <c:pt idx="1228">
                  <c:v>1860.6</c:v>
                </c:pt>
                <c:pt idx="1229">
                  <c:v>1894.55</c:v>
                </c:pt>
                <c:pt idx="1230">
                  <c:v>1878.8</c:v>
                </c:pt>
                <c:pt idx="1231">
                  <c:v>1902.2</c:v>
                </c:pt>
                <c:pt idx="1232">
                  <c:v>1880.25</c:v>
                </c:pt>
                <c:pt idx="1233">
                  <c:v>1917</c:v>
                </c:pt>
                <c:pt idx="1234">
                  <c:v>1761.2</c:v>
                </c:pt>
                <c:pt idx="1235">
                  <c:v>1619.35</c:v>
                </c:pt>
                <c:pt idx="1236">
                  <c:v>1646.9</c:v>
                </c:pt>
                <c:pt idx="1237">
                  <c:v>1603.05</c:v>
                </c:pt>
                <c:pt idx="1238">
                  <c:v>1596.25</c:v>
                </c:pt>
                <c:pt idx="1239">
                  <c:v>1569.55</c:v>
                </c:pt>
                <c:pt idx="1240">
                  <c:v>1568.25</c:v>
                </c:pt>
                <c:pt idx="1241">
                  <c:v>1571.05</c:v>
                </c:pt>
                <c:pt idx="1242">
                  <c:v>1568.8</c:v>
                </c:pt>
                <c:pt idx="1243">
                  <c:v>1529.7</c:v>
                </c:pt>
                <c:pt idx="1244">
                  <c:v>1521.75</c:v>
                </c:pt>
                <c:pt idx="1245">
                  <c:v>1524.85</c:v>
                </c:pt>
                <c:pt idx="1246">
                  <c:v>1508</c:v>
                </c:pt>
                <c:pt idx="1247">
                  <c:v>1571.15</c:v>
                </c:pt>
                <c:pt idx="1248">
                  <c:v>1547.05</c:v>
                </c:pt>
                <c:pt idx="1249">
                  <c:v>1553.3</c:v>
                </c:pt>
                <c:pt idx="1250">
                  <c:v>1534.1</c:v>
                </c:pt>
                <c:pt idx="1251">
                  <c:v>1531.05</c:v>
                </c:pt>
                <c:pt idx="1252">
                  <c:v>1470.2</c:v>
                </c:pt>
                <c:pt idx="1253">
                  <c:v>1485.75</c:v>
                </c:pt>
                <c:pt idx="1254">
                  <c:v>1481.75</c:v>
                </c:pt>
                <c:pt idx="1255">
                  <c:v>1475</c:v>
                </c:pt>
                <c:pt idx="1256">
                  <c:v>1504.7</c:v>
                </c:pt>
                <c:pt idx="1257">
                  <c:v>1492.7</c:v>
                </c:pt>
                <c:pt idx="1258">
                  <c:v>1490.6</c:v>
                </c:pt>
                <c:pt idx="1259">
                  <c:v>1460.9</c:v>
                </c:pt>
                <c:pt idx="1260">
                  <c:v>1450.8</c:v>
                </c:pt>
                <c:pt idx="1261">
                  <c:v>1429.75</c:v>
                </c:pt>
                <c:pt idx="1262">
                  <c:v>1434.3</c:v>
                </c:pt>
                <c:pt idx="1263">
                  <c:v>1490.45</c:v>
                </c:pt>
                <c:pt idx="1264">
                  <c:v>1490.05</c:v>
                </c:pt>
                <c:pt idx="1265">
                  <c:v>1514.2</c:v>
                </c:pt>
                <c:pt idx="1266">
                  <c:v>1483.6</c:v>
                </c:pt>
                <c:pt idx="1267">
                  <c:v>1482.7</c:v>
                </c:pt>
                <c:pt idx="1268">
                  <c:v>1459.7</c:v>
                </c:pt>
                <c:pt idx="1269">
                  <c:v>1449.9</c:v>
                </c:pt>
                <c:pt idx="1270">
                  <c:v>1425.05</c:v>
                </c:pt>
                <c:pt idx="1271">
                  <c:v>1420.15</c:v>
                </c:pt>
                <c:pt idx="1272">
                  <c:v>1423.9</c:v>
                </c:pt>
                <c:pt idx="1273">
                  <c:v>1402.35</c:v>
                </c:pt>
                <c:pt idx="1274">
                  <c:v>1417.55</c:v>
                </c:pt>
                <c:pt idx="1275">
                  <c:v>1402.05</c:v>
                </c:pt>
                <c:pt idx="1276">
                  <c:v>1439.4</c:v>
                </c:pt>
                <c:pt idx="1277">
                  <c:v>1463.8</c:v>
                </c:pt>
                <c:pt idx="1278">
                  <c:v>1463.6</c:v>
                </c:pt>
                <c:pt idx="1279">
                  <c:v>1425.25</c:v>
                </c:pt>
                <c:pt idx="1280">
                  <c:v>1359.4</c:v>
                </c:pt>
                <c:pt idx="1281">
                  <c:v>1373</c:v>
                </c:pt>
                <c:pt idx="1282">
                  <c:v>1350.8</c:v>
                </c:pt>
                <c:pt idx="1283">
                  <c:v>1374.95</c:v>
                </c:pt>
                <c:pt idx="1284">
                  <c:v>1393</c:v>
                </c:pt>
                <c:pt idx="1285">
                  <c:v>1356.15</c:v>
                </c:pt>
                <c:pt idx="1286">
                  <c:v>1433</c:v>
                </c:pt>
                <c:pt idx="1287">
                  <c:v>1460.1</c:v>
                </c:pt>
                <c:pt idx="1288">
                  <c:v>1446.6</c:v>
                </c:pt>
                <c:pt idx="1289">
                  <c:v>1426.05</c:v>
                </c:pt>
                <c:pt idx="1290">
                  <c:v>1397.9</c:v>
                </c:pt>
                <c:pt idx="1291">
                  <c:v>1390.55</c:v>
                </c:pt>
                <c:pt idx="1292">
                  <c:v>1387.45</c:v>
                </c:pt>
                <c:pt idx="1293">
                  <c:v>1330.65</c:v>
                </c:pt>
                <c:pt idx="1294">
                  <c:v>1329.2</c:v>
                </c:pt>
                <c:pt idx="1295">
                  <c:v>1320.45</c:v>
                </c:pt>
                <c:pt idx="1296">
                  <c:v>1336.15</c:v>
                </c:pt>
                <c:pt idx="1297">
                  <c:v>1335.7</c:v>
                </c:pt>
                <c:pt idx="1298">
                  <c:v>1342</c:v>
                </c:pt>
                <c:pt idx="1299">
                  <c:v>1297.5</c:v>
                </c:pt>
                <c:pt idx="1300">
                  <c:v>1330.6</c:v>
                </c:pt>
                <c:pt idx="1301">
                  <c:v>1305</c:v>
                </c:pt>
                <c:pt idx="1302">
                  <c:v>1310.5</c:v>
                </c:pt>
                <c:pt idx="1303">
                  <c:v>1296.9000000000001</c:v>
                </c:pt>
                <c:pt idx="1304">
                  <c:v>1299.7</c:v>
                </c:pt>
                <c:pt idx="1305">
                  <c:v>1296.6500000000001</c:v>
                </c:pt>
                <c:pt idx="1306">
                  <c:v>1317.65</c:v>
                </c:pt>
                <c:pt idx="1307">
                  <c:v>1333.05</c:v>
                </c:pt>
                <c:pt idx="1308">
                  <c:v>1340.3</c:v>
                </c:pt>
                <c:pt idx="1309">
                  <c:v>1323.1</c:v>
                </c:pt>
                <c:pt idx="1310">
                  <c:v>1303.9000000000001</c:v>
                </c:pt>
                <c:pt idx="1311">
                  <c:v>1307.05</c:v>
                </c:pt>
                <c:pt idx="1312">
                  <c:v>1310.5</c:v>
                </c:pt>
                <c:pt idx="1313">
                  <c:v>1289.95</c:v>
                </c:pt>
                <c:pt idx="1314">
                  <c:v>1341.05</c:v>
                </c:pt>
                <c:pt idx="1315">
                  <c:v>1303.1500000000001</c:v>
                </c:pt>
                <c:pt idx="1316">
                  <c:v>1299.1500000000001</c:v>
                </c:pt>
                <c:pt idx="1317">
                  <c:v>1272.0999999999999</c:v>
                </c:pt>
                <c:pt idx="1318">
                  <c:v>1318.1</c:v>
                </c:pt>
                <c:pt idx="1319">
                  <c:v>1234.25</c:v>
                </c:pt>
                <c:pt idx="1320">
                  <c:v>1253.8</c:v>
                </c:pt>
                <c:pt idx="1321">
                  <c:v>1237.5999999999999</c:v>
                </c:pt>
                <c:pt idx="1322">
                  <c:v>1250.25</c:v>
                </c:pt>
                <c:pt idx="1323">
                  <c:v>1251.9000000000001</c:v>
                </c:pt>
                <c:pt idx="1324">
                  <c:v>1250.75</c:v>
                </c:pt>
                <c:pt idx="1325">
                  <c:v>1251.5999999999999</c:v>
                </c:pt>
                <c:pt idx="1326">
                  <c:v>1245.55</c:v>
                </c:pt>
                <c:pt idx="1327">
                  <c:v>1255.0999999999999</c:v>
                </c:pt>
                <c:pt idx="1328">
                  <c:v>1249.6500000000001</c:v>
                </c:pt>
                <c:pt idx="1329">
                  <c:v>1262.45</c:v>
                </c:pt>
                <c:pt idx="1330">
                  <c:v>1265.2</c:v>
                </c:pt>
                <c:pt idx="1331">
                  <c:v>1295.5</c:v>
                </c:pt>
                <c:pt idx="1332">
                  <c:v>1301.1500000000001</c:v>
                </c:pt>
                <c:pt idx="1333">
                  <c:v>1328.05</c:v>
                </c:pt>
                <c:pt idx="1334">
                  <c:v>1331.15</c:v>
                </c:pt>
                <c:pt idx="1335">
                  <c:v>1286.05</c:v>
                </c:pt>
                <c:pt idx="1336">
                  <c:v>1324.8</c:v>
                </c:pt>
                <c:pt idx="1337">
                  <c:v>1358.5</c:v>
                </c:pt>
                <c:pt idx="1338">
                  <c:v>1410.65</c:v>
                </c:pt>
                <c:pt idx="1339">
                  <c:v>1453.25</c:v>
                </c:pt>
                <c:pt idx="1340">
                  <c:v>1465.35</c:v>
                </c:pt>
                <c:pt idx="1341">
                  <c:v>1472.6</c:v>
                </c:pt>
                <c:pt idx="1342">
                  <c:v>1522.3</c:v>
                </c:pt>
                <c:pt idx="1343">
                  <c:v>1486.2</c:v>
                </c:pt>
                <c:pt idx="1344">
                  <c:v>1481.85</c:v>
                </c:pt>
                <c:pt idx="1345">
                  <c:v>1449.3</c:v>
                </c:pt>
                <c:pt idx="1346">
                  <c:v>1443.6</c:v>
                </c:pt>
                <c:pt idx="1347">
                  <c:v>1478.55</c:v>
                </c:pt>
                <c:pt idx="1348">
                  <c:v>1492.85</c:v>
                </c:pt>
                <c:pt idx="1349">
                  <c:v>1492.95</c:v>
                </c:pt>
                <c:pt idx="1350">
                  <c:v>1471.1</c:v>
                </c:pt>
                <c:pt idx="1351">
                  <c:v>1472.5</c:v>
                </c:pt>
                <c:pt idx="1352">
                  <c:v>1479.4</c:v>
                </c:pt>
                <c:pt idx="1353">
                  <c:v>1477.95</c:v>
                </c:pt>
                <c:pt idx="1354">
                  <c:v>1471.2</c:v>
                </c:pt>
                <c:pt idx="1355">
                  <c:v>1503.7</c:v>
                </c:pt>
                <c:pt idx="1356">
                  <c:v>1482.15</c:v>
                </c:pt>
                <c:pt idx="1357">
                  <c:v>1479.55</c:v>
                </c:pt>
                <c:pt idx="1358">
                  <c:v>1478.8</c:v>
                </c:pt>
                <c:pt idx="1359">
                  <c:v>1478.5</c:v>
                </c:pt>
                <c:pt idx="1360">
                  <c:v>1467.3</c:v>
                </c:pt>
                <c:pt idx="1361">
                  <c:v>1501.4</c:v>
                </c:pt>
                <c:pt idx="1362">
                  <c:v>1510.6</c:v>
                </c:pt>
                <c:pt idx="1363">
                  <c:v>1482.2</c:v>
                </c:pt>
                <c:pt idx="1364">
                  <c:v>1450.4</c:v>
                </c:pt>
                <c:pt idx="1365">
                  <c:v>1457.45</c:v>
                </c:pt>
                <c:pt idx="1366">
                  <c:v>1470.35</c:v>
                </c:pt>
                <c:pt idx="1367">
                  <c:v>1471.95</c:v>
                </c:pt>
                <c:pt idx="1368">
                  <c:v>1456.55</c:v>
                </c:pt>
                <c:pt idx="1369">
                  <c:v>1455.8</c:v>
                </c:pt>
                <c:pt idx="1370">
                  <c:v>1450.15</c:v>
                </c:pt>
                <c:pt idx="1371">
                  <c:v>1469.35</c:v>
                </c:pt>
                <c:pt idx="1372">
                  <c:v>1495.95</c:v>
                </c:pt>
                <c:pt idx="1373">
                  <c:v>1487.9</c:v>
                </c:pt>
                <c:pt idx="1374">
                  <c:v>1461.05</c:v>
                </c:pt>
                <c:pt idx="1375">
                  <c:v>1472.95</c:v>
                </c:pt>
                <c:pt idx="1376">
                  <c:v>1433.3</c:v>
                </c:pt>
                <c:pt idx="1377">
                  <c:v>1436.05</c:v>
                </c:pt>
                <c:pt idx="1378">
                  <c:v>1464.3</c:v>
                </c:pt>
                <c:pt idx="1379">
                  <c:v>1465.4</c:v>
                </c:pt>
                <c:pt idx="1380">
                  <c:v>1428.8</c:v>
                </c:pt>
                <c:pt idx="1381">
                  <c:v>1442.25</c:v>
                </c:pt>
                <c:pt idx="1382">
                  <c:v>1451.3</c:v>
                </c:pt>
                <c:pt idx="1383">
                  <c:v>1477.5</c:v>
                </c:pt>
                <c:pt idx="1384">
                  <c:v>1496.35</c:v>
                </c:pt>
                <c:pt idx="1385">
                  <c:v>1512.65</c:v>
                </c:pt>
                <c:pt idx="1386">
                  <c:v>1471.7</c:v>
                </c:pt>
                <c:pt idx="1387">
                  <c:v>1473.9</c:v>
                </c:pt>
                <c:pt idx="1388">
                  <c:v>1442.95</c:v>
                </c:pt>
                <c:pt idx="1389">
                  <c:v>1374.85</c:v>
                </c:pt>
                <c:pt idx="1390">
                  <c:v>1374.2</c:v>
                </c:pt>
                <c:pt idx="1391">
                  <c:v>1384.55</c:v>
                </c:pt>
                <c:pt idx="1392">
                  <c:v>1372.75</c:v>
                </c:pt>
                <c:pt idx="1393">
                  <c:v>1365.7</c:v>
                </c:pt>
                <c:pt idx="1394">
                  <c:v>1391.55</c:v>
                </c:pt>
                <c:pt idx="1395">
                  <c:v>1397.3</c:v>
                </c:pt>
                <c:pt idx="1396">
                  <c:v>1357.9</c:v>
                </c:pt>
                <c:pt idx="1397">
                  <c:v>1351.3</c:v>
                </c:pt>
                <c:pt idx="1398">
                  <c:v>1383.05</c:v>
                </c:pt>
                <c:pt idx="1399">
                  <c:v>1368</c:v>
                </c:pt>
                <c:pt idx="1400">
                  <c:v>1393.25</c:v>
                </c:pt>
                <c:pt idx="1401">
                  <c:v>1390</c:v>
                </c:pt>
                <c:pt idx="1402">
                  <c:v>1397.4</c:v>
                </c:pt>
                <c:pt idx="1403">
                  <c:v>1571.65</c:v>
                </c:pt>
                <c:pt idx="1404">
                  <c:v>1587.8</c:v>
                </c:pt>
                <c:pt idx="1405">
                  <c:v>1595.75</c:v>
                </c:pt>
                <c:pt idx="1406">
                  <c:v>1572.4</c:v>
                </c:pt>
                <c:pt idx="1407">
                  <c:v>1571.15</c:v>
                </c:pt>
                <c:pt idx="1408">
                  <c:v>1577.75</c:v>
                </c:pt>
                <c:pt idx="1409">
                  <c:v>1575.9</c:v>
                </c:pt>
                <c:pt idx="1410">
                  <c:v>1560.25</c:v>
                </c:pt>
                <c:pt idx="1411">
                  <c:v>1590.75</c:v>
                </c:pt>
                <c:pt idx="1412">
                  <c:v>1606.65</c:v>
                </c:pt>
                <c:pt idx="1413">
                  <c:v>1654.95</c:v>
                </c:pt>
                <c:pt idx="1414">
                  <c:v>1570.15</c:v>
                </c:pt>
                <c:pt idx="1415">
                  <c:v>1554.85</c:v>
                </c:pt>
                <c:pt idx="1416">
                  <c:v>1545.75</c:v>
                </c:pt>
                <c:pt idx="1417">
                  <c:v>1648.1</c:v>
                </c:pt>
                <c:pt idx="1418">
                  <c:v>1646.1</c:v>
                </c:pt>
                <c:pt idx="1419">
                  <c:v>1650.6</c:v>
                </c:pt>
                <c:pt idx="1420">
                  <c:v>1668.15</c:v>
                </c:pt>
                <c:pt idx="1421">
                  <c:v>1616.25</c:v>
                </c:pt>
                <c:pt idx="1422">
                  <c:v>1594.5</c:v>
                </c:pt>
                <c:pt idx="1423">
                  <c:v>1582.9</c:v>
                </c:pt>
                <c:pt idx="1424">
                  <c:v>1559.75</c:v>
                </c:pt>
                <c:pt idx="1425">
                  <c:v>1546.5</c:v>
                </c:pt>
                <c:pt idx="1426">
                  <c:v>1510.2</c:v>
                </c:pt>
                <c:pt idx="1427">
                  <c:v>1513.15</c:v>
                </c:pt>
                <c:pt idx="1428">
                  <c:v>1496.65</c:v>
                </c:pt>
                <c:pt idx="1429">
                  <c:v>1502.55</c:v>
                </c:pt>
                <c:pt idx="1430">
                  <c:v>1485.7</c:v>
                </c:pt>
                <c:pt idx="1431">
                  <c:v>1477.45</c:v>
                </c:pt>
                <c:pt idx="1432">
                  <c:v>1492.5</c:v>
                </c:pt>
                <c:pt idx="1433">
                  <c:v>1438.1</c:v>
                </c:pt>
                <c:pt idx="1434">
                  <c:v>1443.7</c:v>
                </c:pt>
                <c:pt idx="1435">
                  <c:v>1404.95</c:v>
                </c:pt>
                <c:pt idx="1436">
                  <c:v>1393.7</c:v>
                </c:pt>
                <c:pt idx="1437">
                  <c:v>1410.9</c:v>
                </c:pt>
                <c:pt idx="1438">
                  <c:v>1421.35</c:v>
                </c:pt>
                <c:pt idx="1439">
                  <c:v>1412.5</c:v>
                </c:pt>
                <c:pt idx="1440">
                  <c:v>1412.55</c:v>
                </c:pt>
                <c:pt idx="1441">
                  <c:v>1387.9</c:v>
                </c:pt>
                <c:pt idx="1442">
                  <c:v>1388.45</c:v>
                </c:pt>
                <c:pt idx="1443">
                  <c:v>1380.7</c:v>
                </c:pt>
                <c:pt idx="1444">
                  <c:v>1374.35</c:v>
                </c:pt>
                <c:pt idx="1445">
                  <c:v>1391.75</c:v>
                </c:pt>
                <c:pt idx="1446">
                  <c:v>1396.75</c:v>
                </c:pt>
                <c:pt idx="1447">
                  <c:v>1425.15</c:v>
                </c:pt>
                <c:pt idx="1448">
                  <c:v>1424</c:v>
                </c:pt>
                <c:pt idx="1449">
                  <c:v>1436.05</c:v>
                </c:pt>
                <c:pt idx="1450">
                  <c:v>1462.5</c:v>
                </c:pt>
                <c:pt idx="1451">
                  <c:v>1366.1</c:v>
                </c:pt>
                <c:pt idx="1452">
                  <c:v>1337.95</c:v>
                </c:pt>
                <c:pt idx="1453">
                  <c:v>1273.5999999999999</c:v>
                </c:pt>
                <c:pt idx="1454">
                  <c:v>1291.25</c:v>
                </c:pt>
                <c:pt idx="1455">
                  <c:v>1226.5999999999999</c:v>
                </c:pt>
                <c:pt idx="1456">
                  <c:v>1187.0999999999999</c:v>
                </c:pt>
                <c:pt idx="1457">
                  <c:v>1168.25</c:v>
                </c:pt>
                <c:pt idx="1458">
                  <c:v>1133.7</c:v>
                </c:pt>
                <c:pt idx="1459">
                  <c:v>1191.8</c:v>
                </c:pt>
                <c:pt idx="1460">
                  <c:v>1234.25</c:v>
                </c:pt>
                <c:pt idx="1461">
                  <c:v>1308.6500000000001</c:v>
                </c:pt>
                <c:pt idx="1462">
                  <c:v>1336.95</c:v>
                </c:pt>
                <c:pt idx="1463">
                  <c:v>1329.75</c:v>
                </c:pt>
                <c:pt idx="1464">
                  <c:v>1411.7</c:v>
                </c:pt>
                <c:pt idx="1465">
                  <c:v>1326.1</c:v>
                </c:pt>
                <c:pt idx="1466">
                  <c:v>1374.4</c:v>
                </c:pt>
                <c:pt idx="1467">
                  <c:v>1372.5</c:v>
                </c:pt>
                <c:pt idx="1468">
                  <c:v>1304.9000000000001</c:v>
                </c:pt>
                <c:pt idx="1469">
                  <c:v>1331.2</c:v>
                </c:pt>
                <c:pt idx="1470">
                  <c:v>1346.35</c:v>
                </c:pt>
                <c:pt idx="1471">
                  <c:v>1301.4000000000001</c:v>
                </c:pt>
                <c:pt idx="1472">
                  <c:v>1348.75</c:v>
                </c:pt>
                <c:pt idx="1473">
                  <c:v>1395.95</c:v>
                </c:pt>
                <c:pt idx="1474">
                  <c:v>1404.75</c:v>
                </c:pt>
                <c:pt idx="1475">
                  <c:v>1420.8</c:v>
                </c:pt>
                <c:pt idx="1476">
                  <c:v>1427.15</c:v>
                </c:pt>
                <c:pt idx="1477">
                  <c:v>1450.75</c:v>
                </c:pt>
                <c:pt idx="1478">
                  <c:v>1501.85</c:v>
                </c:pt>
                <c:pt idx="1479">
                  <c:v>1515.15</c:v>
                </c:pt>
                <c:pt idx="1480">
                  <c:v>1534.7</c:v>
                </c:pt>
                <c:pt idx="1481">
                  <c:v>1524.8</c:v>
                </c:pt>
                <c:pt idx="1482">
                  <c:v>1535.15</c:v>
                </c:pt>
                <c:pt idx="1483">
                  <c:v>1522.6</c:v>
                </c:pt>
                <c:pt idx="1484">
                  <c:v>1506.8</c:v>
                </c:pt>
                <c:pt idx="1485">
                  <c:v>1526.4</c:v>
                </c:pt>
                <c:pt idx="1486">
                  <c:v>1561.2</c:v>
                </c:pt>
                <c:pt idx="1487">
                  <c:v>1560.5</c:v>
                </c:pt>
                <c:pt idx="1488">
                  <c:v>1564.3</c:v>
                </c:pt>
                <c:pt idx="1489">
                  <c:v>1573.4</c:v>
                </c:pt>
                <c:pt idx="1490">
                  <c:v>1604.65</c:v>
                </c:pt>
                <c:pt idx="1491">
                  <c:v>1604.5</c:v>
                </c:pt>
                <c:pt idx="1492">
                  <c:v>1591.8</c:v>
                </c:pt>
                <c:pt idx="1493">
                  <c:v>1603.1</c:v>
                </c:pt>
                <c:pt idx="1494">
                  <c:v>1592.45</c:v>
                </c:pt>
                <c:pt idx="1495">
                  <c:v>1588.1</c:v>
                </c:pt>
                <c:pt idx="1496">
                  <c:v>1559.7</c:v>
                </c:pt>
                <c:pt idx="1497">
                  <c:v>1554.85</c:v>
                </c:pt>
                <c:pt idx="1498">
                  <c:v>1587.5</c:v>
                </c:pt>
                <c:pt idx="1499">
                  <c:v>1614.15</c:v>
                </c:pt>
                <c:pt idx="1500">
                  <c:v>1616.7</c:v>
                </c:pt>
                <c:pt idx="1501">
                  <c:v>1563.55</c:v>
                </c:pt>
                <c:pt idx="1502">
                  <c:v>1571.6</c:v>
                </c:pt>
                <c:pt idx="1503">
                  <c:v>1566.05</c:v>
                </c:pt>
                <c:pt idx="1504">
                  <c:v>1589.4</c:v>
                </c:pt>
                <c:pt idx="1505">
                  <c:v>1613.2</c:v>
                </c:pt>
                <c:pt idx="1506">
                  <c:v>1627.85</c:v>
                </c:pt>
                <c:pt idx="1507">
                  <c:v>1624.85</c:v>
                </c:pt>
                <c:pt idx="1508">
                  <c:v>1635.55</c:v>
                </c:pt>
                <c:pt idx="1509">
                  <c:v>1650.75</c:v>
                </c:pt>
                <c:pt idx="1510">
                  <c:v>1656.35</c:v>
                </c:pt>
                <c:pt idx="1511">
                  <c:v>1669.7</c:v>
                </c:pt>
                <c:pt idx="1512">
                  <c:v>1654.9</c:v>
                </c:pt>
                <c:pt idx="1513">
                  <c:v>1594.85</c:v>
                </c:pt>
                <c:pt idx="1514">
                  <c:v>1566.7</c:v>
                </c:pt>
                <c:pt idx="1515">
                  <c:v>1556.6</c:v>
                </c:pt>
                <c:pt idx="1516">
                  <c:v>1563.05</c:v>
                </c:pt>
                <c:pt idx="1517">
                  <c:v>1571.65</c:v>
                </c:pt>
                <c:pt idx="1518">
                  <c:v>1531.6</c:v>
                </c:pt>
                <c:pt idx="1519">
                  <c:v>1521.5</c:v>
                </c:pt>
                <c:pt idx="1520">
                  <c:v>1522</c:v>
                </c:pt>
                <c:pt idx="1521">
                  <c:v>1551.8</c:v>
                </c:pt>
                <c:pt idx="1522">
                  <c:v>1561.65</c:v>
                </c:pt>
                <c:pt idx="1523">
                  <c:v>1548.05</c:v>
                </c:pt>
                <c:pt idx="1524">
                  <c:v>1576</c:v>
                </c:pt>
                <c:pt idx="1525">
                  <c:v>1587.75</c:v>
                </c:pt>
                <c:pt idx="1526">
                  <c:v>1595.95</c:v>
                </c:pt>
                <c:pt idx="1527">
                  <c:v>1598.1</c:v>
                </c:pt>
                <c:pt idx="1528">
                  <c:v>1563.85</c:v>
                </c:pt>
                <c:pt idx="1529">
                  <c:v>1568.25</c:v>
                </c:pt>
                <c:pt idx="1530">
                  <c:v>1546.45</c:v>
                </c:pt>
                <c:pt idx="1531">
                  <c:v>1538.3</c:v>
                </c:pt>
                <c:pt idx="1532">
                  <c:v>1521.95</c:v>
                </c:pt>
                <c:pt idx="1533">
                  <c:v>1525.9</c:v>
                </c:pt>
                <c:pt idx="1534">
                  <c:v>1485.4</c:v>
                </c:pt>
                <c:pt idx="1535">
                  <c:v>1435.45</c:v>
                </c:pt>
                <c:pt idx="1536">
                  <c:v>1452.5</c:v>
                </c:pt>
                <c:pt idx="1537">
                  <c:v>1468.25</c:v>
                </c:pt>
                <c:pt idx="1538">
                  <c:v>1480.5</c:v>
                </c:pt>
                <c:pt idx="1539">
                  <c:v>1494.25</c:v>
                </c:pt>
                <c:pt idx="1540">
                  <c:v>1490.35</c:v>
                </c:pt>
                <c:pt idx="1541">
                  <c:v>1483.75</c:v>
                </c:pt>
                <c:pt idx="1542">
                  <c:v>1485.05</c:v>
                </c:pt>
                <c:pt idx="1543">
                  <c:v>1523.65</c:v>
                </c:pt>
                <c:pt idx="1544">
                  <c:v>1535.35</c:v>
                </c:pt>
                <c:pt idx="1545">
                  <c:v>1568.5</c:v>
                </c:pt>
                <c:pt idx="1546">
                  <c:v>1595.85</c:v>
                </c:pt>
                <c:pt idx="1547">
                  <c:v>1607.95</c:v>
                </c:pt>
                <c:pt idx="1548">
                  <c:v>1594.4</c:v>
                </c:pt>
                <c:pt idx="1549">
                  <c:v>1593.55</c:v>
                </c:pt>
                <c:pt idx="1550">
                  <c:v>1555.55</c:v>
                </c:pt>
                <c:pt idx="1551">
                  <c:v>1519.55</c:v>
                </c:pt>
                <c:pt idx="1552">
                  <c:v>1453.75</c:v>
                </c:pt>
                <c:pt idx="1553">
                  <c:v>1486.4</c:v>
                </c:pt>
                <c:pt idx="1554">
                  <c:v>1531.1</c:v>
                </c:pt>
                <c:pt idx="1555">
                  <c:v>1572.15</c:v>
                </c:pt>
                <c:pt idx="1556">
                  <c:v>1565.95</c:v>
                </c:pt>
                <c:pt idx="1557">
                  <c:v>1544.05</c:v>
                </c:pt>
                <c:pt idx="1558">
                  <c:v>1528.9</c:v>
                </c:pt>
                <c:pt idx="1559">
                  <c:v>1497.55</c:v>
                </c:pt>
                <c:pt idx="1560">
                  <c:v>1409.9</c:v>
                </c:pt>
                <c:pt idx="1561">
                  <c:v>1358.75</c:v>
                </c:pt>
                <c:pt idx="1562">
                  <c:v>1380.55</c:v>
                </c:pt>
                <c:pt idx="1563">
                  <c:v>1345.45</c:v>
                </c:pt>
                <c:pt idx="1564">
                  <c:v>1417.2</c:v>
                </c:pt>
                <c:pt idx="1565">
                  <c:v>1495</c:v>
                </c:pt>
                <c:pt idx="1566">
                  <c:v>1494.95</c:v>
                </c:pt>
                <c:pt idx="1567">
                  <c:v>1485.45</c:v>
                </c:pt>
                <c:pt idx="1568">
                  <c:v>1425.2</c:v>
                </c:pt>
                <c:pt idx="1569">
                  <c:v>1453.9</c:v>
                </c:pt>
                <c:pt idx="1570">
                  <c:v>1456.45</c:v>
                </c:pt>
                <c:pt idx="1571">
                  <c:v>1447.75</c:v>
                </c:pt>
                <c:pt idx="1572">
                  <c:v>1467.15</c:v>
                </c:pt>
                <c:pt idx="1573">
                  <c:v>1465</c:v>
                </c:pt>
                <c:pt idx="1574">
                  <c:v>1486.8</c:v>
                </c:pt>
                <c:pt idx="1575">
                  <c:v>1492.3</c:v>
                </c:pt>
                <c:pt idx="1576">
                  <c:v>1495.85</c:v>
                </c:pt>
                <c:pt idx="1577">
                  <c:v>1490.65</c:v>
                </c:pt>
                <c:pt idx="1578">
                  <c:v>1483</c:v>
                </c:pt>
                <c:pt idx="1579">
                  <c:v>1474.35</c:v>
                </c:pt>
                <c:pt idx="1580">
                  <c:v>1480.25</c:v>
                </c:pt>
                <c:pt idx="1581">
                  <c:v>1475.75</c:v>
                </c:pt>
                <c:pt idx="1582">
                  <c:v>1489.5</c:v>
                </c:pt>
                <c:pt idx="1583">
                  <c:v>1475.4</c:v>
                </c:pt>
                <c:pt idx="1584">
                  <c:v>1488.65</c:v>
                </c:pt>
                <c:pt idx="1585">
                  <c:v>1492.65</c:v>
                </c:pt>
                <c:pt idx="1586">
                  <c:v>1506.8</c:v>
                </c:pt>
                <c:pt idx="1587">
                  <c:v>1481.4</c:v>
                </c:pt>
                <c:pt idx="1588">
                  <c:v>1469.1</c:v>
                </c:pt>
                <c:pt idx="1589">
                  <c:v>1471.25</c:v>
                </c:pt>
                <c:pt idx="1590">
                  <c:v>1473</c:v>
                </c:pt>
                <c:pt idx="1591">
                  <c:v>1488.85</c:v>
                </c:pt>
                <c:pt idx="1592">
                  <c:v>1440.5</c:v>
                </c:pt>
                <c:pt idx="1593">
                  <c:v>1419.85</c:v>
                </c:pt>
                <c:pt idx="1594">
                  <c:v>1401.3</c:v>
                </c:pt>
                <c:pt idx="1595">
                  <c:v>1359.15</c:v>
                </c:pt>
                <c:pt idx="1596">
                  <c:v>1364.3</c:v>
                </c:pt>
                <c:pt idx="1597">
                  <c:v>1357.3</c:v>
                </c:pt>
                <c:pt idx="1598">
                  <c:v>1324.8</c:v>
                </c:pt>
                <c:pt idx="1599">
                  <c:v>1355.2</c:v>
                </c:pt>
                <c:pt idx="1600">
                  <c:v>1341.45</c:v>
                </c:pt>
                <c:pt idx="1601">
                  <c:v>1281.0999999999999</c:v>
                </c:pt>
                <c:pt idx="1602">
                  <c:v>1320.45</c:v>
                </c:pt>
                <c:pt idx="1603">
                  <c:v>1339.6</c:v>
                </c:pt>
                <c:pt idx="1604">
                  <c:v>1346.5</c:v>
                </c:pt>
                <c:pt idx="1605">
                  <c:v>1342.55</c:v>
                </c:pt>
                <c:pt idx="1606">
                  <c:v>1365.8</c:v>
                </c:pt>
                <c:pt idx="1607">
                  <c:v>1359.8</c:v>
                </c:pt>
                <c:pt idx="1608">
                  <c:v>1345.2</c:v>
                </c:pt>
                <c:pt idx="1609">
                  <c:v>1337.9</c:v>
                </c:pt>
                <c:pt idx="1610">
                  <c:v>1315.65</c:v>
                </c:pt>
                <c:pt idx="1611">
                  <c:v>1306.55</c:v>
                </c:pt>
                <c:pt idx="1612">
                  <c:v>1293.1500000000001</c:v>
                </c:pt>
                <c:pt idx="1613">
                  <c:v>1298.8</c:v>
                </c:pt>
                <c:pt idx="1614">
                  <c:v>1327.15</c:v>
                </c:pt>
                <c:pt idx="1615">
                  <c:v>1314.3</c:v>
                </c:pt>
                <c:pt idx="1616">
                  <c:v>1314.25</c:v>
                </c:pt>
                <c:pt idx="1617">
                  <c:v>1348.15</c:v>
                </c:pt>
                <c:pt idx="1618">
                  <c:v>1354.7</c:v>
                </c:pt>
                <c:pt idx="1619">
                  <c:v>1291.2</c:v>
                </c:pt>
                <c:pt idx="1620">
                  <c:v>1300.25</c:v>
                </c:pt>
                <c:pt idx="1621">
                  <c:v>1240.6500000000001</c:v>
                </c:pt>
                <c:pt idx="1622">
                  <c:v>1237.8</c:v>
                </c:pt>
                <c:pt idx="1623">
                  <c:v>1186.8</c:v>
                </c:pt>
                <c:pt idx="1624">
                  <c:v>1168.9000000000001</c:v>
                </c:pt>
                <c:pt idx="1625">
                  <c:v>1173.5</c:v>
                </c:pt>
                <c:pt idx="1626">
                  <c:v>1183.95</c:v>
                </c:pt>
                <c:pt idx="1627">
                  <c:v>1201.4000000000001</c:v>
                </c:pt>
                <c:pt idx="1628">
                  <c:v>1187.2</c:v>
                </c:pt>
                <c:pt idx="1629">
                  <c:v>1177.8</c:v>
                </c:pt>
                <c:pt idx="1630">
                  <c:v>1165.55</c:v>
                </c:pt>
                <c:pt idx="1631">
                  <c:v>1122.6500000000001</c:v>
                </c:pt>
                <c:pt idx="1632">
                  <c:v>1105.7</c:v>
                </c:pt>
                <c:pt idx="1633">
                  <c:v>1117.3</c:v>
                </c:pt>
                <c:pt idx="1634">
                  <c:v>1135.0999999999999</c:v>
                </c:pt>
                <c:pt idx="1635">
                  <c:v>1174.3</c:v>
                </c:pt>
                <c:pt idx="1636">
                  <c:v>1179.6500000000001</c:v>
                </c:pt>
                <c:pt idx="1637">
                  <c:v>1184.5999999999999</c:v>
                </c:pt>
                <c:pt idx="1638">
                  <c:v>1181.9000000000001</c:v>
                </c:pt>
                <c:pt idx="1639">
                  <c:v>1159.3</c:v>
                </c:pt>
                <c:pt idx="1640">
                  <c:v>1142.1500000000001</c:v>
                </c:pt>
                <c:pt idx="1641">
                  <c:v>1169.2</c:v>
                </c:pt>
                <c:pt idx="1642">
                  <c:v>1176.3</c:v>
                </c:pt>
                <c:pt idx="1643">
                  <c:v>1144.3499999999999</c:v>
                </c:pt>
                <c:pt idx="1644">
                  <c:v>1135.45</c:v>
                </c:pt>
                <c:pt idx="1645">
                  <c:v>1167.3499999999999</c:v>
                </c:pt>
                <c:pt idx="1646">
                  <c:v>1187</c:v>
                </c:pt>
                <c:pt idx="1647">
                  <c:v>1228.8499999999999</c:v>
                </c:pt>
                <c:pt idx="1648">
                  <c:v>1234.5999999999999</c:v>
                </c:pt>
                <c:pt idx="1649">
                  <c:v>1245.5</c:v>
                </c:pt>
                <c:pt idx="1650">
                  <c:v>1249.3</c:v>
                </c:pt>
                <c:pt idx="1651">
                  <c:v>1234.0999999999999</c:v>
                </c:pt>
                <c:pt idx="1652">
                  <c:v>1226.8</c:v>
                </c:pt>
                <c:pt idx="1653">
                  <c:v>1243.4000000000001</c:v>
                </c:pt>
                <c:pt idx="1654">
                  <c:v>1203.0999999999999</c:v>
                </c:pt>
                <c:pt idx="1655">
                  <c:v>1184.55</c:v>
                </c:pt>
                <c:pt idx="1656">
                  <c:v>1160</c:v>
                </c:pt>
                <c:pt idx="1657">
                  <c:v>1170.5</c:v>
                </c:pt>
                <c:pt idx="1658">
                  <c:v>1181.3499999999999</c:v>
                </c:pt>
                <c:pt idx="1659">
                  <c:v>1148.3499999999999</c:v>
                </c:pt>
                <c:pt idx="1660">
                  <c:v>1146.3499999999999</c:v>
                </c:pt>
                <c:pt idx="1661">
                  <c:v>1150.1500000000001</c:v>
                </c:pt>
                <c:pt idx="1662">
                  <c:v>1151.0999999999999</c:v>
                </c:pt>
                <c:pt idx="1663">
                  <c:v>1155.5999999999999</c:v>
                </c:pt>
                <c:pt idx="1664">
                  <c:v>1143</c:v>
                </c:pt>
                <c:pt idx="1665">
                  <c:v>1146</c:v>
                </c:pt>
                <c:pt idx="1666">
                  <c:v>1135.25</c:v>
                </c:pt>
                <c:pt idx="1667">
                  <c:v>1121.8</c:v>
                </c:pt>
                <c:pt idx="1668">
                  <c:v>1104.2</c:v>
                </c:pt>
                <c:pt idx="1669">
                  <c:v>1108</c:v>
                </c:pt>
                <c:pt idx="1670">
                  <c:v>1115.75</c:v>
                </c:pt>
                <c:pt idx="1671">
                  <c:v>1127.4000000000001</c:v>
                </c:pt>
                <c:pt idx="1672">
                  <c:v>1132.55</c:v>
                </c:pt>
                <c:pt idx="1673">
                  <c:v>1142.4000000000001</c:v>
                </c:pt>
                <c:pt idx="1674">
                  <c:v>1123.95</c:v>
                </c:pt>
                <c:pt idx="1675">
                  <c:v>1133.3499999999999</c:v>
                </c:pt>
                <c:pt idx="1676">
                  <c:v>1150.7</c:v>
                </c:pt>
                <c:pt idx="1677">
                  <c:v>1114.4000000000001</c:v>
                </c:pt>
                <c:pt idx="1678">
                  <c:v>1118.0999999999999</c:v>
                </c:pt>
                <c:pt idx="1679">
                  <c:v>1125.55</c:v>
                </c:pt>
                <c:pt idx="1680">
                  <c:v>1128.25</c:v>
                </c:pt>
                <c:pt idx="1681">
                  <c:v>1129.8499999999999</c:v>
                </c:pt>
                <c:pt idx="1682">
                  <c:v>1149.9000000000001</c:v>
                </c:pt>
                <c:pt idx="1683">
                  <c:v>1146.3</c:v>
                </c:pt>
                <c:pt idx="1684">
                  <c:v>1137.8</c:v>
                </c:pt>
                <c:pt idx="1685">
                  <c:v>1112.3</c:v>
                </c:pt>
                <c:pt idx="1686">
                  <c:v>1106.1500000000001</c:v>
                </c:pt>
                <c:pt idx="1687">
                  <c:v>1106.05</c:v>
                </c:pt>
                <c:pt idx="1688">
                  <c:v>1112.5999999999999</c:v>
                </c:pt>
                <c:pt idx="1689">
                  <c:v>1098.4000000000001</c:v>
                </c:pt>
                <c:pt idx="1690">
                  <c:v>1122.1500000000001</c:v>
                </c:pt>
                <c:pt idx="1691">
                  <c:v>1160.95</c:v>
                </c:pt>
                <c:pt idx="1692">
                  <c:v>1159.6500000000001</c:v>
                </c:pt>
                <c:pt idx="1693">
                  <c:v>1122.2</c:v>
                </c:pt>
                <c:pt idx="1694">
                  <c:v>1098.05</c:v>
                </c:pt>
                <c:pt idx="1695">
                  <c:v>1100.2</c:v>
                </c:pt>
                <c:pt idx="1696">
                  <c:v>1125.5</c:v>
                </c:pt>
                <c:pt idx="1697">
                  <c:v>1129.1500000000001</c:v>
                </c:pt>
                <c:pt idx="1698">
                  <c:v>1149.45</c:v>
                </c:pt>
                <c:pt idx="1699">
                  <c:v>1151.8</c:v>
                </c:pt>
                <c:pt idx="1700">
                  <c:v>1140.5999999999999</c:v>
                </c:pt>
                <c:pt idx="1701">
                  <c:v>1147.9000000000001</c:v>
                </c:pt>
                <c:pt idx="1702">
                  <c:v>1136.2</c:v>
                </c:pt>
                <c:pt idx="1703">
                  <c:v>1143.0999999999999</c:v>
                </c:pt>
                <c:pt idx="1704">
                  <c:v>1143.7</c:v>
                </c:pt>
                <c:pt idx="1705">
                  <c:v>1092.9000000000001</c:v>
                </c:pt>
                <c:pt idx="1706">
                  <c:v>1126.4000000000001</c:v>
                </c:pt>
                <c:pt idx="1707">
                  <c:v>1167.4000000000001</c:v>
                </c:pt>
                <c:pt idx="1708">
                  <c:v>1159.7</c:v>
                </c:pt>
                <c:pt idx="1709">
                  <c:v>1220</c:v>
                </c:pt>
                <c:pt idx="1710">
                  <c:v>1232.45</c:v>
                </c:pt>
                <c:pt idx="1711">
                  <c:v>1229.9000000000001</c:v>
                </c:pt>
                <c:pt idx="1712">
                  <c:v>1268.6500000000001</c:v>
                </c:pt>
                <c:pt idx="1713">
                  <c:v>1213.0999999999999</c:v>
                </c:pt>
                <c:pt idx="1714">
                  <c:v>1184.6500000000001</c:v>
                </c:pt>
                <c:pt idx="1715">
                  <c:v>1116.75</c:v>
                </c:pt>
                <c:pt idx="1716">
                  <c:v>1105.25</c:v>
                </c:pt>
                <c:pt idx="1717">
                  <c:v>1104</c:v>
                </c:pt>
                <c:pt idx="1718">
                  <c:v>1099.3499999999999</c:v>
                </c:pt>
                <c:pt idx="1719">
                  <c:v>1100.95</c:v>
                </c:pt>
                <c:pt idx="1720">
                  <c:v>1078.45</c:v>
                </c:pt>
                <c:pt idx="1721">
                  <c:v>1043.95</c:v>
                </c:pt>
                <c:pt idx="1722">
                  <c:v>1076.75</c:v>
                </c:pt>
                <c:pt idx="1723">
                  <c:v>1116.05</c:v>
                </c:pt>
                <c:pt idx="1724">
                  <c:v>1029</c:v>
                </c:pt>
                <c:pt idx="1725">
                  <c:v>1039.1500000000001</c:v>
                </c:pt>
                <c:pt idx="1726">
                  <c:v>1069.05</c:v>
                </c:pt>
                <c:pt idx="1727">
                  <c:v>1084.75</c:v>
                </c:pt>
                <c:pt idx="1728">
                  <c:v>1077.55</c:v>
                </c:pt>
                <c:pt idx="1729">
                  <c:v>1089.5</c:v>
                </c:pt>
                <c:pt idx="1730">
                  <c:v>1087.75</c:v>
                </c:pt>
                <c:pt idx="1731">
                  <c:v>1089.75</c:v>
                </c:pt>
                <c:pt idx="1732">
                  <c:v>1091.5</c:v>
                </c:pt>
                <c:pt idx="1733">
                  <c:v>1088.45</c:v>
                </c:pt>
                <c:pt idx="1734">
                  <c:v>1088.8</c:v>
                </c:pt>
                <c:pt idx="1735">
                  <c:v>1070.8499999999999</c:v>
                </c:pt>
                <c:pt idx="1736">
                  <c:v>1076.2</c:v>
                </c:pt>
                <c:pt idx="1737">
                  <c:v>1066.5999999999999</c:v>
                </c:pt>
                <c:pt idx="1738">
                  <c:v>1077.7</c:v>
                </c:pt>
                <c:pt idx="1739">
                  <c:v>1020.65</c:v>
                </c:pt>
                <c:pt idx="1740">
                  <c:v>1048.4000000000001</c:v>
                </c:pt>
                <c:pt idx="1741">
                  <c:v>1039.8</c:v>
                </c:pt>
                <c:pt idx="1742">
                  <c:v>1050.9000000000001</c:v>
                </c:pt>
                <c:pt idx="1743">
                  <c:v>1032.8499999999999</c:v>
                </c:pt>
                <c:pt idx="1744">
                  <c:v>1046.1500000000001</c:v>
                </c:pt>
                <c:pt idx="1745" formatCode="General">
                  <c:v>994.6</c:v>
                </c:pt>
                <c:pt idx="1746" formatCode="General">
                  <c:v>989.5</c:v>
                </c:pt>
                <c:pt idx="1747" formatCode="General">
                  <c:v>958.05</c:v>
                </c:pt>
                <c:pt idx="1748" formatCode="General">
                  <c:v>927.1</c:v>
                </c:pt>
                <c:pt idx="1749" formatCode="General">
                  <c:v>926.25</c:v>
                </c:pt>
                <c:pt idx="1750" formatCode="General">
                  <c:v>920.8</c:v>
                </c:pt>
                <c:pt idx="1751" formatCode="General">
                  <c:v>907.8</c:v>
                </c:pt>
                <c:pt idx="1752" formatCode="General">
                  <c:v>902.45</c:v>
                </c:pt>
                <c:pt idx="1753" formatCode="General">
                  <c:v>890.1</c:v>
                </c:pt>
                <c:pt idx="1754" formatCode="General">
                  <c:v>880.8</c:v>
                </c:pt>
                <c:pt idx="1755" formatCode="General">
                  <c:v>889.25</c:v>
                </c:pt>
                <c:pt idx="1756" formatCode="General">
                  <c:v>902.3</c:v>
                </c:pt>
                <c:pt idx="1757" formatCode="General">
                  <c:v>923.8</c:v>
                </c:pt>
                <c:pt idx="1758" formatCode="General">
                  <c:v>911.35</c:v>
                </c:pt>
                <c:pt idx="1759" formatCode="General">
                  <c:v>898.1</c:v>
                </c:pt>
                <c:pt idx="1760" formatCode="General">
                  <c:v>906.8</c:v>
                </c:pt>
                <c:pt idx="1761" formatCode="General">
                  <c:v>916.05</c:v>
                </c:pt>
                <c:pt idx="1762" formatCode="General">
                  <c:v>919.7</c:v>
                </c:pt>
                <c:pt idx="1763" formatCode="General">
                  <c:v>898.55</c:v>
                </c:pt>
                <c:pt idx="1764" formatCode="General">
                  <c:v>896.9</c:v>
                </c:pt>
                <c:pt idx="1765" formatCode="General">
                  <c:v>909.6</c:v>
                </c:pt>
                <c:pt idx="1766" formatCode="General">
                  <c:v>925.65</c:v>
                </c:pt>
                <c:pt idx="1767" formatCode="General">
                  <c:v>916.55</c:v>
                </c:pt>
                <c:pt idx="1768" formatCode="General">
                  <c:v>914.75</c:v>
                </c:pt>
                <c:pt idx="1769" formatCode="General">
                  <c:v>909.2</c:v>
                </c:pt>
                <c:pt idx="1770" formatCode="General">
                  <c:v>911.7</c:v>
                </c:pt>
                <c:pt idx="1771" formatCode="General">
                  <c:v>910.65</c:v>
                </c:pt>
                <c:pt idx="1772" formatCode="General">
                  <c:v>911.7</c:v>
                </c:pt>
                <c:pt idx="1773" formatCode="General">
                  <c:v>891.35</c:v>
                </c:pt>
                <c:pt idx="1774" formatCode="General">
                  <c:v>915.15</c:v>
                </c:pt>
                <c:pt idx="1775" formatCode="General">
                  <c:v>910.3</c:v>
                </c:pt>
                <c:pt idx="1776" formatCode="General">
                  <c:v>913.95</c:v>
                </c:pt>
                <c:pt idx="1777" formatCode="General">
                  <c:v>934.6</c:v>
                </c:pt>
                <c:pt idx="1778" formatCode="General">
                  <c:v>895.45</c:v>
                </c:pt>
                <c:pt idx="1779" formatCode="General">
                  <c:v>880.3</c:v>
                </c:pt>
                <c:pt idx="1780" formatCode="General">
                  <c:v>846.05</c:v>
                </c:pt>
                <c:pt idx="1781" formatCode="General">
                  <c:v>836.2</c:v>
                </c:pt>
                <c:pt idx="1782" formatCode="General">
                  <c:v>840.05</c:v>
                </c:pt>
                <c:pt idx="1783" formatCode="General">
                  <c:v>815.1</c:v>
                </c:pt>
                <c:pt idx="1784" formatCode="General">
                  <c:v>815.5</c:v>
                </c:pt>
                <c:pt idx="1785" formatCode="General">
                  <c:v>818.05</c:v>
                </c:pt>
                <c:pt idx="1786" formatCode="General">
                  <c:v>804.6</c:v>
                </c:pt>
                <c:pt idx="1787" formatCode="General">
                  <c:v>801.6</c:v>
                </c:pt>
                <c:pt idx="1788" formatCode="General">
                  <c:v>803.9</c:v>
                </c:pt>
                <c:pt idx="1789" formatCode="General">
                  <c:v>817.8</c:v>
                </c:pt>
                <c:pt idx="1790" formatCode="General">
                  <c:v>822.05</c:v>
                </c:pt>
                <c:pt idx="1791" formatCode="General">
                  <c:v>796.4</c:v>
                </c:pt>
                <c:pt idx="1792" formatCode="General">
                  <c:v>800.1</c:v>
                </c:pt>
                <c:pt idx="1793" formatCode="General">
                  <c:v>797.95</c:v>
                </c:pt>
                <c:pt idx="1794" formatCode="General">
                  <c:v>798.55</c:v>
                </c:pt>
                <c:pt idx="1795" formatCode="General">
                  <c:v>798.65</c:v>
                </c:pt>
                <c:pt idx="1796" formatCode="General">
                  <c:v>804.1</c:v>
                </c:pt>
                <c:pt idx="1797" formatCode="General">
                  <c:v>802.35</c:v>
                </c:pt>
                <c:pt idx="1798" formatCode="General">
                  <c:v>790.25</c:v>
                </c:pt>
                <c:pt idx="1799" formatCode="General">
                  <c:v>774.3</c:v>
                </c:pt>
                <c:pt idx="1800" formatCode="General">
                  <c:v>775.35</c:v>
                </c:pt>
                <c:pt idx="1801" formatCode="General">
                  <c:v>789.75</c:v>
                </c:pt>
                <c:pt idx="1802" formatCode="General">
                  <c:v>779.65</c:v>
                </c:pt>
                <c:pt idx="1803" formatCode="General">
                  <c:v>776.85</c:v>
                </c:pt>
                <c:pt idx="1804" formatCode="General">
                  <c:v>745.15</c:v>
                </c:pt>
                <c:pt idx="1805" formatCode="General">
                  <c:v>727.85</c:v>
                </c:pt>
                <c:pt idx="1806" formatCode="General">
                  <c:v>714.8</c:v>
                </c:pt>
                <c:pt idx="1807" formatCode="General">
                  <c:v>714.9</c:v>
                </c:pt>
                <c:pt idx="1808" formatCode="General">
                  <c:v>712.4</c:v>
                </c:pt>
                <c:pt idx="1809" formatCode="General">
                  <c:v>714.2</c:v>
                </c:pt>
                <c:pt idx="1810" formatCode="General">
                  <c:v>708.4</c:v>
                </c:pt>
                <c:pt idx="1811" formatCode="General">
                  <c:v>721.55</c:v>
                </c:pt>
                <c:pt idx="1812" formatCode="General">
                  <c:v>722.9</c:v>
                </c:pt>
                <c:pt idx="1813" formatCode="General">
                  <c:v>727.45</c:v>
                </c:pt>
                <c:pt idx="1814" formatCode="General">
                  <c:v>744.9</c:v>
                </c:pt>
                <c:pt idx="1815" formatCode="General">
                  <c:v>750.4</c:v>
                </c:pt>
                <c:pt idx="1816" formatCode="General">
                  <c:v>752.15</c:v>
                </c:pt>
                <c:pt idx="1817" formatCode="General">
                  <c:v>751.8</c:v>
                </c:pt>
                <c:pt idx="1818" formatCode="General">
                  <c:v>761.8</c:v>
                </c:pt>
                <c:pt idx="1819" formatCode="General">
                  <c:v>790.85</c:v>
                </c:pt>
                <c:pt idx="1820" formatCode="General">
                  <c:v>780.05</c:v>
                </c:pt>
                <c:pt idx="1821" formatCode="General">
                  <c:v>780.15</c:v>
                </c:pt>
                <c:pt idx="1822" formatCode="General">
                  <c:v>808.9</c:v>
                </c:pt>
                <c:pt idx="1823" formatCode="General">
                  <c:v>773.25</c:v>
                </c:pt>
                <c:pt idx="1824" formatCode="General">
                  <c:v>756.85</c:v>
                </c:pt>
                <c:pt idx="1825" formatCode="General">
                  <c:v>752.3</c:v>
                </c:pt>
                <c:pt idx="1826" formatCode="General">
                  <c:v>736.5</c:v>
                </c:pt>
                <c:pt idx="1827" formatCode="General">
                  <c:v>740.1</c:v>
                </c:pt>
                <c:pt idx="1828" formatCode="General">
                  <c:v>747.9</c:v>
                </c:pt>
                <c:pt idx="1829" formatCode="General">
                  <c:v>734.8</c:v>
                </c:pt>
                <c:pt idx="1830" formatCode="General">
                  <c:v>726.3</c:v>
                </c:pt>
                <c:pt idx="1831" formatCode="General">
                  <c:v>743.2</c:v>
                </c:pt>
                <c:pt idx="1832" formatCode="General">
                  <c:v>756.3</c:v>
                </c:pt>
                <c:pt idx="1833" formatCode="General">
                  <c:v>732.8</c:v>
                </c:pt>
                <c:pt idx="1834" formatCode="General">
                  <c:v>730.15</c:v>
                </c:pt>
                <c:pt idx="1835" formatCode="General">
                  <c:v>774.05</c:v>
                </c:pt>
                <c:pt idx="1836" formatCode="General">
                  <c:v>783.25</c:v>
                </c:pt>
                <c:pt idx="1837" formatCode="General">
                  <c:v>762.2</c:v>
                </c:pt>
                <c:pt idx="1838" formatCode="General">
                  <c:v>778.55</c:v>
                </c:pt>
                <c:pt idx="1839" formatCode="General">
                  <c:v>774.1</c:v>
                </c:pt>
                <c:pt idx="1840" formatCode="General">
                  <c:v>751.2</c:v>
                </c:pt>
                <c:pt idx="1841" formatCode="General">
                  <c:v>664.4</c:v>
                </c:pt>
                <c:pt idx="1842" formatCode="General">
                  <c:v>632.15</c:v>
                </c:pt>
                <c:pt idx="1843" formatCode="General">
                  <c:v>634.25</c:v>
                </c:pt>
                <c:pt idx="1844" formatCode="General">
                  <c:v>637.85</c:v>
                </c:pt>
                <c:pt idx="1845" formatCode="General">
                  <c:v>631.85</c:v>
                </c:pt>
                <c:pt idx="1846" formatCode="General">
                  <c:v>628.25</c:v>
                </c:pt>
                <c:pt idx="1847" formatCode="General">
                  <c:v>628.79999999999995</c:v>
                </c:pt>
                <c:pt idx="1848" formatCode="General">
                  <c:v>614.4</c:v>
                </c:pt>
              </c:numCache>
            </c:numRef>
          </c:val>
          <c:smooth val="0"/>
          <c:extLst>
            <c:ext xmlns:c16="http://schemas.microsoft.com/office/drawing/2014/chart" uri="{C3380CC4-5D6E-409C-BE32-E72D297353CC}">
              <c16:uniqueId val="{00000000-28CE-4D98-AF6D-3F9811441F3A}"/>
            </c:ext>
          </c:extLst>
        </c:ser>
        <c:dLbls>
          <c:showLegendKey val="0"/>
          <c:showVal val="0"/>
          <c:showCatName val="0"/>
          <c:showSerName val="0"/>
          <c:showPercent val="0"/>
          <c:showBubbleSize val="0"/>
        </c:dLbls>
        <c:smooth val="0"/>
        <c:axId val="682566175"/>
        <c:axId val="682564255"/>
      </c:lineChart>
      <c:dateAx>
        <c:axId val="68256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64255"/>
        <c:crosses val="autoZero"/>
        <c:auto val="1"/>
        <c:lblOffset val="100"/>
        <c:baseTimeUnit val="days"/>
      </c:dateAx>
      <c:valAx>
        <c:axId val="6825642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66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206B31"/>
              </a:solidFill>
              <a:ln>
                <a:noFill/>
              </a:ln>
              <a:effectLst/>
            </c:spPr>
            <c:extLst>
              <c:ext xmlns:c16="http://schemas.microsoft.com/office/drawing/2014/chart" uri="{C3380CC4-5D6E-409C-BE32-E72D297353CC}">
                <c16:uniqueId val="{00000001-5842-4959-A2E4-805E3BE40D34}"/>
              </c:ext>
            </c:extLst>
          </c:dPt>
          <c:dPt>
            <c:idx val="1"/>
            <c:invertIfNegative val="0"/>
            <c:bubble3D val="0"/>
            <c:spPr>
              <a:solidFill>
                <a:srgbClr val="258119"/>
              </a:solidFill>
              <a:ln>
                <a:noFill/>
              </a:ln>
              <a:effectLst/>
            </c:spPr>
            <c:extLst>
              <c:ext xmlns:c16="http://schemas.microsoft.com/office/drawing/2014/chart" uri="{C3380CC4-5D6E-409C-BE32-E72D297353CC}">
                <c16:uniqueId val="{00000002-5842-4959-A2E4-805E3BE40D34}"/>
              </c:ext>
            </c:extLst>
          </c:dPt>
          <c:dPt>
            <c:idx val="2"/>
            <c:invertIfNegative val="0"/>
            <c:bubble3D val="0"/>
            <c:spPr>
              <a:solidFill>
                <a:srgbClr val="14D045"/>
              </a:solidFill>
              <a:ln>
                <a:noFill/>
              </a:ln>
              <a:effectLst/>
            </c:spPr>
            <c:extLst>
              <c:ext xmlns:c16="http://schemas.microsoft.com/office/drawing/2014/chart" uri="{C3380CC4-5D6E-409C-BE32-E72D297353CC}">
                <c16:uniqueId val="{00000003-5842-4959-A2E4-805E3BE40D34}"/>
              </c:ext>
            </c:extLst>
          </c:dPt>
          <c:dPt>
            <c:idx val="3"/>
            <c:invertIfNegative val="0"/>
            <c:bubble3D val="0"/>
            <c:spPr>
              <a:solidFill>
                <a:srgbClr val="76F670"/>
              </a:solidFill>
              <a:ln>
                <a:noFill/>
              </a:ln>
              <a:effectLst/>
            </c:spPr>
            <c:extLst>
              <c:ext xmlns:c16="http://schemas.microsoft.com/office/drawing/2014/chart" uri="{C3380CC4-5D6E-409C-BE32-E72D297353CC}">
                <c16:uniqueId val="{00000004-5842-4959-A2E4-805E3BE40D34}"/>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42-4959-A2E4-805E3BE40D34}"/>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42-4959-A2E4-805E3BE40D34}"/>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42-4959-A2E4-805E3BE40D34}"/>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42-4959-A2E4-805E3BE40D3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Price'!$L$1222:$L$1225</c:f>
              <c:strCache>
                <c:ptCount val="4"/>
                <c:pt idx="0">
                  <c:v>Promoters</c:v>
                </c:pt>
                <c:pt idx="1">
                  <c:v>FIIs</c:v>
                </c:pt>
                <c:pt idx="2">
                  <c:v>DIIs</c:v>
                </c:pt>
                <c:pt idx="3">
                  <c:v>Public &amp; Government</c:v>
                </c:pt>
              </c:strCache>
            </c:strRef>
          </c:cat>
          <c:val>
            <c:numRef>
              <c:f>'Share Price'!$M$1222:$M$1225</c:f>
              <c:numCache>
                <c:formatCode>0.00%</c:formatCode>
                <c:ptCount val="4"/>
                <c:pt idx="0">
                  <c:v>0.74639999999999995</c:v>
                </c:pt>
                <c:pt idx="1">
                  <c:v>9.2200000000000004E-2</c:v>
                </c:pt>
                <c:pt idx="2">
                  <c:v>7.9500000000000001E-2</c:v>
                </c:pt>
                <c:pt idx="3">
                  <c:v>8.1600000000000006E-2</c:v>
                </c:pt>
              </c:numCache>
            </c:numRef>
          </c:val>
          <c:extLst>
            <c:ext xmlns:c16="http://schemas.microsoft.com/office/drawing/2014/chart" uri="{C3380CC4-5D6E-409C-BE32-E72D297353CC}">
              <c16:uniqueId val="{00000000-5842-4959-A2E4-805E3BE40D34}"/>
            </c:ext>
          </c:extLst>
        </c:ser>
        <c:dLbls>
          <c:showLegendKey val="0"/>
          <c:showVal val="0"/>
          <c:showCatName val="0"/>
          <c:showSerName val="0"/>
          <c:showPercent val="0"/>
          <c:showBubbleSize val="0"/>
        </c:dLbls>
        <c:gapWidth val="182"/>
        <c:axId val="1426351023"/>
        <c:axId val="1426351983"/>
      </c:barChart>
      <c:catAx>
        <c:axId val="14263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351983"/>
        <c:crosses val="autoZero"/>
        <c:auto val="1"/>
        <c:lblAlgn val="ctr"/>
        <c:lblOffset val="100"/>
        <c:noMultiLvlLbl val="0"/>
      </c:catAx>
      <c:valAx>
        <c:axId val="1426351983"/>
        <c:scaling>
          <c:orientation val="minMax"/>
        </c:scaling>
        <c:delete val="1"/>
        <c:axPos val="b"/>
        <c:numFmt formatCode="0.00%" sourceLinked="1"/>
        <c:majorTickMark val="none"/>
        <c:minorTickMark val="none"/>
        <c:tickLblPos val="nextTo"/>
        <c:crossAx val="1426351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aseline="0"/>
              <a:t> </a:t>
            </a:r>
            <a:r>
              <a:rPr lang="en-IN" b="1" baseline="0"/>
              <a:t>Growth</a:t>
            </a:r>
          </a:p>
        </c:rich>
      </c:tx>
      <c:layout>
        <c:manualLayout>
          <c:xMode val="edge"/>
          <c:yMode val="edge"/>
          <c:x val="0.37770594368528648"/>
          <c:y val="3.54836576283917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82319420614755"/>
          <c:y val="0.11624922547961501"/>
          <c:w val="0.86255021936318244"/>
          <c:h val="0.77272142006549571"/>
        </c:manualLayout>
      </c:layout>
      <c:lineChart>
        <c:grouping val="standard"/>
        <c:varyColors val="0"/>
        <c:ser>
          <c:idx val="0"/>
          <c:order val="0"/>
          <c:spPr>
            <a:ln w="28575" cap="rnd">
              <a:solidFill>
                <a:schemeClr val="accent1"/>
              </a:solidFill>
              <a:round/>
            </a:ln>
            <a:effectLst/>
          </c:spPr>
          <c:marker>
            <c:symbol val="none"/>
          </c:marker>
          <c:dPt>
            <c:idx val="10"/>
            <c:marker>
              <c:symbol val="none"/>
            </c:marker>
            <c:bubble3D val="0"/>
            <c:spPr>
              <a:ln w="28575" cap="rnd">
                <a:solidFill>
                  <a:schemeClr val="bg2">
                    <a:lumMod val="10000"/>
                  </a:schemeClr>
                </a:solidFill>
                <a:prstDash val="sysDash"/>
                <a:round/>
              </a:ln>
              <a:effectLst/>
            </c:spPr>
            <c:extLst>
              <c:ext xmlns:c16="http://schemas.microsoft.com/office/drawing/2014/chart" uri="{C3380CC4-5D6E-409C-BE32-E72D297353CC}">
                <c16:uniqueId val="{00000002-CB64-43AC-AF29-D63BB5337172}"/>
              </c:ext>
            </c:extLst>
          </c:dPt>
          <c:dPt>
            <c:idx val="11"/>
            <c:marker>
              <c:symbol val="none"/>
            </c:marker>
            <c:bubble3D val="0"/>
            <c:spPr>
              <a:ln w="28575" cap="rnd">
                <a:solidFill>
                  <a:schemeClr val="bg2">
                    <a:lumMod val="10000"/>
                  </a:schemeClr>
                </a:solidFill>
                <a:prstDash val="sysDash"/>
                <a:round/>
              </a:ln>
              <a:effectLst/>
            </c:spPr>
            <c:extLst>
              <c:ext xmlns:c16="http://schemas.microsoft.com/office/drawing/2014/chart" uri="{C3380CC4-5D6E-409C-BE32-E72D297353CC}">
                <c16:uniqueId val="{00000003-CB64-43AC-AF29-D63BB5337172}"/>
              </c:ext>
            </c:extLst>
          </c:dPt>
          <c:dPt>
            <c:idx val="12"/>
            <c:marker>
              <c:symbol val="none"/>
            </c:marker>
            <c:bubble3D val="0"/>
            <c:spPr>
              <a:ln w="28575" cap="rnd">
                <a:solidFill>
                  <a:schemeClr val="bg2">
                    <a:lumMod val="10000"/>
                  </a:schemeClr>
                </a:solidFill>
                <a:prstDash val="sysDash"/>
                <a:round/>
              </a:ln>
              <a:effectLst/>
            </c:spPr>
            <c:extLst>
              <c:ext xmlns:c16="http://schemas.microsoft.com/office/drawing/2014/chart" uri="{C3380CC4-5D6E-409C-BE32-E72D297353CC}">
                <c16:uniqueId val="{00000005-CB64-43AC-AF29-D63BB5337172}"/>
              </c:ext>
            </c:extLst>
          </c:dPt>
          <c:dPt>
            <c:idx val="13"/>
            <c:marker>
              <c:symbol val="none"/>
            </c:marker>
            <c:bubble3D val="0"/>
            <c:spPr>
              <a:ln w="28575" cap="rnd">
                <a:solidFill>
                  <a:schemeClr val="bg2">
                    <a:lumMod val="10000"/>
                  </a:schemeClr>
                </a:solidFill>
                <a:prstDash val="sysDash"/>
                <a:round/>
              </a:ln>
              <a:effectLst/>
            </c:spPr>
            <c:extLst>
              <c:ext xmlns:c16="http://schemas.microsoft.com/office/drawing/2014/chart" uri="{C3380CC4-5D6E-409C-BE32-E72D297353CC}">
                <c16:uniqueId val="{00000006-CB64-43AC-AF29-D63BB5337172}"/>
              </c:ext>
            </c:extLst>
          </c:dPt>
          <c:dPt>
            <c:idx val="14"/>
            <c:marker>
              <c:symbol val="none"/>
            </c:marker>
            <c:bubble3D val="0"/>
            <c:spPr>
              <a:ln w="28575" cap="rnd">
                <a:solidFill>
                  <a:schemeClr val="bg2">
                    <a:lumMod val="10000"/>
                  </a:schemeClr>
                </a:solidFill>
                <a:prstDash val="sysDash"/>
                <a:round/>
              </a:ln>
              <a:effectLst/>
            </c:spPr>
            <c:extLst>
              <c:ext xmlns:c16="http://schemas.microsoft.com/office/drawing/2014/chart" uri="{C3380CC4-5D6E-409C-BE32-E72D297353CC}">
                <c16:uniqueId val="{00000004-CB64-43AC-AF29-D63BB5337172}"/>
              </c:ext>
            </c:extLst>
          </c:dPt>
          <c:cat>
            <c:numRef>
              <c:f>Forecasting!$C$10:$C$24</c:f>
              <c:numCache>
                <c:formatCode>0"A"</c:formatCode>
                <c:ptCount val="15"/>
                <c:pt idx="0">
                  <c:v>2015</c:v>
                </c:pt>
                <c:pt idx="1">
                  <c:v>2016</c:v>
                </c:pt>
                <c:pt idx="2">
                  <c:v>2017</c:v>
                </c:pt>
                <c:pt idx="3">
                  <c:v>2018</c:v>
                </c:pt>
                <c:pt idx="4">
                  <c:v>2019</c:v>
                </c:pt>
                <c:pt idx="5">
                  <c:v>2020</c:v>
                </c:pt>
                <c:pt idx="6">
                  <c:v>2021</c:v>
                </c:pt>
                <c:pt idx="7">
                  <c:v>2022</c:v>
                </c:pt>
                <c:pt idx="8">
                  <c:v>2023</c:v>
                </c:pt>
                <c:pt idx="9">
                  <c:v>2024</c:v>
                </c:pt>
                <c:pt idx="10" formatCode="0&quot;E&quot;">
                  <c:v>2025</c:v>
                </c:pt>
                <c:pt idx="11" formatCode="0&quot;E&quot;">
                  <c:v>2026</c:v>
                </c:pt>
                <c:pt idx="12" formatCode="0&quot;E&quot;">
                  <c:v>2027</c:v>
                </c:pt>
                <c:pt idx="13" formatCode="0&quot;E&quot;">
                  <c:v>2028</c:v>
                </c:pt>
                <c:pt idx="14" formatCode="0&quot;E&quot;">
                  <c:v>2029</c:v>
                </c:pt>
              </c:numCache>
            </c:numRef>
          </c:cat>
          <c:val>
            <c:numRef>
              <c:f>Forecasting!$E$10:$E$24</c:f>
              <c:numCache>
                <c:formatCode>0.00%</c:formatCode>
                <c:ptCount val="15"/>
                <c:pt idx="1">
                  <c:v>0.33299997049428276</c:v>
                </c:pt>
                <c:pt idx="2">
                  <c:v>0.38607090598991589</c:v>
                </c:pt>
                <c:pt idx="3">
                  <c:v>0.26353833093791246</c:v>
                </c:pt>
                <c:pt idx="4">
                  <c:v>0.33068940744485542</c:v>
                </c:pt>
                <c:pt idx="5">
                  <c:v>0.24322903023916598</c:v>
                </c:pt>
                <c:pt idx="6">
                  <c:v>-2.9237400583831175E-2</c:v>
                </c:pt>
                <c:pt idx="7">
                  <c:v>0.28302998874210639</c:v>
                </c:pt>
                <c:pt idx="8">
                  <c:v>0.38297993915987938</c:v>
                </c:pt>
                <c:pt idx="9">
                  <c:v>0.18555909537819737</c:v>
                </c:pt>
                <c:pt idx="10">
                  <c:v>-3.3086015173021455E-2</c:v>
                </c:pt>
                <c:pt idx="11">
                  <c:v>9.4598744414794433E-2</c:v>
                </c:pt>
                <c:pt idx="12">
                  <c:v>8.6423216633022548E-2</c:v>
                </c:pt>
                <c:pt idx="13">
                  <c:v>7.9548388979444162E-2</c:v>
                </c:pt>
                <c:pt idx="14">
                  <c:v>7.3686728442664551E-2</c:v>
                </c:pt>
              </c:numCache>
            </c:numRef>
          </c:val>
          <c:smooth val="0"/>
          <c:extLst>
            <c:ext xmlns:c16="http://schemas.microsoft.com/office/drawing/2014/chart" uri="{C3380CC4-5D6E-409C-BE32-E72D297353CC}">
              <c16:uniqueId val="{00000000-CB64-43AC-AF29-D63BB5337172}"/>
            </c:ext>
          </c:extLst>
        </c:ser>
        <c:dLbls>
          <c:showLegendKey val="0"/>
          <c:showVal val="0"/>
          <c:showCatName val="0"/>
          <c:showSerName val="0"/>
          <c:showPercent val="0"/>
          <c:showBubbleSize val="0"/>
        </c:dLbls>
        <c:smooth val="0"/>
        <c:axId val="2084626031"/>
        <c:axId val="2084624111"/>
      </c:lineChart>
      <c:catAx>
        <c:axId val="2084626031"/>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624111"/>
        <c:crosses val="autoZero"/>
        <c:auto val="1"/>
        <c:lblAlgn val="ctr"/>
        <c:lblOffset val="100"/>
        <c:noMultiLvlLbl val="0"/>
      </c:catAx>
      <c:valAx>
        <c:axId val="2084624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626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EBITDA Growth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227311364947793E-2"/>
          <c:y val="8.3915423824806504E-2"/>
          <c:w val="0.88169775026591701"/>
          <c:h val="0.79912928164584651"/>
        </c:manualLayout>
      </c:layout>
      <c:lineChart>
        <c:grouping val="standard"/>
        <c:varyColors val="0"/>
        <c:ser>
          <c:idx val="0"/>
          <c:order val="0"/>
          <c:spPr>
            <a:ln w="28575" cap="rnd">
              <a:solidFill>
                <a:schemeClr val="accent1"/>
              </a:solidFill>
              <a:round/>
            </a:ln>
            <a:effectLst/>
          </c:spPr>
          <c:marker>
            <c:symbol val="none"/>
          </c:marker>
          <c:dPt>
            <c:idx val="10"/>
            <c:marker>
              <c:symbol val="none"/>
            </c:marker>
            <c:bubble3D val="0"/>
            <c:spPr>
              <a:ln w="28575" cap="rnd">
                <a:solidFill>
                  <a:schemeClr val="accent1">
                    <a:lumMod val="50000"/>
                  </a:schemeClr>
                </a:solidFill>
                <a:prstDash val="sysDash"/>
                <a:round/>
              </a:ln>
              <a:effectLst/>
            </c:spPr>
            <c:extLst>
              <c:ext xmlns:c16="http://schemas.microsoft.com/office/drawing/2014/chart" uri="{C3380CC4-5D6E-409C-BE32-E72D297353CC}">
                <c16:uniqueId val="{00000002-90B5-46C4-B4CA-B2B400FC4933}"/>
              </c:ext>
            </c:extLst>
          </c:dPt>
          <c:dPt>
            <c:idx val="11"/>
            <c:marker>
              <c:symbol val="none"/>
            </c:marker>
            <c:bubble3D val="0"/>
            <c:spPr>
              <a:ln w="28575" cap="rnd">
                <a:solidFill>
                  <a:schemeClr val="accent1">
                    <a:lumMod val="50000"/>
                  </a:schemeClr>
                </a:solidFill>
                <a:prstDash val="sysDash"/>
                <a:round/>
              </a:ln>
              <a:effectLst/>
            </c:spPr>
            <c:extLst>
              <c:ext xmlns:c16="http://schemas.microsoft.com/office/drawing/2014/chart" uri="{C3380CC4-5D6E-409C-BE32-E72D297353CC}">
                <c16:uniqueId val="{00000003-90B5-46C4-B4CA-B2B400FC4933}"/>
              </c:ext>
            </c:extLst>
          </c:dPt>
          <c:dPt>
            <c:idx val="12"/>
            <c:marker>
              <c:symbol val="none"/>
            </c:marker>
            <c:bubble3D val="0"/>
            <c:spPr>
              <a:ln w="28575" cap="rnd">
                <a:solidFill>
                  <a:schemeClr val="accent1">
                    <a:lumMod val="50000"/>
                  </a:schemeClr>
                </a:solidFill>
                <a:prstDash val="sysDash"/>
                <a:round/>
              </a:ln>
              <a:effectLst/>
            </c:spPr>
            <c:extLst>
              <c:ext xmlns:c16="http://schemas.microsoft.com/office/drawing/2014/chart" uri="{C3380CC4-5D6E-409C-BE32-E72D297353CC}">
                <c16:uniqueId val="{00000004-90B5-46C4-B4CA-B2B400FC4933}"/>
              </c:ext>
            </c:extLst>
          </c:dPt>
          <c:dPt>
            <c:idx val="13"/>
            <c:marker>
              <c:symbol val="none"/>
            </c:marker>
            <c:bubble3D val="0"/>
            <c:spPr>
              <a:ln w="28575" cap="rnd">
                <a:solidFill>
                  <a:schemeClr val="accent1">
                    <a:lumMod val="50000"/>
                  </a:schemeClr>
                </a:solidFill>
                <a:prstDash val="sysDash"/>
                <a:round/>
              </a:ln>
              <a:effectLst/>
            </c:spPr>
            <c:extLst>
              <c:ext xmlns:c16="http://schemas.microsoft.com/office/drawing/2014/chart" uri="{C3380CC4-5D6E-409C-BE32-E72D297353CC}">
                <c16:uniqueId val="{00000005-90B5-46C4-B4CA-B2B400FC4933}"/>
              </c:ext>
            </c:extLst>
          </c:dPt>
          <c:dPt>
            <c:idx val="14"/>
            <c:marker>
              <c:symbol val="none"/>
            </c:marker>
            <c:bubble3D val="0"/>
            <c:spPr>
              <a:ln w="28575" cap="rnd">
                <a:solidFill>
                  <a:schemeClr val="accent1">
                    <a:lumMod val="50000"/>
                  </a:schemeClr>
                </a:solidFill>
                <a:prstDash val="sysDash"/>
                <a:round/>
              </a:ln>
              <a:effectLst/>
            </c:spPr>
            <c:extLst>
              <c:ext xmlns:c16="http://schemas.microsoft.com/office/drawing/2014/chart" uri="{C3380CC4-5D6E-409C-BE32-E72D297353CC}">
                <c16:uniqueId val="{00000006-90B5-46C4-B4CA-B2B400FC4933}"/>
              </c:ext>
            </c:extLst>
          </c:dPt>
          <c:cat>
            <c:numRef>
              <c:f>Forecasting!$C$29:$C$43</c:f>
              <c:numCache>
                <c:formatCode>0"A"</c:formatCode>
                <c:ptCount val="15"/>
                <c:pt idx="0">
                  <c:v>2015</c:v>
                </c:pt>
                <c:pt idx="1">
                  <c:v>2016</c:v>
                </c:pt>
                <c:pt idx="2">
                  <c:v>2017</c:v>
                </c:pt>
                <c:pt idx="3">
                  <c:v>2018</c:v>
                </c:pt>
                <c:pt idx="4">
                  <c:v>2019</c:v>
                </c:pt>
                <c:pt idx="5">
                  <c:v>2020</c:v>
                </c:pt>
                <c:pt idx="6">
                  <c:v>2021</c:v>
                </c:pt>
                <c:pt idx="7">
                  <c:v>2022</c:v>
                </c:pt>
                <c:pt idx="8">
                  <c:v>2023</c:v>
                </c:pt>
                <c:pt idx="9">
                  <c:v>2024</c:v>
                </c:pt>
                <c:pt idx="10" formatCode="0&quot;E&quot;">
                  <c:v>2025</c:v>
                </c:pt>
                <c:pt idx="11" formatCode="0&quot;E&quot;">
                  <c:v>2026</c:v>
                </c:pt>
                <c:pt idx="12" formatCode="0&quot;E&quot;">
                  <c:v>2027</c:v>
                </c:pt>
                <c:pt idx="13" formatCode="0&quot;E&quot;">
                  <c:v>2028</c:v>
                </c:pt>
                <c:pt idx="14" formatCode="0&quot;E&quot;">
                  <c:v>2029</c:v>
                </c:pt>
              </c:numCache>
            </c:numRef>
          </c:cat>
          <c:val>
            <c:numRef>
              <c:f>Forecasting!$E$29:$E$43</c:f>
              <c:numCache>
                <c:formatCode>0.00%</c:formatCode>
                <c:ptCount val="15"/>
                <c:pt idx="1">
                  <c:v>2.0294889416469357</c:v>
                </c:pt>
                <c:pt idx="2">
                  <c:v>4.0313879150340153</c:v>
                </c:pt>
                <c:pt idx="3">
                  <c:v>0.34826947354614468</c:v>
                </c:pt>
                <c:pt idx="4">
                  <c:v>0.2232930017632393</c:v>
                </c:pt>
                <c:pt idx="5">
                  <c:v>0.26491214990432232</c:v>
                </c:pt>
                <c:pt idx="6">
                  <c:v>-0.13723702719907016</c:v>
                </c:pt>
                <c:pt idx="7">
                  <c:v>0.37190300954601829</c:v>
                </c:pt>
                <c:pt idx="8">
                  <c:v>0.45367597750526034</c:v>
                </c:pt>
                <c:pt idx="9">
                  <c:v>0.14381858250453927</c:v>
                </c:pt>
                <c:pt idx="10">
                  <c:v>8.1169559352129994E-3</c:v>
                </c:pt>
                <c:pt idx="11">
                  <c:v>0.10137683774584305</c:v>
                </c:pt>
                <c:pt idx="12">
                  <c:v>9.2045550870061943E-2</c:v>
                </c:pt>
                <c:pt idx="13">
                  <c:v>8.4287281603525388E-2</c:v>
                </c:pt>
                <c:pt idx="14">
                  <c:v>7.7735193461713425E-2</c:v>
                </c:pt>
              </c:numCache>
            </c:numRef>
          </c:val>
          <c:smooth val="0"/>
          <c:extLst>
            <c:ext xmlns:c16="http://schemas.microsoft.com/office/drawing/2014/chart" uri="{C3380CC4-5D6E-409C-BE32-E72D297353CC}">
              <c16:uniqueId val="{00000000-90B5-46C4-B4CA-B2B400FC4933}"/>
            </c:ext>
          </c:extLst>
        </c:ser>
        <c:dLbls>
          <c:showLegendKey val="0"/>
          <c:showVal val="0"/>
          <c:showCatName val="0"/>
          <c:showSerName val="0"/>
          <c:showPercent val="0"/>
          <c:showBubbleSize val="0"/>
        </c:dLbls>
        <c:smooth val="0"/>
        <c:axId val="185111599"/>
        <c:axId val="185114479"/>
      </c:lineChart>
      <c:catAx>
        <c:axId val="185111599"/>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14479"/>
        <c:crosses val="autoZero"/>
        <c:auto val="1"/>
        <c:lblAlgn val="ctr"/>
        <c:lblOffset val="100"/>
        <c:noMultiLvlLbl val="0"/>
      </c:catAx>
      <c:valAx>
        <c:axId val="1851144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11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 EPS</a:t>
            </a:r>
            <a:r>
              <a:rPr lang="en-IN" b="1" baseline="0"/>
              <a:t> Growth</a:t>
            </a:r>
          </a:p>
          <a:p>
            <a:pPr>
              <a:defRPr b="1"/>
            </a:pP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580927384076991E-2"/>
          <c:y val="0.1115277777777778"/>
          <c:w val="0.90286351706036749"/>
          <c:h val="0.77736111111111106"/>
        </c:manualLayout>
      </c:layout>
      <c:lineChart>
        <c:grouping val="standard"/>
        <c:varyColors val="0"/>
        <c:ser>
          <c:idx val="0"/>
          <c:order val="0"/>
          <c:spPr>
            <a:ln w="28575" cap="rnd">
              <a:solidFill>
                <a:schemeClr val="accent1"/>
              </a:solidFill>
              <a:round/>
            </a:ln>
            <a:effectLst/>
          </c:spPr>
          <c:marker>
            <c:symbol val="none"/>
          </c:marker>
          <c:dPt>
            <c:idx val="9"/>
            <c:marker>
              <c:symbol val="none"/>
            </c:marker>
            <c:bubble3D val="0"/>
            <c:spPr>
              <a:ln w="28575" cap="rnd">
                <a:solidFill>
                  <a:schemeClr val="accent4">
                    <a:lumMod val="75000"/>
                  </a:schemeClr>
                </a:solidFill>
                <a:prstDash val="sysDash"/>
                <a:round/>
              </a:ln>
              <a:effectLst/>
            </c:spPr>
            <c:extLst>
              <c:ext xmlns:c16="http://schemas.microsoft.com/office/drawing/2014/chart" uri="{C3380CC4-5D6E-409C-BE32-E72D297353CC}">
                <c16:uniqueId val="{00000002-2E47-4D2F-9C4F-C2D9A94DC49B}"/>
              </c:ext>
            </c:extLst>
          </c:dPt>
          <c:dPt>
            <c:idx val="10"/>
            <c:marker>
              <c:symbol val="none"/>
            </c:marker>
            <c:bubble3D val="0"/>
            <c:spPr>
              <a:ln w="28575" cap="rnd">
                <a:solidFill>
                  <a:schemeClr val="accent4">
                    <a:lumMod val="75000"/>
                  </a:schemeClr>
                </a:solidFill>
                <a:prstDash val="sysDash"/>
                <a:round/>
              </a:ln>
              <a:effectLst/>
            </c:spPr>
            <c:extLst>
              <c:ext xmlns:c16="http://schemas.microsoft.com/office/drawing/2014/chart" uri="{C3380CC4-5D6E-409C-BE32-E72D297353CC}">
                <c16:uniqueId val="{00000003-2E47-4D2F-9C4F-C2D9A94DC49B}"/>
              </c:ext>
            </c:extLst>
          </c:dPt>
          <c:dPt>
            <c:idx val="11"/>
            <c:marker>
              <c:symbol val="none"/>
            </c:marker>
            <c:bubble3D val="0"/>
            <c:spPr>
              <a:ln w="28575" cap="rnd">
                <a:solidFill>
                  <a:schemeClr val="accent4">
                    <a:lumMod val="75000"/>
                  </a:schemeClr>
                </a:solidFill>
                <a:prstDash val="sysDash"/>
                <a:round/>
              </a:ln>
              <a:effectLst/>
            </c:spPr>
            <c:extLst>
              <c:ext xmlns:c16="http://schemas.microsoft.com/office/drawing/2014/chart" uri="{C3380CC4-5D6E-409C-BE32-E72D297353CC}">
                <c16:uniqueId val="{00000005-2E47-4D2F-9C4F-C2D9A94DC49B}"/>
              </c:ext>
            </c:extLst>
          </c:dPt>
          <c:dPt>
            <c:idx val="12"/>
            <c:marker>
              <c:symbol val="none"/>
            </c:marker>
            <c:bubble3D val="0"/>
            <c:spPr>
              <a:ln w="28575" cap="rnd">
                <a:solidFill>
                  <a:schemeClr val="accent4">
                    <a:lumMod val="75000"/>
                  </a:schemeClr>
                </a:solidFill>
                <a:prstDash val="sysDash"/>
                <a:round/>
              </a:ln>
              <a:effectLst/>
            </c:spPr>
            <c:extLst>
              <c:ext xmlns:c16="http://schemas.microsoft.com/office/drawing/2014/chart" uri="{C3380CC4-5D6E-409C-BE32-E72D297353CC}">
                <c16:uniqueId val="{00000004-2E47-4D2F-9C4F-C2D9A94DC49B}"/>
              </c:ext>
            </c:extLst>
          </c:dPt>
          <c:dPt>
            <c:idx val="13"/>
            <c:marker>
              <c:symbol val="none"/>
            </c:marker>
            <c:bubble3D val="0"/>
            <c:spPr>
              <a:ln w="28575" cap="rnd">
                <a:solidFill>
                  <a:schemeClr val="accent4">
                    <a:lumMod val="75000"/>
                  </a:schemeClr>
                </a:solidFill>
                <a:prstDash val="sysDash"/>
                <a:round/>
              </a:ln>
              <a:effectLst/>
            </c:spPr>
            <c:extLst>
              <c:ext xmlns:c16="http://schemas.microsoft.com/office/drawing/2014/chart" uri="{C3380CC4-5D6E-409C-BE32-E72D297353CC}">
                <c16:uniqueId val="{00000006-2E47-4D2F-9C4F-C2D9A94DC49B}"/>
              </c:ext>
            </c:extLst>
          </c:dPt>
          <c:dPt>
            <c:idx val="14"/>
            <c:marker>
              <c:symbol val="none"/>
            </c:marker>
            <c:bubble3D val="0"/>
            <c:spPr>
              <a:ln w="28575" cap="rnd">
                <a:solidFill>
                  <a:schemeClr val="accent4">
                    <a:lumMod val="75000"/>
                  </a:schemeClr>
                </a:solidFill>
                <a:prstDash val="sysDash"/>
                <a:round/>
              </a:ln>
              <a:effectLst/>
            </c:spPr>
            <c:extLst>
              <c:ext xmlns:c16="http://schemas.microsoft.com/office/drawing/2014/chart" uri="{C3380CC4-5D6E-409C-BE32-E72D297353CC}">
                <c16:uniqueId val="{00000007-2E47-4D2F-9C4F-C2D9A94DC49B}"/>
              </c:ext>
            </c:extLst>
          </c:dPt>
          <c:cat>
            <c:numRef>
              <c:f>Forecasting!$C$48:$C$62</c:f>
              <c:numCache>
                <c:formatCode>0"A"</c:formatCode>
                <c:ptCount val="15"/>
                <c:pt idx="0">
                  <c:v>2015</c:v>
                </c:pt>
                <c:pt idx="1">
                  <c:v>2016</c:v>
                </c:pt>
                <c:pt idx="2">
                  <c:v>2017</c:v>
                </c:pt>
                <c:pt idx="3">
                  <c:v>2018</c:v>
                </c:pt>
                <c:pt idx="4">
                  <c:v>2019</c:v>
                </c:pt>
                <c:pt idx="5">
                  <c:v>2020</c:v>
                </c:pt>
                <c:pt idx="6">
                  <c:v>2021</c:v>
                </c:pt>
                <c:pt idx="7">
                  <c:v>2022</c:v>
                </c:pt>
                <c:pt idx="8">
                  <c:v>2023</c:v>
                </c:pt>
                <c:pt idx="9" formatCode="0000&quot;E&quot;">
                  <c:v>2024</c:v>
                </c:pt>
                <c:pt idx="10" formatCode="0000&quot;E&quot;">
                  <c:v>2025</c:v>
                </c:pt>
                <c:pt idx="11" formatCode="0000&quot;E&quot;">
                  <c:v>2026</c:v>
                </c:pt>
                <c:pt idx="12" formatCode="0000&quot;E&quot;">
                  <c:v>2027</c:v>
                </c:pt>
                <c:pt idx="13" formatCode="0000&quot;E&quot;">
                  <c:v>2028</c:v>
                </c:pt>
                <c:pt idx="14" formatCode="0000&quot;E&quot;">
                  <c:v>2029</c:v>
                </c:pt>
              </c:numCache>
            </c:numRef>
          </c:cat>
          <c:val>
            <c:numRef>
              <c:f>Forecasting!$E$48:$E$62</c:f>
              <c:numCache>
                <c:formatCode>0.00%</c:formatCode>
                <c:ptCount val="15"/>
                <c:pt idx="1">
                  <c:v>-0.35716218410087919</c:v>
                </c:pt>
                <c:pt idx="2">
                  <c:v>-6.3151641655507147</c:v>
                </c:pt>
                <c:pt idx="3">
                  <c:v>0.43972470004844788</c:v>
                </c:pt>
                <c:pt idx="4">
                  <c:v>0.22011738274097592</c:v>
                </c:pt>
                <c:pt idx="5">
                  <c:v>0.29543659064842553</c:v>
                </c:pt>
                <c:pt idx="6">
                  <c:v>-0.18205016831360721</c:v>
                </c:pt>
                <c:pt idx="7">
                  <c:v>0.39297857432606964</c:v>
                </c:pt>
                <c:pt idx="8">
                  <c:v>0.58233748427111176</c:v>
                </c:pt>
                <c:pt idx="9">
                  <c:v>9.7307969856641474E-2</c:v>
                </c:pt>
                <c:pt idx="10">
                  <c:v>5.0426308020952382E-2</c:v>
                </c:pt>
                <c:pt idx="11">
                  <c:v>0.10615652114122409</c:v>
                </c:pt>
                <c:pt idx="12">
                  <c:v>9.5968806504618698E-2</c:v>
                </c:pt>
                <c:pt idx="13">
                  <c:v>8.7565271871826722E-2</c:v>
                </c:pt>
                <c:pt idx="14">
                  <c:v>8.0514957710185797E-2</c:v>
                </c:pt>
              </c:numCache>
            </c:numRef>
          </c:val>
          <c:smooth val="0"/>
          <c:extLst>
            <c:ext xmlns:c16="http://schemas.microsoft.com/office/drawing/2014/chart" uri="{C3380CC4-5D6E-409C-BE32-E72D297353CC}">
              <c16:uniqueId val="{00000000-2E47-4D2F-9C4F-C2D9A94DC49B}"/>
            </c:ext>
          </c:extLst>
        </c:ser>
        <c:dLbls>
          <c:showLegendKey val="0"/>
          <c:showVal val="0"/>
          <c:showCatName val="0"/>
          <c:showSerName val="0"/>
          <c:showPercent val="0"/>
          <c:showBubbleSize val="0"/>
        </c:dLbls>
        <c:smooth val="0"/>
        <c:axId val="2023970319"/>
        <c:axId val="2023966959"/>
      </c:lineChart>
      <c:catAx>
        <c:axId val="2023970319"/>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966959"/>
        <c:crosses val="autoZero"/>
        <c:auto val="1"/>
        <c:lblAlgn val="ctr"/>
        <c:lblOffset val="100"/>
        <c:noMultiLvlLbl val="0"/>
      </c:catAx>
      <c:valAx>
        <c:axId val="2023966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970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lumMod val="75000"/>
                  </a:schemeClr>
                </a:solidFill>
              </a:rPr>
              <a:t>Football Field Analysis</a:t>
            </a:r>
            <a:r>
              <a:rPr lang="en-IN" b="1" baseline="0">
                <a:solidFill>
                  <a:schemeClr val="accent5">
                    <a:lumMod val="75000"/>
                  </a:schemeClr>
                </a:solidFill>
              </a:rPr>
              <a:t> - Valuation Summary(Rs.)</a:t>
            </a:r>
            <a:endParaRPr lang="en-IN" b="1">
              <a:solidFill>
                <a:schemeClr val="accent5">
                  <a:lumMod val="75000"/>
                </a:schemeClr>
              </a:solidFill>
            </a:endParaRPr>
          </a:p>
        </c:rich>
      </c:tx>
      <c:layout>
        <c:manualLayout>
          <c:xMode val="edge"/>
          <c:yMode val="edge"/>
          <c:x val="0.16221988140565077"/>
          <c:y val="3.68969476383704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80883114589499"/>
          <c:y val="0.13750817833854037"/>
          <c:w val="0.84002802739632165"/>
          <c:h val="0.72823543367610455"/>
        </c:manualLayout>
      </c:layout>
      <c:stockChart>
        <c:ser>
          <c:idx val="0"/>
          <c:order val="0"/>
          <c:spPr>
            <a:ln w="38100" cap="rnd">
              <a:noFill/>
              <a:round/>
            </a:ln>
            <a:effectLst/>
          </c:spPr>
          <c:marker>
            <c:symbol val="none"/>
          </c:marker>
          <c:cat>
            <c:strRef>
              <c:f>'Football Field Analysis'!$J$10:$J$14</c:f>
              <c:strCache>
                <c:ptCount val="5"/>
                <c:pt idx="0">
                  <c:v>Comps</c:v>
                </c:pt>
                <c:pt idx="1">
                  <c:v>DCF Bear</c:v>
                </c:pt>
                <c:pt idx="2">
                  <c:v>DCF Base</c:v>
                </c:pt>
                <c:pt idx="3">
                  <c:v>DCF Bull</c:v>
                </c:pt>
                <c:pt idx="4">
                  <c:v>52W H/L</c:v>
                </c:pt>
              </c:strCache>
            </c:strRef>
          </c:cat>
          <c:val>
            <c:numRef>
              <c:f>'Football Field Analysis'!$K$10:$K$14</c:f>
              <c:numCache>
                <c:formatCode>General</c:formatCode>
                <c:ptCount val="5"/>
                <c:pt idx="0">
                  <c:v>4248.8753847673815</c:v>
                </c:pt>
                <c:pt idx="1">
                  <c:v>36.409407199511733</c:v>
                </c:pt>
                <c:pt idx="2">
                  <c:v>32.495134496642152</c:v>
                </c:pt>
                <c:pt idx="3">
                  <c:v>29.317246658184139</c:v>
                </c:pt>
                <c:pt idx="4">
                  <c:v>3616</c:v>
                </c:pt>
              </c:numCache>
            </c:numRef>
          </c:val>
          <c:smooth val="0"/>
          <c:extLst>
            <c:ext xmlns:c16="http://schemas.microsoft.com/office/drawing/2014/chart" uri="{C3380CC4-5D6E-409C-BE32-E72D297353CC}">
              <c16:uniqueId val="{00000000-F746-4C9C-9AD3-98FECDE69720}"/>
            </c:ext>
          </c:extLst>
        </c:ser>
        <c:ser>
          <c:idx val="1"/>
          <c:order val="1"/>
          <c:spPr>
            <a:ln w="38100" cap="rnd">
              <a:noFill/>
              <a:round/>
            </a:ln>
            <a:effectLst/>
          </c:spPr>
          <c:marker>
            <c:symbol val="none"/>
          </c:marker>
          <c:dLbls>
            <c:dLbl>
              <c:idx val="0"/>
              <c:layout>
                <c:manualLayout>
                  <c:x val="-5.2373234894746976E-2"/>
                  <c:y val="2.70455536314912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46-4C9C-9AD3-98FECDE69720}"/>
                </c:ext>
              </c:extLst>
            </c:dLbl>
            <c:dLbl>
              <c:idx val="1"/>
              <c:layout>
                <c:manualLayout>
                  <c:x val="-4.3059128099554277E-2"/>
                  <c:y val="9.3995402089545238E-2"/>
                </c:manualLayout>
              </c:layout>
              <c:numFmt formatCode="&quot;₹&quot;\ #,##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8664877907863839E-2"/>
                      <c:h val="4.0922991836044829E-2"/>
                    </c:manualLayout>
                  </c15:layout>
                </c:ext>
                <c:ext xmlns:c16="http://schemas.microsoft.com/office/drawing/2014/chart" uri="{C3380CC4-5D6E-409C-BE32-E72D297353CC}">
                  <c16:uniqueId val="{00000000-31DC-44EC-B93B-F59CAA1EBAA3}"/>
                </c:ext>
              </c:extLst>
            </c:dLbl>
            <c:dLbl>
              <c:idx val="2"/>
              <c:layout>
                <c:manualLayout>
                  <c:x val="-4.0410771654399602E-2"/>
                  <c:y val="8.69105315961893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63-4037-9ABA-5218AD2C846A}"/>
                </c:ext>
              </c:extLst>
            </c:dLbl>
            <c:dLbl>
              <c:idx val="3"/>
              <c:layout>
                <c:manualLayout>
                  <c:x val="-3.8535595124994146E-2"/>
                  <c:y val="8.08897814679343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63-4037-9ABA-5218AD2C846A}"/>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Analysis'!$J$10:$J$14</c:f>
              <c:strCache>
                <c:ptCount val="5"/>
                <c:pt idx="0">
                  <c:v>Comps</c:v>
                </c:pt>
                <c:pt idx="1">
                  <c:v>DCF Bear</c:v>
                </c:pt>
                <c:pt idx="2">
                  <c:v>DCF Base</c:v>
                </c:pt>
                <c:pt idx="3">
                  <c:v>DCF Bull</c:v>
                </c:pt>
                <c:pt idx="4">
                  <c:v>52W H/L</c:v>
                </c:pt>
              </c:strCache>
            </c:strRef>
          </c:cat>
          <c:val>
            <c:numRef>
              <c:f>'Football Field Analysis'!$L$10:$L$14</c:f>
              <c:numCache>
                <c:formatCode>0.00</c:formatCode>
                <c:ptCount val="5"/>
                <c:pt idx="0">
                  <c:v>4248.8753847673815</c:v>
                </c:pt>
                <c:pt idx="1">
                  <c:v>36.409407199511733</c:v>
                </c:pt>
                <c:pt idx="2">
                  <c:v>32.495134496642152</c:v>
                </c:pt>
                <c:pt idx="3">
                  <c:v>29.317246658184139</c:v>
                </c:pt>
                <c:pt idx="4" formatCode="General">
                  <c:v>3616</c:v>
                </c:pt>
              </c:numCache>
            </c:numRef>
          </c:val>
          <c:smooth val="0"/>
          <c:extLst>
            <c:ext xmlns:c16="http://schemas.microsoft.com/office/drawing/2014/chart" uri="{C3380CC4-5D6E-409C-BE32-E72D297353CC}">
              <c16:uniqueId val="{00000001-F746-4C9C-9AD3-98FECDE69720}"/>
            </c:ext>
          </c:extLst>
        </c:ser>
        <c:ser>
          <c:idx val="2"/>
          <c:order val="2"/>
          <c:spPr>
            <a:ln w="38100" cap="rnd">
              <a:noFill/>
              <a:round/>
            </a:ln>
            <a:effectLst/>
          </c:spPr>
          <c:marker>
            <c:symbol val="none"/>
          </c:marker>
          <c:cat>
            <c:strRef>
              <c:f>'Football Field Analysis'!$J$10:$J$14</c:f>
              <c:strCache>
                <c:ptCount val="5"/>
                <c:pt idx="0">
                  <c:v>Comps</c:v>
                </c:pt>
                <c:pt idx="1">
                  <c:v>DCF Bear</c:v>
                </c:pt>
                <c:pt idx="2">
                  <c:v>DCF Base</c:v>
                </c:pt>
                <c:pt idx="3">
                  <c:v>DCF Bull</c:v>
                </c:pt>
                <c:pt idx="4">
                  <c:v>52W H/L</c:v>
                </c:pt>
              </c:strCache>
            </c:strRef>
          </c:cat>
          <c:val>
            <c:numRef>
              <c:f>'Football Field Analysis'!$M$10:$M$14</c:f>
              <c:numCache>
                <c:formatCode>0.00</c:formatCode>
                <c:ptCount val="5"/>
                <c:pt idx="0">
                  <c:v>10196.460742904821</c:v>
                </c:pt>
                <c:pt idx="1">
                  <c:v>52.208077291157117</c:v>
                </c:pt>
                <c:pt idx="2">
                  <c:v>41.237853224423716</c:v>
                </c:pt>
                <c:pt idx="3">
                  <c:v>34.426974115568179</c:v>
                </c:pt>
                <c:pt idx="4" formatCode="General">
                  <c:v>5449</c:v>
                </c:pt>
              </c:numCache>
            </c:numRef>
          </c:val>
          <c:smooth val="0"/>
          <c:extLst>
            <c:ext xmlns:c16="http://schemas.microsoft.com/office/drawing/2014/chart" uri="{C3380CC4-5D6E-409C-BE32-E72D297353CC}">
              <c16:uniqueId val="{00000002-F746-4C9C-9AD3-98FECDE69720}"/>
            </c:ext>
          </c:extLst>
        </c:ser>
        <c:ser>
          <c:idx val="3"/>
          <c:order val="3"/>
          <c:spPr>
            <a:ln w="3810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Analysis'!$J$10:$J$14</c:f>
              <c:strCache>
                <c:ptCount val="5"/>
                <c:pt idx="0">
                  <c:v>Comps</c:v>
                </c:pt>
                <c:pt idx="1">
                  <c:v>DCF Bear</c:v>
                </c:pt>
                <c:pt idx="2">
                  <c:v>DCF Base</c:v>
                </c:pt>
                <c:pt idx="3">
                  <c:v>DCF Bull</c:v>
                </c:pt>
                <c:pt idx="4">
                  <c:v>52W H/L</c:v>
                </c:pt>
              </c:strCache>
            </c:strRef>
          </c:cat>
          <c:val>
            <c:numRef>
              <c:f>'Football Field Analysis'!$N$10:$N$14</c:f>
              <c:numCache>
                <c:formatCode>0.00</c:formatCode>
                <c:ptCount val="5"/>
                <c:pt idx="0">
                  <c:v>10196.460742904821</c:v>
                </c:pt>
                <c:pt idx="1">
                  <c:v>52.208077291157117</c:v>
                </c:pt>
                <c:pt idx="2">
                  <c:v>41.237853224423716</c:v>
                </c:pt>
                <c:pt idx="3">
                  <c:v>34.426974115568179</c:v>
                </c:pt>
                <c:pt idx="4" formatCode="General">
                  <c:v>5449</c:v>
                </c:pt>
              </c:numCache>
            </c:numRef>
          </c:val>
          <c:smooth val="0"/>
          <c:extLst>
            <c:ext xmlns:c16="http://schemas.microsoft.com/office/drawing/2014/chart" uri="{C3380CC4-5D6E-409C-BE32-E72D297353CC}">
              <c16:uniqueId val="{00000003-F746-4C9C-9AD3-98FECDE69720}"/>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206B31"/>
              </a:solidFill>
              <a:ln w="9525" cap="flat" cmpd="sng" algn="ctr">
                <a:solidFill>
                  <a:srgbClr val="0E6AB5"/>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233427040"/>
        <c:axId val="1233423680"/>
      </c:stockChart>
      <c:catAx>
        <c:axId val="123342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233423680"/>
        <c:crosses val="autoZero"/>
        <c:auto val="1"/>
        <c:lblAlgn val="ctr"/>
        <c:lblOffset val="100"/>
        <c:noMultiLvlLbl val="0"/>
      </c:catAx>
      <c:valAx>
        <c:axId val="1233423680"/>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2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09078622366"/>
          <c:y val="0.10485015624760285"/>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0-B4FD-435D-B872-C26FE8EEF0BB}"/>
              </c:ext>
            </c:extLst>
          </c:dPt>
          <c:dPt>
            <c:idx val="1"/>
            <c:invertIfNegative val="0"/>
            <c:bubble3D val="0"/>
            <c:spPr>
              <a:solidFill>
                <a:srgbClr val="14D045"/>
              </a:solidFill>
              <a:ln>
                <a:noFill/>
              </a:ln>
              <a:effectLst/>
            </c:spPr>
            <c:extLst>
              <c:ext xmlns:c16="http://schemas.microsoft.com/office/drawing/2014/chart" uri="{C3380CC4-5D6E-409C-BE32-E72D297353CC}">
                <c16:uniqueId val="{00000001-B4FD-435D-B872-C26FE8EEF0BB}"/>
              </c:ext>
            </c:extLst>
          </c:dPt>
          <c:dPt>
            <c:idx val="2"/>
            <c:invertIfNegative val="0"/>
            <c:bubble3D val="0"/>
            <c:spPr>
              <a:solidFill>
                <a:srgbClr val="258119"/>
              </a:solidFill>
              <a:ln>
                <a:noFill/>
              </a:ln>
              <a:effectLst/>
            </c:spPr>
            <c:extLst>
              <c:ext xmlns:c16="http://schemas.microsoft.com/office/drawing/2014/chart" uri="{C3380CC4-5D6E-409C-BE32-E72D297353CC}">
                <c16:uniqueId val="{00000002-B4FD-435D-B872-C26FE8EEF0BB}"/>
              </c:ext>
            </c:extLst>
          </c:dPt>
          <c:dPt>
            <c:idx val="3"/>
            <c:invertIfNegative val="0"/>
            <c:bubble3D val="0"/>
            <c:spPr>
              <a:solidFill>
                <a:srgbClr val="206B31"/>
              </a:solidFill>
              <a:ln>
                <a:noFill/>
              </a:ln>
              <a:effectLst/>
            </c:spPr>
            <c:extLst>
              <c:ext xmlns:c16="http://schemas.microsoft.com/office/drawing/2014/chart" uri="{C3380CC4-5D6E-409C-BE32-E72D297353CC}">
                <c16:uniqueId val="{00000003-B4FD-435D-B872-C26FE8EEF0BB}"/>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4FD-435D-B872-C26FE8EEF0BB}"/>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FD-435D-B872-C26FE8EEF0BB}"/>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FD-435D-B872-C26FE8EEF0BB}"/>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FD-435D-B872-C26FE8EEF0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Analysis'!$F$69:$I$69</c:f>
              <c:numCache>
                <c:formatCode>mmm\-yy</c:formatCode>
                <c:ptCount val="4"/>
                <c:pt idx="0">
                  <c:v>44286</c:v>
                </c:pt>
                <c:pt idx="1">
                  <c:v>44651</c:v>
                </c:pt>
                <c:pt idx="2">
                  <c:v>45016</c:v>
                </c:pt>
                <c:pt idx="3">
                  <c:v>45382</c:v>
                </c:pt>
              </c:numCache>
            </c:numRef>
          </c:cat>
          <c:val>
            <c:numRef>
              <c:f>'Dupont Analysis'!$F$71:$I$71</c:f>
              <c:numCache>
                <c:formatCode>#,##0.0</c:formatCode>
                <c:ptCount val="4"/>
                <c:pt idx="0">
                  <c:v>24143.06</c:v>
                </c:pt>
                <c:pt idx="1">
                  <c:v>30976.27</c:v>
                </c:pt>
                <c:pt idx="2">
                  <c:v>42839.56</c:v>
                </c:pt>
                <c:pt idx="3">
                  <c:v>50788.83</c:v>
                </c:pt>
              </c:numCache>
            </c:numRef>
          </c:val>
          <c:extLst>
            <c:ext xmlns:c16="http://schemas.microsoft.com/office/drawing/2014/chart" uri="{C3380CC4-5D6E-409C-BE32-E72D297353CC}">
              <c16:uniqueId val="{00000000-6ED6-4458-A3EA-CBAFE3B051A6}"/>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78792935148667"/>
          <c:y val="0.10485019920068567"/>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0DD3-42A1-A48B-32D7CEF77B18}"/>
              </c:ext>
            </c:extLst>
          </c:dPt>
          <c:dPt>
            <c:idx val="1"/>
            <c:invertIfNegative val="0"/>
            <c:bubble3D val="0"/>
            <c:spPr>
              <a:solidFill>
                <a:srgbClr val="14D045"/>
              </a:solidFill>
              <a:ln>
                <a:noFill/>
              </a:ln>
              <a:effectLst/>
            </c:spPr>
            <c:extLst>
              <c:ext xmlns:c16="http://schemas.microsoft.com/office/drawing/2014/chart" uri="{C3380CC4-5D6E-409C-BE32-E72D297353CC}">
                <c16:uniqueId val="{00000003-0DD3-42A1-A48B-32D7CEF77B18}"/>
              </c:ext>
            </c:extLst>
          </c:dPt>
          <c:dPt>
            <c:idx val="2"/>
            <c:invertIfNegative val="0"/>
            <c:bubble3D val="0"/>
            <c:spPr>
              <a:solidFill>
                <a:srgbClr val="258119"/>
              </a:solidFill>
              <a:ln>
                <a:noFill/>
              </a:ln>
              <a:effectLst/>
            </c:spPr>
            <c:extLst>
              <c:ext xmlns:c16="http://schemas.microsoft.com/office/drawing/2014/chart" uri="{C3380CC4-5D6E-409C-BE32-E72D297353CC}">
                <c16:uniqueId val="{00000005-0DD3-42A1-A48B-32D7CEF77B18}"/>
              </c:ext>
            </c:extLst>
          </c:dPt>
          <c:dPt>
            <c:idx val="3"/>
            <c:invertIfNegative val="0"/>
            <c:bubble3D val="0"/>
            <c:spPr>
              <a:solidFill>
                <a:srgbClr val="206B31"/>
              </a:solidFill>
              <a:ln>
                <a:noFill/>
              </a:ln>
              <a:effectLst/>
            </c:spPr>
            <c:extLst>
              <c:ext xmlns:c16="http://schemas.microsoft.com/office/drawing/2014/chart" uri="{C3380CC4-5D6E-409C-BE32-E72D297353CC}">
                <c16:uniqueId val="{00000006-0DD3-42A1-A48B-32D7CEF77B1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D3-42A1-A48B-32D7CEF77B18}"/>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D3-42A1-A48B-32D7CEF77B1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D3-42A1-A48B-32D7CEF77B1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D3-42A1-A48B-32D7CEF77B1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Analysis'!$F$69:$I$69</c:f>
              <c:numCache>
                <c:formatCode>mmm\-yy</c:formatCode>
                <c:ptCount val="4"/>
                <c:pt idx="0">
                  <c:v>44286</c:v>
                </c:pt>
                <c:pt idx="1">
                  <c:v>44651</c:v>
                </c:pt>
                <c:pt idx="2">
                  <c:v>45016</c:v>
                </c:pt>
                <c:pt idx="3">
                  <c:v>45382</c:v>
                </c:pt>
              </c:numCache>
            </c:numRef>
          </c:cat>
          <c:val>
            <c:numRef>
              <c:f>'Dupont Analysis'!$F$70:$I$70</c:f>
              <c:numCache>
                <c:formatCode>#,##0.0</c:formatCode>
                <c:ptCount val="4"/>
                <c:pt idx="0">
                  <c:v>1099.49</c:v>
                </c:pt>
                <c:pt idx="1">
                  <c:v>1492.55</c:v>
                </c:pt>
                <c:pt idx="2">
                  <c:v>2378.5100000000002</c:v>
                </c:pt>
                <c:pt idx="3">
                  <c:v>2536.17</c:v>
                </c:pt>
              </c:numCache>
            </c:numRef>
          </c:val>
          <c:extLst>
            <c:ext xmlns:c16="http://schemas.microsoft.com/office/drawing/2014/chart" uri="{C3380CC4-5D6E-409C-BE32-E72D297353CC}">
              <c16:uniqueId val="{00000007-0DD3-42A1-A48B-32D7CEF77B18}"/>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78784892607192"/>
          <c:y val="0.10484992211820397"/>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6AFB-43F5-A9C8-5EBFB95B46D9}"/>
              </c:ext>
            </c:extLst>
          </c:dPt>
          <c:dPt>
            <c:idx val="1"/>
            <c:invertIfNegative val="0"/>
            <c:bubble3D val="0"/>
            <c:spPr>
              <a:solidFill>
                <a:srgbClr val="14D045"/>
              </a:solidFill>
              <a:ln>
                <a:noFill/>
              </a:ln>
              <a:effectLst/>
            </c:spPr>
            <c:extLst>
              <c:ext xmlns:c16="http://schemas.microsoft.com/office/drawing/2014/chart" uri="{C3380CC4-5D6E-409C-BE32-E72D297353CC}">
                <c16:uniqueId val="{00000003-6AFB-43F5-A9C8-5EBFB95B46D9}"/>
              </c:ext>
            </c:extLst>
          </c:dPt>
          <c:dPt>
            <c:idx val="2"/>
            <c:invertIfNegative val="0"/>
            <c:bubble3D val="0"/>
            <c:spPr>
              <a:solidFill>
                <a:srgbClr val="258119"/>
              </a:solidFill>
              <a:ln>
                <a:noFill/>
              </a:ln>
              <a:effectLst/>
            </c:spPr>
            <c:extLst>
              <c:ext xmlns:c16="http://schemas.microsoft.com/office/drawing/2014/chart" uri="{C3380CC4-5D6E-409C-BE32-E72D297353CC}">
                <c16:uniqueId val="{00000005-6AFB-43F5-A9C8-5EBFB95B46D9}"/>
              </c:ext>
            </c:extLst>
          </c:dPt>
          <c:dPt>
            <c:idx val="3"/>
            <c:invertIfNegative val="0"/>
            <c:bubble3D val="0"/>
            <c:spPr>
              <a:solidFill>
                <a:srgbClr val="206B31"/>
              </a:solidFill>
              <a:ln>
                <a:noFill/>
              </a:ln>
              <a:effectLst/>
            </c:spPr>
            <c:extLst>
              <c:ext xmlns:c16="http://schemas.microsoft.com/office/drawing/2014/chart" uri="{C3380CC4-5D6E-409C-BE32-E72D297353CC}">
                <c16:uniqueId val="{00000006-6AFB-43F5-A9C8-5EBFB95B46D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FB-43F5-A9C8-5EBFB95B46D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FB-43F5-A9C8-5EBFB95B46D9}"/>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FB-43F5-A9C8-5EBFB95B46D9}"/>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FB-43F5-A9C8-5EBFB95B46D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Analysis'!$F$69:$I$69</c:f>
              <c:numCache>
                <c:formatCode>mmm\-yy</c:formatCode>
                <c:ptCount val="4"/>
                <c:pt idx="0">
                  <c:v>44286</c:v>
                </c:pt>
                <c:pt idx="1">
                  <c:v>44651</c:v>
                </c:pt>
                <c:pt idx="2">
                  <c:v>45016</c:v>
                </c:pt>
                <c:pt idx="3">
                  <c:v>45382</c:v>
                </c:pt>
              </c:numCache>
            </c:numRef>
          </c:cat>
          <c:val>
            <c:numRef>
              <c:f>'Dupont Analysis'!$F$75:$I$75</c:f>
              <c:numCache>
                <c:formatCode>#,##0.0</c:formatCode>
                <c:ptCount val="4"/>
                <c:pt idx="0">
                  <c:v>12865.605</c:v>
                </c:pt>
                <c:pt idx="1">
                  <c:v>14563.014999999999</c:v>
                </c:pt>
                <c:pt idx="2">
                  <c:v>16787.75</c:v>
                </c:pt>
                <c:pt idx="3">
                  <c:v>19638.5</c:v>
                </c:pt>
              </c:numCache>
            </c:numRef>
          </c:val>
          <c:extLst>
            <c:ext xmlns:c16="http://schemas.microsoft.com/office/drawing/2014/chart" uri="{C3380CC4-5D6E-409C-BE32-E72D297353CC}">
              <c16:uniqueId val="{00000007-6AFB-43F5-A9C8-5EBFB95B46D9}"/>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19951526021"/>
          <c:y val="0.10484991380515914"/>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3C01-49B6-A57C-57D19E2C25EE}"/>
              </c:ext>
            </c:extLst>
          </c:dPt>
          <c:dPt>
            <c:idx val="1"/>
            <c:invertIfNegative val="0"/>
            <c:bubble3D val="0"/>
            <c:spPr>
              <a:solidFill>
                <a:srgbClr val="14D045"/>
              </a:solidFill>
              <a:ln>
                <a:noFill/>
              </a:ln>
              <a:effectLst/>
            </c:spPr>
            <c:extLst>
              <c:ext xmlns:c16="http://schemas.microsoft.com/office/drawing/2014/chart" uri="{C3380CC4-5D6E-409C-BE32-E72D297353CC}">
                <c16:uniqueId val="{00000003-3C01-49B6-A57C-57D19E2C25EE}"/>
              </c:ext>
            </c:extLst>
          </c:dPt>
          <c:dPt>
            <c:idx val="2"/>
            <c:invertIfNegative val="0"/>
            <c:bubble3D val="0"/>
            <c:spPr>
              <a:solidFill>
                <a:srgbClr val="258119"/>
              </a:solidFill>
              <a:ln>
                <a:noFill/>
              </a:ln>
              <a:effectLst/>
            </c:spPr>
            <c:extLst>
              <c:ext xmlns:c16="http://schemas.microsoft.com/office/drawing/2014/chart" uri="{C3380CC4-5D6E-409C-BE32-E72D297353CC}">
                <c16:uniqueId val="{00000005-3C01-49B6-A57C-57D19E2C25EE}"/>
              </c:ext>
            </c:extLst>
          </c:dPt>
          <c:dPt>
            <c:idx val="3"/>
            <c:invertIfNegative val="0"/>
            <c:bubble3D val="0"/>
            <c:spPr>
              <a:solidFill>
                <a:srgbClr val="206B31"/>
              </a:solidFill>
              <a:ln>
                <a:noFill/>
              </a:ln>
              <a:effectLst/>
            </c:spPr>
            <c:extLst>
              <c:ext xmlns:c16="http://schemas.microsoft.com/office/drawing/2014/chart" uri="{C3380CC4-5D6E-409C-BE32-E72D297353CC}">
                <c16:uniqueId val="{00000006-3C01-49B6-A57C-57D19E2C25E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01-49B6-A57C-57D19E2C25E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01-49B6-A57C-57D19E2C25EE}"/>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01-49B6-A57C-57D19E2C25EE}"/>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01-49B6-A57C-57D19E2C25E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Analysis'!$F$63:$I$63</c:f>
              <c:numCache>
                <c:formatCode>mmm\-yy</c:formatCode>
                <c:ptCount val="4"/>
                <c:pt idx="0">
                  <c:v>44286</c:v>
                </c:pt>
                <c:pt idx="1">
                  <c:v>44651</c:v>
                </c:pt>
                <c:pt idx="2">
                  <c:v>45016</c:v>
                </c:pt>
                <c:pt idx="3">
                  <c:v>45382</c:v>
                </c:pt>
              </c:numCache>
            </c:numRef>
          </c:cat>
          <c:val>
            <c:numRef>
              <c:f>'Dupont Analysis'!$F$66:$I$66</c:f>
              <c:numCache>
                <c:formatCode>0.00%</c:formatCode>
                <c:ptCount val="4"/>
                <c:pt idx="0">
                  <c:v>9.4525102682534182E-2</c:v>
                </c:pt>
                <c:pt idx="1">
                  <c:v>0.11542707553936665</c:v>
                </c:pt>
                <c:pt idx="2">
                  <c:v>0.15986576306091407</c:v>
                </c:pt>
                <c:pt idx="3">
                  <c:v>0.14585530697148535</c:v>
                </c:pt>
              </c:numCache>
            </c:numRef>
          </c:val>
          <c:extLst>
            <c:ext xmlns:c16="http://schemas.microsoft.com/office/drawing/2014/chart" uri="{C3380CC4-5D6E-409C-BE32-E72D297353CC}">
              <c16:uniqueId val="{00000007-3C01-49B6-A57C-57D19E2C25EE}"/>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19951526021"/>
          <c:y val="0.10484991380515914"/>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A916-436A-A475-CA6B1F7542CD}"/>
              </c:ext>
            </c:extLst>
          </c:dPt>
          <c:dPt>
            <c:idx val="1"/>
            <c:invertIfNegative val="0"/>
            <c:bubble3D val="0"/>
            <c:spPr>
              <a:solidFill>
                <a:srgbClr val="14D045"/>
              </a:solidFill>
              <a:ln>
                <a:noFill/>
              </a:ln>
              <a:effectLst/>
            </c:spPr>
            <c:extLst>
              <c:ext xmlns:c16="http://schemas.microsoft.com/office/drawing/2014/chart" uri="{C3380CC4-5D6E-409C-BE32-E72D297353CC}">
                <c16:uniqueId val="{00000003-A916-436A-A475-CA6B1F7542CD}"/>
              </c:ext>
            </c:extLst>
          </c:dPt>
          <c:dPt>
            <c:idx val="2"/>
            <c:invertIfNegative val="0"/>
            <c:bubble3D val="0"/>
            <c:spPr>
              <a:solidFill>
                <a:srgbClr val="258119"/>
              </a:solidFill>
              <a:ln>
                <a:noFill/>
              </a:ln>
              <a:effectLst/>
            </c:spPr>
            <c:extLst>
              <c:ext xmlns:c16="http://schemas.microsoft.com/office/drawing/2014/chart" uri="{C3380CC4-5D6E-409C-BE32-E72D297353CC}">
                <c16:uniqueId val="{00000005-A916-436A-A475-CA6B1F7542CD}"/>
              </c:ext>
            </c:extLst>
          </c:dPt>
          <c:dPt>
            <c:idx val="3"/>
            <c:invertIfNegative val="0"/>
            <c:bubble3D val="0"/>
            <c:spPr>
              <a:solidFill>
                <a:srgbClr val="206B31"/>
              </a:solidFill>
              <a:ln>
                <a:noFill/>
              </a:ln>
              <a:effectLst/>
            </c:spPr>
            <c:extLst>
              <c:ext xmlns:c16="http://schemas.microsoft.com/office/drawing/2014/chart" uri="{C3380CC4-5D6E-409C-BE32-E72D297353CC}">
                <c16:uniqueId val="{00000006-A916-436A-A475-CA6B1F7542CD}"/>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16-436A-A475-CA6B1F7542CD}"/>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16-436A-A475-CA6B1F7542CD}"/>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16-436A-A475-CA6B1F7542CD}"/>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916-436A-A475-CA6B1F7542C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Analysis'!$F$63:$I$63</c:f>
              <c:numCache>
                <c:formatCode>mmm\-yy</c:formatCode>
                <c:ptCount val="4"/>
                <c:pt idx="0">
                  <c:v>44286</c:v>
                </c:pt>
                <c:pt idx="1">
                  <c:v>44651</c:v>
                </c:pt>
                <c:pt idx="2">
                  <c:v>45016</c:v>
                </c:pt>
                <c:pt idx="3">
                  <c:v>45382</c:v>
                </c:pt>
              </c:numCache>
            </c:numRef>
          </c:cat>
          <c:val>
            <c:numRef>
              <c:f>'Dupont Analysis'!$F$88:$I$88</c:f>
              <c:numCache>
                <c:formatCode>0.00%</c:formatCode>
                <c:ptCount val="4"/>
                <c:pt idx="0">
                  <c:v>8.5459642201046904E-2</c:v>
                </c:pt>
                <c:pt idx="1">
                  <c:v>0.10248907935616354</c:v>
                </c:pt>
                <c:pt idx="2">
                  <c:v>0.14168128546112493</c:v>
                </c:pt>
                <c:pt idx="3">
                  <c:v>0.12914275530208519</c:v>
                </c:pt>
              </c:numCache>
            </c:numRef>
          </c:val>
          <c:extLst>
            <c:ext xmlns:c16="http://schemas.microsoft.com/office/drawing/2014/chart" uri="{C3380CC4-5D6E-409C-BE32-E72D297353CC}">
              <c16:uniqueId val="{00000007-A916-436A-A475-CA6B1F7542CD}"/>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19951526021"/>
          <c:y val="0.10484991380515914"/>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F209-471E-96DB-1CC527A2C7C8}"/>
              </c:ext>
            </c:extLst>
          </c:dPt>
          <c:dPt>
            <c:idx val="1"/>
            <c:invertIfNegative val="0"/>
            <c:bubble3D val="0"/>
            <c:spPr>
              <a:solidFill>
                <a:srgbClr val="14D045"/>
              </a:solidFill>
              <a:ln>
                <a:noFill/>
              </a:ln>
              <a:effectLst/>
            </c:spPr>
            <c:extLst>
              <c:ext xmlns:c16="http://schemas.microsoft.com/office/drawing/2014/chart" uri="{C3380CC4-5D6E-409C-BE32-E72D297353CC}">
                <c16:uniqueId val="{00000003-F209-471E-96DB-1CC527A2C7C8}"/>
              </c:ext>
            </c:extLst>
          </c:dPt>
          <c:dPt>
            <c:idx val="2"/>
            <c:invertIfNegative val="0"/>
            <c:bubble3D val="0"/>
            <c:spPr>
              <a:solidFill>
                <a:srgbClr val="258119"/>
              </a:solidFill>
              <a:ln>
                <a:noFill/>
              </a:ln>
              <a:effectLst/>
            </c:spPr>
            <c:extLst>
              <c:ext xmlns:c16="http://schemas.microsoft.com/office/drawing/2014/chart" uri="{C3380CC4-5D6E-409C-BE32-E72D297353CC}">
                <c16:uniqueId val="{00000005-F209-471E-96DB-1CC527A2C7C8}"/>
              </c:ext>
            </c:extLst>
          </c:dPt>
          <c:dPt>
            <c:idx val="3"/>
            <c:invertIfNegative val="0"/>
            <c:bubble3D val="0"/>
            <c:spPr>
              <a:solidFill>
                <a:srgbClr val="206B31"/>
              </a:solidFill>
              <a:ln>
                <a:noFill/>
              </a:ln>
              <a:effectLst/>
            </c:spPr>
            <c:extLst>
              <c:ext xmlns:c16="http://schemas.microsoft.com/office/drawing/2014/chart" uri="{C3380CC4-5D6E-409C-BE32-E72D297353CC}">
                <c16:uniqueId val="{00000006-F209-471E-96DB-1CC527A2C7C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09-471E-96DB-1CC527A2C7C8}"/>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09-471E-96DB-1CC527A2C7C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09-471E-96DB-1CC527A2C7C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09-471E-96DB-1CC527A2C7C8}"/>
                </c:ext>
              </c:extLst>
            </c:dLbl>
            <c:numFmt formatCode="#,##0.0\x"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Analysis'!$F$63:$I$63</c:f>
              <c:numCache>
                <c:formatCode>mmm\-yy</c:formatCode>
                <c:ptCount val="4"/>
                <c:pt idx="0">
                  <c:v>44286</c:v>
                </c:pt>
                <c:pt idx="1">
                  <c:v>44651</c:v>
                </c:pt>
                <c:pt idx="2">
                  <c:v>45016</c:v>
                </c:pt>
                <c:pt idx="3">
                  <c:v>45382</c:v>
                </c:pt>
              </c:numCache>
            </c:numRef>
          </c:cat>
          <c:val>
            <c:numRef>
              <c:f>'Dupont Analysis'!$F$80:$I$80</c:f>
              <c:numCache>
                <c:formatCode>0.0\x</c:formatCode>
                <c:ptCount val="4"/>
                <c:pt idx="0">
                  <c:v>1.1060788490099276</c:v>
                </c:pt>
                <c:pt idx="1">
                  <c:v>1.1262378027442494</c:v>
                </c:pt>
                <c:pt idx="2">
                  <c:v>1.1283477739533825</c:v>
                </c:pt>
                <c:pt idx="3">
                  <c:v>1.1294114534749307</c:v>
                </c:pt>
              </c:numCache>
            </c:numRef>
          </c:val>
          <c:extLst>
            <c:ext xmlns:c16="http://schemas.microsoft.com/office/drawing/2014/chart" uri="{C3380CC4-5D6E-409C-BE32-E72D297353CC}">
              <c16:uniqueId val="{00000007-F209-471E-96DB-1CC527A2C7C8}"/>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x"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09078622366"/>
          <c:y val="0.10485015624760285"/>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A4E87E"/>
              </a:solidFill>
              <a:ln>
                <a:noFill/>
              </a:ln>
              <a:effectLst/>
            </c:spPr>
            <c:extLst>
              <c:ext xmlns:c16="http://schemas.microsoft.com/office/drawing/2014/chart" uri="{C3380CC4-5D6E-409C-BE32-E72D297353CC}">
                <c16:uniqueId val="{00000001-23AB-4BE6-9F7B-6057315C4098}"/>
              </c:ext>
            </c:extLst>
          </c:dPt>
          <c:dPt>
            <c:idx val="1"/>
            <c:invertIfNegative val="0"/>
            <c:bubble3D val="0"/>
            <c:spPr>
              <a:solidFill>
                <a:srgbClr val="14D045"/>
              </a:solidFill>
              <a:ln>
                <a:noFill/>
              </a:ln>
              <a:effectLst/>
            </c:spPr>
            <c:extLst>
              <c:ext xmlns:c16="http://schemas.microsoft.com/office/drawing/2014/chart" uri="{C3380CC4-5D6E-409C-BE32-E72D297353CC}">
                <c16:uniqueId val="{00000003-23AB-4BE6-9F7B-6057315C4098}"/>
              </c:ext>
            </c:extLst>
          </c:dPt>
          <c:dPt>
            <c:idx val="2"/>
            <c:invertIfNegative val="0"/>
            <c:bubble3D val="0"/>
            <c:spPr>
              <a:solidFill>
                <a:srgbClr val="258119"/>
              </a:solidFill>
              <a:ln>
                <a:noFill/>
              </a:ln>
              <a:effectLst/>
            </c:spPr>
            <c:extLst>
              <c:ext xmlns:c16="http://schemas.microsoft.com/office/drawing/2014/chart" uri="{C3380CC4-5D6E-409C-BE32-E72D297353CC}">
                <c16:uniqueId val="{00000005-23AB-4BE6-9F7B-6057315C4098}"/>
              </c:ext>
            </c:extLst>
          </c:dPt>
          <c:dPt>
            <c:idx val="3"/>
            <c:invertIfNegative val="0"/>
            <c:bubble3D val="0"/>
            <c:spPr>
              <a:solidFill>
                <a:srgbClr val="206B31"/>
              </a:solidFill>
              <a:ln>
                <a:solidFill>
                  <a:srgbClr val="206B31"/>
                </a:solidFill>
              </a:ln>
              <a:effectLst/>
            </c:spPr>
            <c:extLst>
              <c:ext xmlns:c16="http://schemas.microsoft.com/office/drawing/2014/chart" uri="{C3380CC4-5D6E-409C-BE32-E72D297353CC}">
                <c16:uniqueId val="{00000006-23AB-4BE6-9F7B-6057315C409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AB-4BE6-9F7B-6057315C4098}"/>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AB-4BE6-9F7B-6057315C409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AB-4BE6-9F7B-6057315C409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AB-4BE6-9F7B-6057315C409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Score'!$F$63:$I$63</c:f>
              <c:numCache>
                <c:formatCode>mmm\-yy</c:formatCode>
                <c:ptCount val="4"/>
                <c:pt idx="0">
                  <c:v>44286</c:v>
                </c:pt>
                <c:pt idx="1">
                  <c:v>44651</c:v>
                </c:pt>
                <c:pt idx="2">
                  <c:v>45016</c:v>
                </c:pt>
                <c:pt idx="3">
                  <c:v>45382</c:v>
                </c:pt>
              </c:numCache>
            </c:numRef>
          </c:cat>
          <c:val>
            <c:numRef>
              <c:f>'Altman''s Z Score'!$F$66:$I$66</c:f>
              <c:numCache>
                <c:formatCode>0.00%</c:formatCode>
                <c:ptCount val="4"/>
                <c:pt idx="0">
                  <c:v>0.33284975155711627</c:v>
                </c:pt>
                <c:pt idx="1">
                  <c:v>0.25397744680686035</c:v>
                </c:pt>
                <c:pt idx="2">
                  <c:v>0.24026265264143981</c:v>
                </c:pt>
                <c:pt idx="3">
                  <c:v>0.22827226664046915</c:v>
                </c:pt>
              </c:numCache>
            </c:numRef>
          </c:val>
          <c:extLst>
            <c:ext xmlns:c16="http://schemas.microsoft.com/office/drawing/2014/chart" uri="{C3380CC4-5D6E-409C-BE32-E72D297353CC}">
              <c16:uniqueId val="{00000007-23AB-4BE6-9F7B-6057315C4098}"/>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78792935148667"/>
          <c:y val="0.10485019920068567"/>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882A-48A2-B7D2-25B7983E51FE}"/>
              </c:ext>
            </c:extLst>
          </c:dPt>
          <c:dPt>
            <c:idx val="1"/>
            <c:invertIfNegative val="0"/>
            <c:bubble3D val="0"/>
            <c:spPr>
              <a:solidFill>
                <a:srgbClr val="14D045"/>
              </a:solidFill>
              <a:ln>
                <a:noFill/>
              </a:ln>
              <a:effectLst/>
            </c:spPr>
            <c:extLst>
              <c:ext xmlns:c16="http://schemas.microsoft.com/office/drawing/2014/chart" uri="{C3380CC4-5D6E-409C-BE32-E72D297353CC}">
                <c16:uniqueId val="{00000003-882A-48A2-B7D2-25B7983E51FE}"/>
              </c:ext>
            </c:extLst>
          </c:dPt>
          <c:dPt>
            <c:idx val="2"/>
            <c:invertIfNegative val="0"/>
            <c:bubble3D val="0"/>
            <c:spPr>
              <a:solidFill>
                <a:srgbClr val="258119"/>
              </a:solidFill>
              <a:ln>
                <a:noFill/>
              </a:ln>
              <a:effectLst/>
            </c:spPr>
            <c:extLst>
              <c:ext xmlns:c16="http://schemas.microsoft.com/office/drawing/2014/chart" uri="{C3380CC4-5D6E-409C-BE32-E72D297353CC}">
                <c16:uniqueId val="{00000005-882A-48A2-B7D2-25B7983E51FE}"/>
              </c:ext>
            </c:extLst>
          </c:dPt>
          <c:dPt>
            <c:idx val="3"/>
            <c:invertIfNegative val="0"/>
            <c:bubble3D val="0"/>
            <c:spPr>
              <a:solidFill>
                <a:srgbClr val="206B31"/>
              </a:solidFill>
              <a:ln>
                <a:noFill/>
              </a:ln>
              <a:effectLst/>
            </c:spPr>
            <c:extLst>
              <c:ext xmlns:c16="http://schemas.microsoft.com/office/drawing/2014/chart" uri="{C3380CC4-5D6E-409C-BE32-E72D297353CC}">
                <c16:uniqueId val="{00000006-882A-48A2-B7D2-25B7983E51F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2A-48A2-B7D2-25B7983E51F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2A-48A2-B7D2-25B7983E51FE}"/>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2A-48A2-B7D2-25B7983E51FE}"/>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82A-48A2-B7D2-25B7983E51F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Score'!$F$69:$I$69</c:f>
              <c:numCache>
                <c:formatCode>mmm\-yy</c:formatCode>
                <c:ptCount val="4"/>
                <c:pt idx="0">
                  <c:v>44286</c:v>
                </c:pt>
                <c:pt idx="1">
                  <c:v>44651</c:v>
                </c:pt>
                <c:pt idx="2">
                  <c:v>45016</c:v>
                </c:pt>
                <c:pt idx="3">
                  <c:v>45382</c:v>
                </c:pt>
              </c:numCache>
            </c:numRef>
          </c:cat>
          <c:val>
            <c:numRef>
              <c:f>'Altman''s Z Score'!$F$72:$I$72</c:f>
              <c:numCache>
                <c:formatCode>0.00%</c:formatCode>
                <c:ptCount val="4"/>
                <c:pt idx="0">
                  <c:v>9.9292935580609407E-2</c:v>
                </c:pt>
                <c:pt idx="1">
                  <c:v>0.12207823938755025</c:v>
                </c:pt>
                <c:pt idx="2">
                  <c:v>0.16519742031271742</c:v>
                </c:pt>
                <c:pt idx="3">
                  <c:v>0.15557931805815853</c:v>
                </c:pt>
              </c:numCache>
            </c:numRef>
          </c:val>
          <c:extLst>
            <c:ext xmlns:c16="http://schemas.microsoft.com/office/drawing/2014/chart" uri="{C3380CC4-5D6E-409C-BE32-E72D297353CC}">
              <c16:uniqueId val="{00000007-882A-48A2-B7D2-25B7983E51FE}"/>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78784892607192"/>
          <c:y val="0.10484992211820397"/>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A4E87E"/>
              </a:solidFill>
              <a:ln>
                <a:noFill/>
              </a:ln>
              <a:effectLst/>
            </c:spPr>
            <c:extLst>
              <c:ext xmlns:c16="http://schemas.microsoft.com/office/drawing/2014/chart" uri="{C3380CC4-5D6E-409C-BE32-E72D297353CC}">
                <c16:uniqueId val="{00000001-7EED-4DD3-80E0-573C826A2DF1}"/>
              </c:ext>
            </c:extLst>
          </c:dPt>
          <c:dPt>
            <c:idx val="1"/>
            <c:invertIfNegative val="0"/>
            <c:bubble3D val="0"/>
            <c:spPr>
              <a:solidFill>
                <a:srgbClr val="14D045"/>
              </a:solidFill>
              <a:ln>
                <a:noFill/>
              </a:ln>
              <a:effectLst/>
            </c:spPr>
            <c:extLst>
              <c:ext xmlns:c16="http://schemas.microsoft.com/office/drawing/2014/chart" uri="{C3380CC4-5D6E-409C-BE32-E72D297353CC}">
                <c16:uniqueId val="{00000003-7EED-4DD3-80E0-573C826A2DF1}"/>
              </c:ext>
            </c:extLst>
          </c:dPt>
          <c:dPt>
            <c:idx val="2"/>
            <c:invertIfNegative val="0"/>
            <c:bubble3D val="0"/>
            <c:spPr>
              <a:solidFill>
                <a:srgbClr val="487327"/>
              </a:solidFill>
              <a:ln>
                <a:noFill/>
              </a:ln>
              <a:effectLst/>
            </c:spPr>
            <c:extLst>
              <c:ext xmlns:c16="http://schemas.microsoft.com/office/drawing/2014/chart" uri="{C3380CC4-5D6E-409C-BE32-E72D297353CC}">
                <c16:uniqueId val="{00000005-7EED-4DD3-80E0-573C826A2DF1}"/>
              </c:ext>
            </c:extLst>
          </c:dPt>
          <c:dPt>
            <c:idx val="3"/>
            <c:invertIfNegative val="0"/>
            <c:bubble3D val="0"/>
            <c:spPr>
              <a:solidFill>
                <a:srgbClr val="206B31"/>
              </a:solidFill>
              <a:ln>
                <a:noFill/>
              </a:ln>
              <a:effectLst/>
            </c:spPr>
            <c:extLst>
              <c:ext xmlns:c16="http://schemas.microsoft.com/office/drawing/2014/chart" uri="{C3380CC4-5D6E-409C-BE32-E72D297353CC}">
                <c16:uniqueId val="{00000006-7EED-4DD3-80E0-573C826A2DF1}"/>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ED-4DD3-80E0-573C826A2DF1}"/>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ED-4DD3-80E0-573C826A2DF1}"/>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ED-4DD3-80E0-573C826A2DF1}"/>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ED-4DD3-80E0-573C826A2D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Score'!$F$75:$I$75</c:f>
              <c:numCache>
                <c:formatCode>mmm\-yy</c:formatCode>
                <c:ptCount val="4"/>
                <c:pt idx="0">
                  <c:v>44286</c:v>
                </c:pt>
                <c:pt idx="1">
                  <c:v>44651</c:v>
                </c:pt>
                <c:pt idx="2">
                  <c:v>45016</c:v>
                </c:pt>
                <c:pt idx="3">
                  <c:v>45382</c:v>
                </c:pt>
              </c:numCache>
            </c:numRef>
          </c:cat>
          <c:val>
            <c:numRef>
              <c:f>'Altman''s Z Score'!$F$78:$I$78</c:f>
              <c:numCache>
                <c:formatCode>0.00%</c:formatCode>
                <c:ptCount val="4"/>
                <c:pt idx="0">
                  <c:v>0.13046601806657615</c:v>
                </c:pt>
                <c:pt idx="1">
                  <c:v>0.16250942086409537</c:v>
                </c:pt>
                <c:pt idx="2">
                  <c:v>0.20657714206176128</c:v>
                </c:pt>
                <c:pt idx="3">
                  <c:v>0.2020476580920138</c:v>
                </c:pt>
              </c:numCache>
            </c:numRef>
          </c:val>
          <c:extLst>
            <c:ext xmlns:c16="http://schemas.microsoft.com/office/drawing/2014/chart" uri="{C3380CC4-5D6E-409C-BE32-E72D297353CC}">
              <c16:uniqueId val="{00000007-7EED-4DD3-80E0-573C826A2DF1}"/>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19951526021"/>
          <c:y val="0.10484991380515914"/>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DC7F-452E-A578-547F31649DD0}"/>
              </c:ext>
            </c:extLst>
          </c:dPt>
          <c:dPt>
            <c:idx val="1"/>
            <c:invertIfNegative val="0"/>
            <c:bubble3D val="0"/>
            <c:spPr>
              <a:solidFill>
                <a:srgbClr val="14D045"/>
              </a:solidFill>
              <a:ln>
                <a:noFill/>
              </a:ln>
              <a:effectLst/>
            </c:spPr>
            <c:extLst>
              <c:ext xmlns:c16="http://schemas.microsoft.com/office/drawing/2014/chart" uri="{C3380CC4-5D6E-409C-BE32-E72D297353CC}">
                <c16:uniqueId val="{00000003-DC7F-452E-A578-547F31649DD0}"/>
              </c:ext>
            </c:extLst>
          </c:dPt>
          <c:dPt>
            <c:idx val="2"/>
            <c:invertIfNegative val="0"/>
            <c:bubble3D val="0"/>
            <c:spPr>
              <a:solidFill>
                <a:srgbClr val="487327"/>
              </a:solidFill>
              <a:ln>
                <a:noFill/>
              </a:ln>
              <a:effectLst/>
            </c:spPr>
            <c:extLst>
              <c:ext xmlns:c16="http://schemas.microsoft.com/office/drawing/2014/chart" uri="{C3380CC4-5D6E-409C-BE32-E72D297353CC}">
                <c16:uniqueId val="{00000005-DC7F-452E-A578-547F31649DD0}"/>
              </c:ext>
            </c:extLst>
          </c:dPt>
          <c:dPt>
            <c:idx val="3"/>
            <c:invertIfNegative val="0"/>
            <c:bubble3D val="0"/>
            <c:spPr>
              <a:solidFill>
                <a:srgbClr val="206B31">
                  <a:alpha val="99000"/>
                </a:srgbClr>
              </a:solidFill>
              <a:ln>
                <a:noFill/>
              </a:ln>
              <a:effectLst/>
            </c:spPr>
            <c:extLst>
              <c:ext xmlns:c16="http://schemas.microsoft.com/office/drawing/2014/chart" uri="{C3380CC4-5D6E-409C-BE32-E72D297353CC}">
                <c16:uniqueId val="{00000006-DC7F-452E-A578-547F31649DD0}"/>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7F-452E-A578-547F31649DD0}"/>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7F-452E-A578-547F31649DD0}"/>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7F-452E-A578-547F31649DD0}"/>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7F-452E-A578-547F31649DD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Score'!$F$81:$I$81</c:f>
              <c:numCache>
                <c:formatCode>mmm\-yy</c:formatCode>
                <c:ptCount val="4"/>
                <c:pt idx="0">
                  <c:v>44286</c:v>
                </c:pt>
                <c:pt idx="1">
                  <c:v>44651</c:v>
                </c:pt>
                <c:pt idx="2">
                  <c:v>45016</c:v>
                </c:pt>
                <c:pt idx="3">
                  <c:v>45382</c:v>
                </c:pt>
              </c:numCache>
            </c:numRef>
          </c:cat>
          <c:val>
            <c:numRef>
              <c:f>'Altman''s Z Score'!$F$84:$I$84</c:f>
              <c:numCache>
                <c:formatCode>0%</c:formatCode>
                <c:ptCount val="4"/>
                <c:pt idx="0">
                  <c:v>471.59996697398844</c:v>
                </c:pt>
                <c:pt idx="1">
                  <c:v>400.85151779374439</c:v>
                </c:pt>
                <c:pt idx="2">
                  <c:v>342.8999661539861</c:v>
                </c:pt>
                <c:pt idx="3">
                  <c:v>497.32463735152669</c:v>
                </c:pt>
              </c:numCache>
            </c:numRef>
          </c:val>
          <c:extLst>
            <c:ext xmlns:c16="http://schemas.microsoft.com/office/drawing/2014/chart" uri="{C3380CC4-5D6E-409C-BE32-E72D297353CC}">
              <c16:uniqueId val="{00000007-DC7F-452E-A578-547F31649DD0}"/>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19951526021"/>
          <c:y val="0.10484991380515914"/>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D375-494C-B830-6407BC9B8454}"/>
              </c:ext>
            </c:extLst>
          </c:dPt>
          <c:dPt>
            <c:idx val="1"/>
            <c:invertIfNegative val="0"/>
            <c:bubble3D val="0"/>
            <c:spPr>
              <a:solidFill>
                <a:srgbClr val="14D045"/>
              </a:solidFill>
              <a:ln>
                <a:noFill/>
              </a:ln>
              <a:effectLst/>
            </c:spPr>
            <c:extLst>
              <c:ext xmlns:c16="http://schemas.microsoft.com/office/drawing/2014/chart" uri="{C3380CC4-5D6E-409C-BE32-E72D297353CC}">
                <c16:uniqueId val="{00000003-D375-494C-B830-6407BC9B8454}"/>
              </c:ext>
            </c:extLst>
          </c:dPt>
          <c:dPt>
            <c:idx val="2"/>
            <c:invertIfNegative val="0"/>
            <c:bubble3D val="0"/>
            <c:spPr>
              <a:solidFill>
                <a:srgbClr val="487327"/>
              </a:solidFill>
              <a:ln>
                <a:noFill/>
              </a:ln>
              <a:effectLst/>
            </c:spPr>
            <c:extLst>
              <c:ext xmlns:c16="http://schemas.microsoft.com/office/drawing/2014/chart" uri="{C3380CC4-5D6E-409C-BE32-E72D297353CC}">
                <c16:uniqueId val="{00000005-D375-494C-B830-6407BC9B8454}"/>
              </c:ext>
            </c:extLst>
          </c:dPt>
          <c:dPt>
            <c:idx val="3"/>
            <c:invertIfNegative val="0"/>
            <c:bubble3D val="0"/>
            <c:spPr>
              <a:solidFill>
                <a:srgbClr val="206B31"/>
              </a:solidFill>
              <a:ln>
                <a:noFill/>
              </a:ln>
              <a:effectLst/>
            </c:spPr>
            <c:extLst>
              <c:ext xmlns:c16="http://schemas.microsoft.com/office/drawing/2014/chart" uri="{C3380CC4-5D6E-409C-BE32-E72D297353CC}">
                <c16:uniqueId val="{00000006-D375-494C-B830-6407BC9B845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75-494C-B830-6407BC9B8454}"/>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75-494C-B830-6407BC9B8454}"/>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75-494C-B830-6407BC9B8454}"/>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75-494C-B830-6407BC9B845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Score'!$F$87:$I$87</c:f>
              <c:numCache>
                <c:formatCode>mmm\-yy</c:formatCode>
                <c:ptCount val="4"/>
                <c:pt idx="0">
                  <c:v>44286</c:v>
                </c:pt>
                <c:pt idx="1">
                  <c:v>44651</c:v>
                </c:pt>
                <c:pt idx="2">
                  <c:v>45016</c:v>
                </c:pt>
                <c:pt idx="3">
                  <c:v>45382</c:v>
                </c:pt>
              </c:numCache>
            </c:numRef>
          </c:cat>
          <c:val>
            <c:numRef>
              <c:f>'Altman''s Z Score'!$F$90:$I$90</c:f>
              <c:numCache>
                <c:formatCode>0.00%</c:formatCode>
                <c:ptCount val="4"/>
                <c:pt idx="0">
                  <c:v>1.768068223843926</c:v>
                </c:pt>
                <c:pt idx="1">
                  <c:v>2.0022177004947328</c:v>
                </c:pt>
                <c:pt idx="2">
                  <c:v>2.3662356140897409</c:v>
                </c:pt>
                <c:pt idx="3">
                  <c:v>2.3988134597364126</c:v>
                </c:pt>
              </c:numCache>
            </c:numRef>
          </c:val>
          <c:extLst>
            <c:ext xmlns:c16="http://schemas.microsoft.com/office/drawing/2014/chart" uri="{C3380CC4-5D6E-409C-BE32-E72D297353CC}">
              <c16:uniqueId val="{00000007-D375-494C-B830-6407BC9B8454}"/>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7319951526021"/>
          <c:y val="0.10484991380515914"/>
          <c:w val="0.76006777829440564"/>
          <c:h val="0.74298517105791928"/>
        </c:manualLayout>
      </c:layout>
      <c:barChart>
        <c:barDir val="col"/>
        <c:grouping val="clustered"/>
        <c:varyColors val="0"/>
        <c:ser>
          <c:idx val="0"/>
          <c:order val="0"/>
          <c:spPr>
            <a:solidFill>
              <a:srgbClr val="0E6AB5"/>
            </a:solidFill>
            <a:ln>
              <a:noFill/>
            </a:ln>
            <a:effectLst/>
          </c:spPr>
          <c:invertIfNegative val="0"/>
          <c:dPt>
            <c:idx val="0"/>
            <c:invertIfNegative val="0"/>
            <c:bubble3D val="0"/>
            <c:spPr>
              <a:solidFill>
                <a:srgbClr val="76F670"/>
              </a:solidFill>
              <a:ln>
                <a:noFill/>
              </a:ln>
              <a:effectLst/>
            </c:spPr>
            <c:extLst>
              <c:ext xmlns:c16="http://schemas.microsoft.com/office/drawing/2014/chart" uri="{C3380CC4-5D6E-409C-BE32-E72D297353CC}">
                <c16:uniqueId val="{00000001-3256-4F4A-8F3F-74B50770D38E}"/>
              </c:ext>
            </c:extLst>
          </c:dPt>
          <c:dPt>
            <c:idx val="1"/>
            <c:invertIfNegative val="0"/>
            <c:bubble3D val="0"/>
            <c:spPr>
              <a:solidFill>
                <a:srgbClr val="14D045"/>
              </a:solidFill>
              <a:ln>
                <a:noFill/>
              </a:ln>
              <a:effectLst/>
            </c:spPr>
            <c:extLst>
              <c:ext xmlns:c16="http://schemas.microsoft.com/office/drawing/2014/chart" uri="{C3380CC4-5D6E-409C-BE32-E72D297353CC}">
                <c16:uniqueId val="{00000003-3256-4F4A-8F3F-74B50770D38E}"/>
              </c:ext>
            </c:extLst>
          </c:dPt>
          <c:dPt>
            <c:idx val="2"/>
            <c:invertIfNegative val="0"/>
            <c:bubble3D val="0"/>
            <c:spPr>
              <a:solidFill>
                <a:srgbClr val="487327"/>
              </a:solidFill>
              <a:ln>
                <a:noFill/>
              </a:ln>
              <a:effectLst/>
            </c:spPr>
            <c:extLst>
              <c:ext xmlns:c16="http://schemas.microsoft.com/office/drawing/2014/chart" uri="{C3380CC4-5D6E-409C-BE32-E72D297353CC}">
                <c16:uniqueId val="{00000005-3256-4F4A-8F3F-74B50770D38E}"/>
              </c:ext>
            </c:extLst>
          </c:dPt>
          <c:dPt>
            <c:idx val="3"/>
            <c:invertIfNegative val="0"/>
            <c:bubble3D val="0"/>
            <c:spPr>
              <a:solidFill>
                <a:srgbClr val="206B31"/>
              </a:solidFill>
              <a:ln>
                <a:noFill/>
              </a:ln>
              <a:effectLst/>
            </c:spPr>
            <c:extLst>
              <c:ext xmlns:c16="http://schemas.microsoft.com/office/drawing/2014/chart" uri="{C3380CC4-5D6E-409C-BE32-E72D297353CC}">
                <c16:uniqueId val="{00000006-3256-4F4A-8F3F-74B50770D38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56-4F4A-8F3F-74B50770D38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56-4F4A-8F3F-74B50770D38E}"/>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56-4F4A-8F3F-74B50770D38E}"/>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56-4F4A-8F3F-74B50770D38E}"/>
                </c:ext>
              </c:extLst>
            </c:dLbl>
            <c:numFmt formatCode="#,##0.00_ ;\-#,##0.00\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Score'!$F$93:$I$93</c:f>
              <c:numCache>
                <c:formatCode>mmm\-yy</c:formatCode>
                <c:ptCount val="4"/>
                <c:pt idx="0">
                  <c:v>44286</c:v>
                </c:pt>
                <c:pt idx="1">
                  <c:v>44651</c:v>
                </c:pt>
                <c:pt idx="2">
                  <c:v>45016</c:v>
                </c:pt>
                <c:pt idx="3">
                  <c:v>45382</c:v>
                </c:pt>
              </c:numCache>
            </c:numRef>
          </c:cat>
          <c:val>
            <c:numRef>
              <c:f>'Altman''s Z Score'!$F$94:$I$94</c:f>
              <c:numCache>
                <c:formatCode>0.00</c:formatCode>
                <c:ptCount val="4"/>
                <c:pt idx="0">
                  <c:v>285.697016079538</c:v>
                </c:pt>
                <c:pt idx="1">
                  <c:v>243.52509193690366</c:v>
                </c:pt>
                <c:pt idx="2">
                  <c:v>209.30751144689273</c:v>
                </c:pt>
                <c:pt idx="3">
                  <c:v>301.95209090760602</c:v>
                </c:pt>
              </c:numCache>
            </c:numRef>
          </c:val>
          <c:extLst>
            <c:ext xmlns:c16="http://schemas.microsoft.com/office/drawing/2014/chart" uri="{C3380CC4-5D6E-409C-BE32-E72D297353CC}">
              <c16:uniqueId val="{00000007-3256-4F4A-8F3F-74B50770D38E}"/>
            </c:ext>
          </c:extLst>
        </c:ser>
        <c:dLbls>
          <c:showLegendKey val="0"/>
          <c:showVal val="0"/>
          <c:showCatName val="0"/>
          <c:showSerName val="0"/>
          <c:showPercent val="0"/>
          <c:showBubbleSize val="0"/>
        </c:dLbls>
        <c:gapWidth val="219"/>
        <c:overlap val="-27"/>
        <c:axId val="1051976592"/>
        <c:axId val="1051982352"/>
      </c:barChart>
      <c:dateAx>
        <c:axId val="105197659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982352"/>
        <c:crosses val="autoZero"/>
        <c:auto val="1"/>
        <c:lblOffset val="100"/>
        <c:baseTimeUnit val="years"/>
      </c:dateAx>
      <c:valAx>
        <c:axId val="1051982352"/>
        <c:scaling>
          <c:orientation val="minMax"/>
        </c:scaling>
        <c:delete val="1"/>
        <c:axPos val="l"/>
        <c:numFmt formatCode="0.00" sourceLinked="1"/>
        <c:majorTickMark val="none"/>
        <c:minorTickMark val="none"/>
        <c:tickLblPos val="nextTo"/>
        <c:crossAx val="105197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9F726538-7527-4D4C-A22A-4F59418269E4}">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4/relationships/chartEx" Target="../charts/chartEx1.xml"/></Relationships>
</file>

<file path=xl/drawings/_rels/drawing1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3.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image" Target="../media/image3.png"/><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42333</xdr:colOff>
      <xdr:row>56</xdr:row>
      <xdr:rowOff>90236</xdr:rowOff>
    </xdr:from>
    <xdr:ext cx="10424584" cy="1624263"/>
    <xdr:sp macro="" textlink="">
      <xdr:nvSpPr>
        <xdr:cNvPr id="6" name="TextBox 5">
          <a:extLst>
            <a:ext uri="{FF2B5EF4-FFF2-40B4-BE49-F238E27FC236}">
              <a16:creationId xmlns:a16="http://schemas.microsoft.com/office/drawing/2014/main" id="{A22B0205-AEB1-ECA2-F26F-D9B88358C487}"/>
            </a:ext>
          </a:extLst>
        </xdr:cNvPr>
        <xdr:cNvSpPr txBox="1"/>
      </xdr:nvSpPr>
      <xdr:spPr>
        <a:xfrm>
          <a:off x="169333" y="11784819"/>
          <a:ext cx="10424584" cy="16242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171450" indent="-171450" eaLnBrk="1" fontAlgn="auto" latinLnBrk="0" hangingPunct="1">
            <a:buFont typeface="Arial" panose="020B0604020202020204" pitchFamily="34" charset="0"/>
            <a:buChar char="•"/>
          </a:pPr>
          <a:r>
            <a:rPr lang="en-IN" sz="1200" b="1" i="0">
              <a:solidFill>
                <a:schemeClr val="tx1"/>
              </a:solidFill>
              <a:effectLst/>
              <a:latin typeface="+mn-lt"/>
              <a:ea typeface="+mn-ea"/>
              <a:cs typeface="+mn-cs"/>
            </a:rPr>
            <a:t>AVENUE SUPERMART LTD shares update</a:t>
          </a:r>
          <a:r>
            <a:rPr lang="en-IN" sz="1200" b="1" i="0" baseline="0">
              <a:solidFill>
                <a:schemeClr val="tx1"/>
              </a:solidFill>
              <a:effectLst/>
              <a:latin typeface="+mn-lt"/>
              <a:ea typeface="+mn-ea"/>
              <a:cs typeface="+mn-cs"/>
            </a:rPr>
            <a:t>s: </a:t>
          </a:r>
          <a:r>
            <a:rPr lang="en-IN" sz="1200" b="0" i="0" baseline="0">
              <a:solidFill>
                <a:schemeClr val="tx1"/>
              </a:solidFill>
              <a:effectLst/>
              <a:latin typeface="+mn-lt"/>
              <a:ea typeface="+mn-ea"/>
              <a:cs typeface="+mn-cs"/>
            </a:rPr>
            <a:t>The share price made a fall of 0.90% of previous day and closed 5,192.00.</a:t>
          </a:r>
          <a:endParaRPr lang="en-IN" sz="1200">
            <a:effectLst/>
          </a:endParaRPr>
        </a:p>
        <a:p>
          <a:pPr marL="171450" indent="-171450" eaLnBrk="1" fontAlgn="auto" latinLnBrk="0" hangingPunct="1">
            <a:buFont typeface="Arial" panose="020B0604020202020204" pitchFamily="34" charset="0"/>
            <a:buChar char="•"/>
          </a:pPr>
          <a:r>
            <a:rPr lang="en-IN" sz="1200" b="0" i="0">
              <a:solidFill>
                <a:schemeClr val="tx1"/>
              </a:solidFill>
              <a:effectLst/>
              <a:latin typeface="+mn-lt"/>
              <a:ea typeface="+mn-ea"/>
              <a:cs typeface="+mn-cs"/>
            </a:rPr>
            <a:t>AVENUE SUPERMART LTD provisional standalone revenue from operations in Q1FY25 was at ₹13,711.87 crore, registering a growth of 18.3% from ₹11,584.44 in the year-ago quarter.</a:t>
          </a:r>
          <a:endParaRPr lang="en-IN" sz="1200">
            <a:effectLst/>
          </a:endParaRPr>
        </a:p>
        <a:p>
          <a:pPr marL="171450" indent="-171450" eaLnBrk="1" fontAlgn="auto" latinLnBrk="0" hangingPunct="1">
            <a:buFont typeface="Arial" panose="020B0604020202020204" pitchFamily="34" charset="0"/>
            <a:buChar char="•"/>
          </a:pPr>
          <a:r>
            <a:rPr lang="en-IN" sz="1200" b="0" i="0">
              <a:solidFill>
                <a:schemeClr val="tx1"/>
              </a:solidFill>
              <a:effectLst/>
              <a:latin typeface="+mn-lt"/>
              <a:ea typeface="+mn-ea"/>
              <a:cs typeface="+mn-cs"/>
            </a:rPr>
            <a:t>Avenue Supermarts said its total number of stores as of June 30, 2024 stood at 371. The company added seven new stores in the quarter ended June 2024.</a:t>
          </a:r>
          <a:endParaRPr lang="en-IN" sz="1200">
            <a:effectLst/>
          </a:endParaRPr>
        </a:p>
        <a:p>
          <a:pPr marL="171450" indent="-171450" eaLnBrk="1" fontAlgn="auto" latinLnBrk="0" hangingPunct="1">
            <a:buFont typeface="Arial" panose="020B0604020202020204" pitchFamily="34" charset="0"/>
            <a:buChar char="•"/>
          </a:pPr>
          <a:r>
            <a:rPr lang="en-IN" sz="1200" b="0" i="0">
              <a:solidFill>
                <a:schemeClr val="tx1"/>
              </a:solidFill>
              <a:effectLst/>
              <a:latin typeface="+mn-lt"/>
              <a:ea typeface="+mn-ea"/>
              <a:cs typeface="+mn-cs"/>
            </a:rPr>
            <a:t>The company’s revenue per store rose 5% YoY to ₹149 crore. Revenue per sqft increased by 4% YoY to ₹35,935. The gap between revenue/store and revenue/sqft stood at ~1%, according to brokerage firm Motilal Oswal.</a:t>
          </a:r>
          <a:endParaRPr lang="en-IN" sz="1200">
            <a:effectLst/>
          </a:endParaRPr>
        </a:p>
        <a:p>
          <a:pPr marL="171450" indent="-171450" eaLnBrk="1" fontAlgn="auto" latinLnBrk="0" hangingPunct="1">
            <a:buFont typeface="Arial" panose="020B0604020202020204" pitchFamily="34" charset="0"/>
            <a:buChar char="•"/>
          </a:pPr>
          <a:r>
            <a:rPr lang="en-IN" sz="1200" b="0" i="0">
              <a:solidFill>
                <a:schemeClr val="tx1"/>
              </a:solidFill>
              <a:effectLst/>
              <a:latin typeface="+mn-lt"/>
              <a:ea typeface="+mn-ea"/>
              <a:cs typeface="+mn-cs"/>
            </a:rPr>
            <a:t>It will continue to focus on being a value retailer, consciously choosing not to adopt a deep discounting strategy like some ecommerce players.</a:t>
          </a:r>
          <a:endParaRPr lang="en-IN" sz="1200">
            <a:effectLst/>
          </a:endParaRPr>
        </a:p>
        <a:p>
          <a:pPr marL="171450" indent="-171450" eaLnBrk="1" fontAlgn="auto" latinLnBrk="0" hangingPunct="1">
            <a:buFont typeface="Arial" panose="020B0604020202020204" pitchFamily="34" charset="0"/>
            <a:buChar char="•"/>
          </a:pPr>
          <a:r>
            <a:rPr lang="en-IN" sz="1200" b="0" i="0">
              <a:solidFill>
                <a:schemeClr val="tx1"/>
              </a:solidFill>
              <a:effectLst/>
              <a:latin typeface="+mn-lt"/>
              <a:ea typeface="+mn-ea"/>
              <a:cs typeface="+mn-cs"/>
            </a:rPr>
            <a:t>DMart plans to add 60–70 stores per year, with a 10–15% annual growth in store additions over the next four years.</a:t>
          </a:r>
          <a:endParaRPr lang="en-IN" sz="1200">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IN" sz="1100">
            <a:effectLst/>
          </a:endParaRPr>
        </a:p>
      </xdr:txBody>
    </xdr:sp>
    <xdr:clientData/>
  </xdr:oneCellAnchor>
  <xdr:twoCellAnchor>
    <xdr:from>
      <xdr:col>8</xdr:col>
      <xdr:colOff>35718</xdr:colOff>
      <xdr:row>12</xdr:row>
      <xdr:rowOff>11907</xdr:rowOff>
    </xdr:from>
    <xdr:to>
      <xdr:col>10</xdr:col>
      <xdr:colOff>797719</xdr:colOff>
      <xdr:row>20</xdr:row>
      <xdr:rowOff>95250</xdr:rowOff>
    </xdr:to>
    <xdr:graphicFrame macro="">
      <xdr:nvGraphicFramePr>
        <xdr:cNvPr id="8" name="Chart 7">
          <a:extLst>
            <a:ext uri="{FF2B5EF4-FFF2-40B4-BE49-F238E27FC236}">
              <a16:creationId xmlns:a16="http://schemas.microsoft.com/office/drawing/2014/main" id="{78AE06B4-412F-492D-B94E-95836CC99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35717</xdr:colOff>
      <xdr:row>23</xdr:row>
      <xdr:rowOff>11906</xdr:rowOff>
    </xdr:from>
    <xdr:to>
      <xdr:col>11</xdr:col>
      <xdr:colOff>47625</xdr:colOff>
      <xdr:row>30</xdr:row>
      <xdr:rowOff>0</xdr:rowOff>
    </xdr:to>
    <xdr:graphicFrame macro="">
      <xdr:nvGraphicFramePr>
        <xdr:cNvPr id="9" name="Chart 8">
          <a:extLst>
            <a:ext uri="{FF2B5EF4-FFF2-40B4-BE49-F238E27FC236}">
              <a16:creationId xmlns:a16="http://schemas.microsoft.com/office/drawing/2014/main" id="{1AC7CB0D-5386-4F4D-BF34-8DF0172AF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476251</xdr:colOff>
      <xdr:row>1</xdr:row>
      <xdr:rowOff>95250</xdr:rowOff>
    </xdr:from>
    <xdr:to>
      <xdr:col>10</xdr:col>
      <xdr:colOff>609409</xdr:colOff>
      <xdr:row>4</xdr:row>
      <xdr:rowOff>95250</xdr:rowOff>
    </xdr:to>
    <xdr:pic>
      <xdr:nvPicPr>
        <xdr:cNvPr id="3" name="Picture 2">
          <a:extLst>
            <a:ext uri="{FF2B5EF4-FFF2-40B4-BE49-F238E27FC236}">
              <a16:creationId xmlns:a16="http://schemas.microsoft.com/office/drawing/2014/main" id="{070A3B06-046B-411B-84C7-7DBFDBF577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12251" y="296333"/>
          <a:ext cx="1265575" cy="836084"/>
        </a:xfrm>
        <a:prstGeom prst="rect">
          <a:avLst/>
        </a:prstGeom>
      </xdr:spPr>
    </xdr:pic>
    <xdr:clientData/>
  </xdr:twoCellAnchor>
  <xdr:twoCellAnchor editAs="oneCell">
    <xdr:from>
      <xdr:col>1</xdr:col>
      <xdr:colOff>391584</xdr:colOff>
      <xdr:row>8</xdr:row>
      <xdr:rowOff>42334</xdr:rowOff>
    </xdr:from>
    <xdr:to>
      <xdr:col>1</xdr:col>
      <xdr:colOff>1945516</xdr:colOff>
      <xdr:row>9</xdr:row>
      <xdr:rowOff>63500</xdr:rowOff>
    </xdr:to>
    <xdr:pic>
      <xdr:nvPicPr>
        <xdr:cNvPr id="4" name="Picture 3">
          <a:extLst>
            <a:ext uri="{FF2B5EF4-FFF2-40B4-BE49-F238E27FC236}">
              <a16:creationId xmlns:a16="http://schemas.microsoft.com/office/drawing/2014/main" id="{10A9767A-67EE-44F6-9464-3F00ABF300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8584" y="1756834"/>
          <a:ext cx="1553932" cy="1026583"/>
        </a:xfrm>
        <a:prstGeom prst="rect">
          <a:avLst/>
        </a:prstGeom>
      </xdr:spPr>
    </xdr:pic>
    <xdr:clientData/>
  </xdr:twoCellAnchor>
  <xdr:twoCellAnchor>
    <xdr:from>
      <xdr:col>7</xdr:col>
      <xdr:colOff>77228</xdr:colOff>
      <xdr:row>32</xdr:row>
      <xdr:rowOff>12870</xdr:rowOff>
    </xdr:from>
    <xdr:to>
      <xdr:col>11</xdr:col>
      <xdr:colOff>12872</xdr:colOff>
      <xdr:row>42</xdr:row>
      <xdr:rowOff>51485</xdr:rowOff>
    </xdr:to>
    <xdr:graphicFrame macro="">
      <xdr:nvGraphicFramePr>
        <xdr:cNvPr id="7" name="Chart 6">
          <a:extLst>
            <a:ext uri="{FF2B5EF4-FFF2-40B4-BE49-F238E27FC236}">
              <a16:creationId xmlns:a16="http://schemas.microsoft.com/office/drawing/2014/main" id="{D19D82FA-B341-4FBE-ACF3-36F2A5DFD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14918</xdr:colOff>
      <xdr:row>18</xdr:row>
      <xdr:rowOff>114528</xdr:rowOff>
    </xdr:from>
    <xdr:to>
      <xdr:col>12</xdr:col>
      <xdr:colOff>329358</xdr:colOff>
      <xdr:row>32</xdr:row>
      <xdr:rowOff>126463</xdr:rowOff>
    </xdr:to>
    <xdr:graphicFrame macro="">
      <xdr:nvGraphicFramePr>
        <xdr:cNvPr id="2" name="Chart 1">
          <a:extLst>
            <a:ext uri="{FF2B5EF4-FFF2-40B4-BE49-F238E27FC236}">
              <a16:creationId xmlns:a16="http://schemas.microsoft.com/office/drawing/2014/main" id="{E566ADA6-A8DA-8BF2-B4EE-CB179FCC1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1093653</xdr:colOff>
      <xdr:row>1218</xdr:row>
      <xdr:rowOff>148956</xdr:rowOff>
    </xdr:from>
    <xdr:to>
      <xdr:col>10</xdr:col>
      <xdr:colOff>811346</xdr:colOff>
      <xdr:row>1232</xdr:row>
      <xdr:rowOff>160891</xdr:rowOff>
    </xdr:to>
    <xdr:graphicFrame macro="">
      <xdr:nvGraphicFramePr>
        <xdr:cNvPr id="3" name="Chart 2">
          <a:extLst>
            <a:ext uri="{FF2B5EF4-FFF2-40B4-BE49-F238E27FC236}">
              <a16:creationId xmlns:a16="http://schemas.microsoft.com/office/drawing/2014/main" id="{F556958E-7FE8-617E-B7F5-663B7B664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206212</xdr:colOff>
      <xdr:row>2</xdr:row>
      <xdr:rowOff>9820</xdr:rowOff>
    </xdr:from>
    <xdr:to>
      <xdr:col>9</xdr:col>
      <xdr:colOff>1302078</xdr:colOff>
      <xdr:row>16</xdr:row>
      <xdr:rowOff>141009</xdr:rowOff>
    </xdr:to>
    <xdr:graphicFrame macro="">
      <xdr:nvGraphicFramePr>
        <xdr:cNvPr id="6" name="Chart 5">
          <a:extLst>
            <a:ext uri="{FF2B5EF4-FFF2-40B4-BE49-F238E27FC236}">
              <a16:creationId xmlns:a16="http://schemas.microsoft.com/office/drawing/2014/main" id="{EFB810D8-35A0-4526-9CC9-0620D5C6A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186836</xdr:colOff>
      <xdr:row>1218</xdr:row>
      <xdr:rowOff>93784</xdr:rowOff>
    </xdr:from>
    <xdr:to>
      <xdr:col>10</xdr:col>
      <xdr:colOff>1379904</xdr:colOff>
      <xdr:row>1231</xdr:row>
      <xdr:rowOff>158750</xdr:rowOff>
    </xdr:to>
    <xdr:graphicFrame macro="">
      <xdr:nvGraphicFramePr>
        <xdr:cNvPr id="4" name="Chart 3">
          <a:extLst>
            <a:ext uri="{FF2B5EF4-FFF2-40B4-BE49-F238E27FC236}">
              <a16:creationId xmlns:a16="http://schemas.microsoft.com/office/drawing/2014/main" id="{86C43511-73C5-499D-78EF-708688220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43079</xdr:colOff>
      <xdr:row>1</xdr:row>
      <xdr:rowOff>114386</xdr:rowOff>
    </xdr:from>
    <xdr:to>
      <xdr:col>12</xdr:col>
      <xdr:colOff>1283153</xdr:colOff>
      <xdr:row>4</xdr:row>
      <xdr:rowOff>113305</xdr:rowOff>
    </xdr:to>
    <xdr:pic>
      <xdr:nvPicPr>
        <xdr:cNvPr id="2" name="Picture 1">
          <a:extLst>
            <a:ext uri="{FF2B5EF4-FFF2-40B4-BE49-F238E27FC236}">
              <a16:creationId xmlns:a16="http://schemas.microsoft.com/office/drawing/2014/main" id="{2FB9529A-90A3-4304-A071-9E9A214FFE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47189" y="308115"/>
          <a:ext cx="1240074" cy="8384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425195</xdr:colOff>
      <xdr:row>1</xdr:row>
      <xdr:rowOff>123739</xdr:rowOff>
    </xdr:from>
    <xdr:to>
      <xdr:col>14</xdr:col>
      <xdr:colOff>630489</xdr:colOff>
      <xdr:row>4</xdr:row>
      <xdr:rowOff>67342</xdr:rowOff>
    </xdr:to>
    <xdr:pic>
      <xdr:nvPicPr>
        <xdr:cNvPr id="2" name="Picture 1">
          <a:extLst>
            <a:ext uri="{FF2B5EF4-FFF2-40B4-BE49-F238E27FC236}">
              <a16:creationId xmlns:a16="http://schemas.microsoft.com/office/drawing/2014/main" id="{92AA014E-01E8-4AA3-9C7D-206F7EB8EF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7637" y="323099"/>
          <a:ext cx="1157794" cy="7853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583148</xdr:colOff>
      <xdr:row>7</xdr:row>
      <xdr:rowOff>25065</xdr:rowOff>
    </xdr:from>
    <xdr:to>
      <xdr:col>11</xdr:col>
      <xdr:colOff>388521</xdr:colOff>
      <xdr:row>24</xdr:row>
      <xdr:rowOff>50130</xdr:rowOff>
    </xdr:to>
    <xdr:graphicFrame macro="">
      <xdr:nvGraphicFramePr>
        <xdr:cNvPr id="13" name="Chart 12">
          <a:extLst>
            <a:ext uri="{FF2B5EF4-FFF2-40B4-BE49-F238E27FC236}">
              <a16:creationId xmlns:a16="http://schemas.microsoft.com/office/drawing/2014/main" id="{30F7CBDE-38ED-796C-1653-E0C9D1222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25</xdr:row>
      <xdr:rowOff>175461</xdr:rowOff>
    </xdr:from>
    <xdr:to>
      <xdr:col>11</xdr:col>
      <xdr:colOff>363454</xdr:colOff>
      <xdr:row>43</xdr:row>
      <xdr:rowOff>25065</xdr:rowOff>
    </xdr:to>
    <xdr:graphicFrame macro="">
      <xdr:nvGraphicFramePr>
        <xdr:cNvPr id="14" name="Chart 13">
          <a:extLst>
            <a:ext uri="{FF2B5EF4-FFF2-40B4-BE49-F238E27FC236}">
              <a16:creationId xmlns:a16="http://schemas.microsoft.com/office/drawing/2014/main" id="{4AAACF89-F200-8614-B66F-BDAF6866A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25066</xdr:colOff>
      <xdr:row>44</xdr:row>
      <xdr:rowOff>162929</xdr:rowOff>
    </xdr:from>
    <xdr:to>
      <xdr:col>11</xdr:col>
      <xdr:colOff>363454</xdr:colOff>
      <xdr:row>61</xdr:row>
      <xdr:rowOff>125329</xdr:rowOff>
    </xdr:to>
    <xdr:graphicFrame macro="">
      <xdr:nvGraphicFramePr>
        <xdr:cNvPr id="15" name="Chart 14">
          <a:extLst>
            <a:ext uri="{FF2B5EF4-FFF2-40B4-BE49-F238E27FC236}">
              <a16:creationId xmlns:a16="http://schemas.microsoft.com/office/drawing/2014/main" id="{3035AFE1-4151-0137-80C5-03C900B05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349652</xdr:colOff>
      <xdr:row>1</xdr:row>
      <xdr:rowOff>96457</xdr:rowOff>
    </xdr:from>
    <xdr:to>
      <xdr:col>13</xdr:col>
      <xdr:colOff>379128</xdr:colOff>
      <xdr:row>4</xdr:row>
      <xdr:rowOff>96455</xdr:rowOff>
    </xdr:to>
    <xdr:pic>
      <xdr:nvPicPr>
        <xdr:cNvPr id="2" name="Picture 1">
          <a:extLst>
            <a:ext uri="{FF2B5EF4-FFF2-40B4-BE49-F238E27FC236}">
              <a16:creationId xmlns:a16="http://schemas.microsoft.com/office/drawing/2014/main" id="{4120EAF0-7A99-4D02-8CAA-B993BC62F6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33481" y="301425"/>
          <a:ext cx="1259286" cy="8319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104544</xdr:colOff>
      <xdr:row>1</xdr:row>
      <xdr:rowOff>92927</xdr:rowOff>
    </xdr:from>
    <xdr:to>
      <xdr:col>16</xdr:col>
      <xdr:colOff>604024</xdr:colOff>
      <xdr:row>4</xdr:row>
      <xdr:rowOff>104651</xdr:rowOff>
    </xdr:to>
    <xdr:pic>
      <xdr:nvPicPr>
        <xdr:cNvPr id="2" name="Picture 1">
          <a:extLst>
            <a:ext uri="{FF2B5EF4-FFF2-40B4-BE49-F238E27FC236}">
              <a16:creationId xmlns:a16="http://schemas.microsoft.com/office/drawing/2014/main" id="{A6A19FB7-B1F2-42E6-A635-29F6C1BB03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81007" y="290397"/>
          <a:ext cx="1266127" cy="836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378153</xdr:colOff>
      <xdr:row>1</xdr:row>
      <xdr:rowOff>103283</xdr:rowOff>
    </xdr:from>
    <xdr:to>
      <xdr:col>9</xdr:col>
      <xdr:colOff>562320</xdr:colOff>
      <xdr:row>4</xdr:row>
      <xdr:rowOff>69534</xdr:rowOff>
    </xdr:to>
    <xdr:pic>
      <xdr:nvPicPr>
        <xdr:cNvPr id="2" name="Picture 1">
          <a:extLst>
            <a:ext uri="{FF2B5EF4-FFF2-40B4-BE49-F238E27FC236}">
              <a16:creationId xmlns:a16="http://schemas.microsoft.com/office/drawing/2014/main" id="{853E1AE7-33FF-4DD3-8831-B2B505CF4F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65352" y="298373"/>
          <a:ext cx="1216998" cy="80399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880106</xdr:colOff>
      <xdr:row>1</xdr:row>
      <xdr:rowOff>112231</xdr:rowOff>
    </xdr:from>
    <xdr:to>
      <xdr:col>11</xdr:col>
      <xdr:colOff>889097</xdr:colOff>
      <xdr:row>4</xdr:row>
      <xdr:rowOff>109904</xdr:rowOff>
    </xdr:to>
    <xdr:pic>
      <xdr:nvPicPr>
        <xdr:cNvPr id="2" name="Picture 1">
          <a:extLst>
            <a:ext uri="{FF2B5EF4-FFF2-40B4-BE49-F238E27FC236}">
              <a16:creationId xmlns:a16="http://schemas.microsoft.com/office/drawing/2014/main" id="{EC3F87C0-9A6F-4951-B433-9A3019DBE8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50154" y="313721"/>
          <a:ext cx="1098871" cy="831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1102894</xdr:colOff>
      <xdr:row>1</xdr:row>
      <xdr:rowOff>112796</xdr:rowOff>
    </xdr:from>
    <xdr:to>
      <xdr:col>10</xdr:col>
      <xdr:colOff>944512</xdr:colOff>
      <xdr:row>4</xdr:row>
      <xdr:rowOff>75198</xdr:rowOff>
    </xdr:to>
    <xdr:pic>
      <xdr:nvPicPr>
        <xdr:cNvPr id="2" name="Picture 1">
          <a:extLst>
            <a:ext uri="{FF2B5EF4-FFF2-40B4-BE49-F238E27FC236}">
              <a16:creationId xmlns:a16="http://schemas.microsoft.com/office/drawing/2014/main" id="{59A09E65-4E6A-4AAA-95B2-94231175BA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12466" y="313322"/>
          <a:ext cx="1195171" cy="78957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571500</xdr:colOff>
      <xdr:row>1</xdr:row>
      <xdr:rowOff>142875</xdr:rowOff>
    </xdr:from>
    <xdr:to>
      <xdr:col>10</xdr:col>
      <xdr:colOff>748620</xdr:colOff>
      <xdr:row>4</xdr:row>
      <xdr:rowOff>71436</xdr:rowOff>
    </xdr:to>
    <xdr:pic>
      <xdr:nvPicPr>
        <xdr:cNvPr id="2" name="Picture 1">
          <a:extLst>
            <a:ext uri="{FF2B5EF4-FFF2-40B4-BE49-F238E27FC236}">
              <a16:creationId xmlns:a16="http://schemas.microsoft.com/office/drawing/2014/main" id="{17058CC5-CC9A-4500-8E8C-1F2424719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8656" y="345281"/>
          <a:ext cx="1153433" cy="7619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131379</xdr:colOff>
      <xdr:row>1</xdr:row>
      <xdr:rowOff>98534</xdr:rowOff>
    </xdr:from>
    <xdr:to>
      <xdr:col>16</xdr:col>
      <xdr:colOff>531287</xdr:colOff>
      <xdr:row>4</xdr:row>
      <xdr:rowOff>87586</xdr:rowOff>
    </xdr:to>
    <xdr:pic>
      <xdr:nvPicPr>
        <xdr:cNvPr id="2" name="Picture 1">
          <a:extLst>
            <a:ext uri="{FF2B5EF4-FFF2-40B4-BE49-F238E27FC236}">
              <a16:creationId xmlns:a16="http://schemas.microsoft.com/office/drawing/2014/main" id="{02166E6F-F9AD-4B6A-A3E1-83309CA25D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67931" y="295603"/>
          <a:ext cx="1242925" cy="8211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499611</xdr:colOff>
      <xdr:row>15</xdr:row>
      <xdr:rowOff>168088</xdr:rowOff>
    </xdr:from>
    <xdr:to>
      <xdr:col>12</xdr:col>
      <xdr:colOff>100854</xdr:colOff>
      <xdr:row>40</xdr:row>
      <xdr:rowOff>56030</xdr:rowOff>
    </xdr:to>
    <xdr:graphicFrame macro="">
      <xdr:nvGraphicFramePr>
        <xdr:cNvPr id="2" name="Chart 1">
          <a:extLst>
            <a:ext uri="{FF2B5EF4-FFF2-40B4-BE49-F238E27FC236}">
              <a16:creationId xmlns:a16="http://schemas.microsoft.com/office/drawing/2014/main" id="{0B1AD0AA-D6ED-4990-4325-9EC33410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252412</xdr:colOff>
      <xdr:row>29</xdr:row>
      <xdr:rowOff>106771</xdr:rowOff>
    </xdr:from>
    <xdr:to>
      <xdr:col>11</xdr:col>
      <xdr:colOff>962968</xdr:colOff>
      <xdr:row>29</xdr:row>
      <xdr:rowOff>139539</xdr:rowOff>
    </xdr:to>
    <xdr:cxnSp macro="">
      <xdr:nvCxnSpPr>
        <xdr:cNvPr id="6" name="Straight Connector 5">
          <a:extLst>
            <a:ext uri="{FF2B5EF4-FFF2-40B4-BE49-F238E27FC236}">
              <a16:creationId xmlns:a16="http://schemas.microsoft.com/office/drawing/2014/main" id="{2A263C9E-E677-290D-941B-CFE29DC75D7D}"/>
            </a:ext>
          </a:extLst>
        </xdr:cNvPr>
        <xdr:cNvCxnSpPr/>
      </xdr:nvCxnSpPr>
      <xdr:spPr>
        <a:xfrm flipV="1">
          <a:off x="1897639" y="5858881"/>
          <a:ext cx="5893641" cy="32768"/>
        </a:xfrm>
        <a:prstGeom prst="line">
          <a:avLst/>
        </a:prstGeom>
        <a:ln>
          <a:solidFill>
            <a:schemeClr val="accent3"/>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37110</xdr:colOff>
      <xdr:row>1</xdr:row>
      <xdr:rowOff>123702</xdr:rowOff>
    </xdr:from>
    <xdr:to>
      <xdr:col>13</xdr:col>
      <xdr:colOff>457181</xdr:colOff>
      <xdr:row>4</xdr:row>
      <xdr:rowOff>86591</xdr:rowOff>
    </xdr:to>
    <xdr:pic>
      <xdr:nvPicPr>
        <xdr:cNvPr id="3" name="Picture 2">
          <a:extLst>
            <a:ext uri="{FF2B5EF4-FFF2-40B4-BE49-F238E27FC236}">
              <a16:creationId xmlns:a16="http://schemas.microsoft.com/office/drawing/2014/main" id="{AB996168-86DF-40DB-921B-9DCC2CF4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66363" y="321624"/>
          <a:ext cx="1310721" cy="8659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9</xdr:col>
      <xdr:colOff>252196</xdr:colOff>
      <xdr:row>34</xdr:row>
      <xdr:rowOff>6</xdr:rowOff>
    </xdr:from>
    <xdr:to>
      <xdr:col>13</xdr:col>
      <xdr:colOff>765247</xdr:colOff>
      <xdr:row>48</xdr:row>
      <xdr:rowOff>15593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5843934-9C4F-0433-17FD-1FB18489E0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95971" y="6905631"/>
              <a:ext cx="4580226" cy="26825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10823</xdr:colOff>
      <xdr:row>1</xdr:row>
      <xdr:rowOff>108238</xdr:rowOff>
    </xdr:from>
    <xdr:to>
      <xdr:col>13</xdr:col>
      <xdr:colOff>1305161</xdr:colOff>
      <xdr:row>4</xdr:row>
      <xdr:rowOff>86591</xdr:rowOff>
    </xdr:to>
    <xdr:pic>
      <xdr:nvPicPr>
        <xdr:cNvPr id="2" name="Picture 1">
          <a:extLst>
            <a:ext uri="{FF2B5EF4-FFF2-40B4-BE49-F238E27FC236}">
              <a16:creationId xmlns:a16="http://schemas.microsoft.com/office/drawing/2014/main" id="{DD26C04D-1FEC-4E1B-B438-50CD49DCE9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97528" y="303068"/>
          <a:ext cx="1294338" cy="8550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17</xdr:col>
      <xdr:colOff>183837</xdr:colOff>
      <xdr:row>13</xdr:row>
      <xdr:rowOff>8828</xdr:rowOff>
    </xdr:from>
    <xdr:to>
      <xdr:col>26</xdr:col>
      <xdr:colOff>443609</xdr:colOff>
      <xdr:row>32</xdr:row>
      <xdr:rowOff>80493</xdr:rowOff>
    </xdr:to>
    <xdr:pic>
      <xdr:nvPicPr>
        <xdr:cNvPr id="3" name="Picture 2">
          <a:extLst>
            <a:ext uri="{FF2B5EF4-FFF2-40B4-BE49-F238E27FC236}">
              <a16:creationId xmlns:a16="http://schemas.microsoft.com/office/drawing/2014/main" id="{A14F262D-5C06-8C2E-9CE6-37BAF3A4CF0A}"/>
            </a:ext>
          </a:extLst>
        </xdr:cNvPr>
        <xdr:cNvPicPr>
          <a:picLocks noChangeAspect="1"/>
        </xdr:cNvPicPr>
      </xdr:nvPicPr>
      <xdr:blipFill rotWithShape="1">
        <a:blip xmlns:r="http://schemas.openxmlformats.org/officeDocument/2006/relationships" r:embed="rId1"/>
        <a:srcRect l="-209596" t="-67764" r="171855" b="20186"/>
        <a:stretch/>
      </xdr:blipFill>
      <xdr:spPr>
        <a:xfrm>
          <a:off x="11846154" y="2308767"/>
          <a:ext cx="5695992" cy="3522391"/>
        </a:xfrm>
        <a:prstGeom prst="rect">
          <a:avLst/>
        </a:prstGeom>
      </xdr:spPr>
    </xdr:pic>
    <xdr:clientData/>
  </xdr:twoCellAnchor>
  <xdr:oneCellAnchor>
    <xdr:from>
      <xdr:col>1</xdr:col>
      <xdr:colOff>1138354</xdr:colOff>
      <xdr:row>19</xdr:row>
      <xdr:rowOff>58080</xdr:rowOff>
    </xdr:from>
    <xdr:ext cx="184731" cy="264560"/>
    <xdr:sp macro="" textlink="">
      <xdr:nvSpPr>
        <xdr:cNvPr id="8" name="TextBox 7">
          <a:extLst>
            <a:ext uri="{FF2B5EF4-FFF2-40B4-BE49-F238E27FC236}">
              <a16:creationId xmlns:a16="http://schemas.microsoft.com/office/drawing/2014/main" id="{F3675A85-F56D-2937-8FA5-B59CB707DC85}"/>
            </a:ext>
          </a:extLst>
        </xdr:cNvPr>
        <xdr:cNvSpPr txBox="1"/>
      </xdr:nvSpPr>
      <xdr:spPr>
        <a:xfrm>
          <a:off x="1266128" y="320597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4</xdr:col>
      <xdr:colOff>534329</xdr:colOff>
      <xdr:row>23</xdr:row>
      <xdr:rowOff>11616</xdr:rowOff>
    </xdr:from>
    <xdr:ext cx="184731" cy="264560"/>
    <xdr:sp macro="" textlink="">
      <xdr:nvSpPr>
        <xdr:cNvPr id="9" name="TextBox 8">
          <a:extLst>
            <a:ext uri="{FF2B5EF4-FFF2-40B4-BE49-F238E27FC236}">
              <a16:creationId xmlns:a16="http://schemas.microsoft.com/office/drawing/2014/main" id="{126F5F25-DE37-2578-4E86-89DE0BE2E8B3}"/>
            </a:ext>
          </a:extLst>
        </xdr:cNvPr>
        <xdr:cNvSpPr txBox="1"/>
      </xdr:nvSpPr>
      <xdr:spPr>
        <a:xfrm>
          <a:off x="4460488" y="390292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0</xdr:colOff>
      <xdr:row>16</xdr:row>
      <xdr:rowOff>22033</xdr:rowOff>
    </xdr:from>
    <xdr:to>
      <xdr:col>1</xdr:col>
      <xdr:colOff>2010756</xdr:colOff>
      <xdr:row>28</xdr:row>
      <xdr:rowOff>164</xdr:rowOff>
    </xdr:to>
    <xdr:grpSp>
      <xdr:nvGrpSpPr>
        <xdr:cNvPr id="59" name="Group 58">
          <a:extLst>
            <a:ext uri="{FF2B5EF4-FFF2-40B4-BE49-F238E27FC236}">
              <a16:creationId xmlns:a16="http://schemas.microsoft.com/office/drawing/2014/main" id="{F78037B9-85BF-7C1D-8FBE-C5D307BE4074}"/>
            </a:ext>
          </a:extLst>
        </xdr:cNvPr>
        <xdr:cNvGrpSpPr/>
      </xdr:nvGrpSpPr>
      <xdr:grpSpPr>
        <a:xfrm>
          <a:off x="0" y="3593908"/>
          <a:ext cx="2134581" cy="2102206"/>
          <a:chOff x="0" y="2957319"/>
          <a:chExt cx="2049318" cy="2356922"/>
        </a:xfrm>
      </xdr:grpSpPr>
      <xdr:graphicFrame macro="">
        <xdr:nvGraphicFramePr>
          <xdr:cNvPr id="6" name="Chart 5">
            <a:extLst>
              <a:ext uri="{FF2B5EF4-FFF2-40B4-BE49-F238E27FC236}">
                <a16:creationId xmlns:a16="http://schemas.microsoft.com/office/drawing/2014/main" id="{983F39CA-E08E-BFCF-58A9-B4F0611B8ECF}"/>
              </a:ext>
            </a:extLst>
          </xdr:cNvPr>
          <xdr:cNvGraphicFramePr/>
        </xdr:nvGraphicFramePr>
        <xdr:xfrm>
          <a:off x="0" y="3183962"/>
          <a:ext cx="2049318" cy="213027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0" name="TextBox 9">
            <a:extLst>
              <a:ext uri="{FF2B5EF4-FFF2-40B4-BE49-F238E27FC236}">
                <a16:creationId xmlns:a16="http://schemas.microsoft.com/office/drawing/2014/main" id="{ABAD6F06-77C3-3CDC-6B21-202FF3B39F08}"/>
              </a:ext>
            </a:extLst>
          </xdr:cNvPr>
          <xdr:cNvSpPr txBox="1"/>
        </xdr:nvSpPr>
        <xdr:spPr>
          <a:xfrm>
            <a:off x="333725" y="3024599"/>
            <a:ext cx="1339231" cy="2860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Revenues( INR Crs.)</a:t>
            </a:r>
          </a:p>
        </xdr:txBody>
      </xdr:sp>
      <xdr:cxnSp macro="">
        <xdr:nvCxnSpPr>
          <xdr:cNvPr id="47" name="Straight Connector 46">
            <a:extLst>
              <a:ext uri="{FF2B5EF4-FFF2-40B4-BE49-F238E27FC236}">
                <a16:creationId xmlns:a16="http://schemas.microsoft.com/office/drawing/2014/main" id="{446C523F-A564-E770-42FE-021CC474FE4F}"/>
              </a:ext>
            </a:extLst>
          </xdr:cNvPr>
          <xdr:cNvCxnSpPr/>
        </xdr:nvCxnSpPr>
        <xdr:spPr>
          <a:xfrm flipV="1">
            <a:off x="173784" y="2957319"/>
            <a:ext cx="1612755" cy="1082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97479</xdr:colOff>
      <xdr:row>16</xdr:row>
      <xdr:rowOff>10221</xdr:rowOff>
    </xdr:from>
    <xdr:to>
      <xdr:col>5</xdr:col>
      <xdr:colOff>84506</xdr:colOff>
      <xdr:row>27</xdr:row>
      <xdr:rowOff>189690</xdr:rowOff>
    </xdr:to>
    <xdr:grpSp>
      <xdr:nvGrpSpPr>
        <xdr:cNvPr id="56" name="Group 55">
          <a:extLst>
            <a:ext uri="{FF2B5EF4-FFF2-40B4-BE49-F238E27FC236}">
              <a16:creationId xmlns:a16="http://schemas.microsoft.com/office/drawing/2014/main" id="{0D3B2CC5-BED3-F942-ECE7-488D14557477}"/>
            </a:ext>
          </a:extLst>
        </xdr:cNvPr>
        <xdr:cNvGrpSpPr/>
      </xdr:nvGrpSpPr>
      <xdr:grpSpPr>
        <a:xfrm>
          <a:off x="3374079" y="3582096"/>
          <a:ext cx="2101577" cy="2113044"/>
          <a:chOff x="2443882" y="2883054"/>
          <a:chExt cx="2037814" cy="1949652"/>
        </a:xfrm>
      </xdr:grpSpPr>
      <xdr:graphicFrame macro="">
        <xdr:nvGraphicFramePr>
          <xdr:cNvPr id="35" name="Chart 34">
            <a:extLst>
              <a:ext uri="{FF2B5EF4-FFF2-40B4-BE49-F238E27FC236}">
                <a16:creationId xmlns:a16="http://schemas.microsoft.com/office/drawing/2014/main" id="{9DC19854-9D52-7F02-F5B1-0B222E96F364}"/>
              </a:ext>
            </a:extLst>
          </xdr:cNvPr>
          <xdr:cNvGraphicFramePr/>
        </xdr:nvGraphicFramePr>
        <xdr:xfrm>
          <a:off x="2443882" y="3149430"/>
          <a:ext cx="2037814" cy="168327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6" name="TextBox 35">
            <a:extLst>
              <a:ext uri="{FF2B5EF4-FFF2-40B4-BE49-F238E27FC236}">
                <a16:creationId xmlns:a16="http://schemas.microsoft.com/office/drawing/2014/main" id="{9106AF69-C7B1-F4A9-F2C7-12171EBE1F67}"/>
              </a:ext>
            </a:extLst>
          </xdr:cNvPr>
          <xdr:cNvSpPr txBox="1"/>
        </xdr:nvSpPr>
        <xdr:spPr>
          <a:xfrm>
            <a:off x="2801151" y="2967242"/>
            <a:ext cx="1384166" cy="2828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Net</a:t>
            </a:r>
            <a:r>
              <a:rPr lang="en-IN" sz="1050" b="1" baseline="0">
                <a:solidFill>
                  <a:srgbClr val="206B31"/>
                </a:solidFill>
              </a:rPr>
              <a:t> Profit</a:t>
            </a:r>
            <a:r>
              <a:rPr lang="en-IN" sz="1050" b="1">
                <a:solidFill>
                  <a:srgbClr val="206B31"/>
                </a:solidFill>
              </a:rPr>
              <a:t>( INR Crs.)</a:t>
            </a:r>
          </a:p>
        </xdr:txBody>
      </xdr:sp>
      <xdr:cxnSp macro="">
        <xdr:nvCxnSpPr>
          <xdr:cNvPr id="53" name="Straight Connector 52">
            <a:extLst>
              <a:ext uri="{FF2B5EF4-FFF2-40B4-BE49-F238E27FC236}">
                <a16:creationId xmlns:a16="http://schemas.microsoft.com/office/drawing/2014/main" id="{B0175A77-C1F5-5647-CD60-C8197FC080AA}"/>
              </a:ext>
            </a:extLst>
          </xdr:cNvPr>
          <xdr:cNvCxnSpPr/>
        </xdr:nvCxnSpPr>
        <xdr:spPr>
          <a:xfrm>
            <a:off x="2516562" y="2883054"/>
            <a:ext cx="1863777" cy="5411"/>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11263</xdr:colOff>
      <xdr:row>16</xdr:row>
      <xdr:rowOff>13726</xdr:rowOff>
    </xdr:from>
    <xdr:to>
      <xdr:col>9</xdr:col>
      <xdr:colOff>103799</xdr:colOff>
      <xdr:row>28</xdr:row>
      <xdr:rowOff>80985</xdr:rowOff>
    </xdr:to>
    <xdr:grpSp>
      <xdr:nvGrpSpPr>
        <xdr:cNvPr id="58" name="Group 57">
          <a:extLst>
            <a:ext uri="{FF2B5EF4-FFF2-40B4-BE49-F238E27FC236}">
              <a16:creationId xmlns:a16="http://schemas.microsoft.com/office/drawing/2014/main" id="{A13FBD0A-48DB-B7E5-18E6-B162ADBE1D6B}"/>
            </a:ext>
          </a:extLst>
        </xdr:cNvPr>
        <xdr:cNvGrpSpPr/>
      </xdr:nvGrpSpPr>
      <xdr:grpSpPr>
        <a:xfrm>
          <a:off x="6059638" y="3585601"/>
          <a:ext cx="2273761" cy="2191334"/>
          <a:chOff x="4925913" y="2943898"/>
          <a:chExt cx="2066672" cy="2001405"/>
        </a:xfrm>
      </xdr:grpSpPr>
      <xdr:graphicFrame macro="">
        <xdr:nvGraphicFramePr>
          <xdr:cNvPr id="39" name="Chart 38">
            <a:extLst>
              <a:ext uri="{FF2B5EF4-FFF2-40B4-BE49-F238E27FC236}">
                <a16:creationId xmlns:a16="http://schemas.microsoft.com/office/drawing/2014/main" id="{D1E17D7B-E445-903A-20DB-49924DD457FD}"/>
              </a:ext>
            </a:extLst>
          </xdr:cNvPr>
          <xdr:cNvGraphicFramePr/>
        </xdr:nvGraphicFramePr>
        <xdr:xfrm>
          <a:off x="4925913" y="3157567"/>
          <a:ext cx="1972496" cy="178773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0" name="TextBox 39">
            <a:extLst>
              <a:ext uri="{FF2B5EF4-FFF2-40B4-BE49-F238E27FC236}">
                <a16:creationId xmlns:a16="http://schemas.microsoft.com/office/drawing/2014/main" id="{8062C84A-86C1-5621-0914-3534F08D39DB}"/>
              </a:ext>
            </a:extLst>
          </xdr:cNvPr>
          <xdr:cNvSpPr txBox="1"/>
        </xdr:nvSpPr>
        <xdr:spPr>
          <a:xfrm>
            <a:off x="5041594" y="3057902"/>
            <a:ext cx="1950991" cy="2319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Average</a:t>
            </a:r>
            <a:r>
              <a:rPr lang="en-IN" sz="1050" b="1" baseline="0">
                <a:solidFill>
                  <a:srgbClr val="206B31"/>
                </a:solidFill>
              </a:rPr>
              <a:t> Total Assets</a:t>
            </a:r>
            <a:r>
              <a:rPr lang="en-IN" sz="1050" b="1">
                <a:solidFill>
                  <a:srgbClr val="206B31"/>
                </a:solidFill>
              </a:rPr>
              <a:t>( INR Crs.)</a:t>
            </a:r>
          </a:p>
        </xdr:txBody>
      </xdr:sp>
      <xdr:cxnSp macro="">
        <xdr:nvCxnSpPr>
          <xdr:cNvPr id="55" name="Straight Connector 54">
            <a:extLst>
              <a:ext uri="{FF2B5EF4-FFF2-40B4-BE49-F238E27FC236}">
                <a16:creationId xmlns:a16="http://schemas.microsoft.com/office/drawing/2014/main" id="{E8057F37-F861-D1DA-2EED-C7A19449597E}"/>
              </a:ext>
            </a:extLst>
          </xdr:cNvPr>
          <xdr:cNvCxnSpPr/>
        </xdr:nvCxnSpPr>
        <xdr:spPr>
          <a:xfrm flipV="1">
            <a:off x="4928926" y="2943898"/>
            <a:ext cx="1985647" cy="7972"/>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31</xdr:row>
      <xdr:rowOff>38945</xdr:rowOff>
    </xdr:from>
    <xdr:to>
      <xdr:col>1</xdr:col>
      <xdr:colOff>2181585</xdr:colOff>
      <xdr:row>41</xdr:row>
      <xdr:rowOff>63536</xdr:rowOff>
    </xdr:to>
    <xdr:grpSp>
      <xdr:nvGrpSpPr>
        <xdr:cNvPr id="60" name="Group 59">
          <a:extLst>
            <a:ext uri="{FF2B5EF4-FFF2-40B4-BE49-F238E27FC236}">
              <a16:creationId xmlns:a16="http://schemas.microsoft.com/office/drawing/2014/main" id="{13A47DE7-24F2-4001-80CB-B69D4701E0A7}"/>
            </a:ext>
          </a:extLst>
        </xdr:cNvPr>
        <xdr:cNvGrpSpPr/>
      </xdr:nvGrpSpPr>
      <xdr:grpSpPr>
        <a:xfrm>
          <a:off x="0" y="6306395"/>
          <a:ext cx="2305410" cy="1929591"/>
          <a:chOff x="0" y="2952408"/>
          <a:chExt cx="2049318" cy="2223804"/>
        </a:xfrm>
      </xdr:grpSpPr>
      <xdr:graphicFrame macro="">
        <xdr:nvGraphicFramePr>
          <xdr:cNvPr id="61" name="Chart 60">
            <a:extLst>
              <a:ext uri="{FF2B5EF4-FFF2-40B4-BE49-F238E27FC236}">
                <a16:creationId xmlns:a16="http://schemas.microsoft.com/office/drawing/2014/main" id="{A0ADE160-0DCA-333A-F8E5-C9A1A8979AC6}"/>
              </a:ext>
            </a:extLst>
          </xdr:cNvPr>
          <xdr:cNvGraphicFramePr/>
        </xdr:nvGraphicFramePr>
        <xdr:xfrm>
          <a:off x="0" y="3183962"/>
          <a:ext cx="2049318" cy="19922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62" name="TextBox 61">
            <a:extLst>
              <a:ext uri="{FF2B5EF4-FFF2-40B4-BE49-F238E27FC236}">
                <a16:creationId xmlns:a16="http://schemas.microsoft.com/office/drawing/2014/main" id="{3D0B3AEB-411C-D9E8-E194-A9B494DB8B94}"/>
              </a:ext>
            </a:extLst>
          </xdr:cNvPr>
          <xdr:cNvSpPr txBox="1"/>
        </xdr:nvSpPr>
        <xdr:spPr>
          <a:xfrm>
            <a:off x="356402" y="2952408"/>
            <a:ext cx="1339231" cy="2860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Return on Equity</a:t>
            </a:r>
          </a:p>
        </xdr:txBody>
      </xdr:sp>
      <xdr:cxnSp macro="">
        <xdr:nvCxnSpPr>
          <xdr:cNvPr id="63" name="Straight Connector 62">
            <a:extLst>
              <a:ext uri="{FF2B5EF4-FFF2-40B4-BE49-F238E27FC236}">
                <a16:creationId xmlns:a16="http://schemas.microsoft.com/office/drawing/2014/main" id="{AEE89E43-E3E9-9F10-77E7-B9FBDF67FD9D}"/>
              </a:ext>
            </a:extLst>
          </xdr:cNvPr>
          <xdr:cNvCxnSpPr/>
        </xdr:nvCxnSpPr>
        <xdr:spPr>
          <a:xfrm flipV="1">
            <a:off x="173784" y="2957319"/>
            <a:ext cx="1612755" cy="1082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229741</xdr:colOff>
      <xdr:row>31</xdr:row>
      <xdr:rowOff>54768</xdr:rowOff>
    </xdr:from>
    <xdr:to>
      <xdr:col>5</xdr:col>
      <xdr:colOff>315722</xdr:colOff>
      <xdr:row>41</xdr:row>
      <xdr:rowOff>28717</xdr:rowOff>
    </xdr:to>
    <xdr:grpSp>
      <xdr:nvGrpSpPr>
        <xdr:cNvPr id="64" name="Group 63">
          <a:extLst>
            <a:ext uri="{FF2B5EF4-FFF2-40B4-BE49-F238E27FC236}">
              <a16:creationId xmlns:a16="http://schemas.microsoft.com/office/drawing/2014/main" id="{392E38B5-085F-4CE5-BF21-7E99A906063F}"/>
            </a:ext>
          </a:extLst>
        </xdr:cNvPr>
        <xdr:cNvGrpSpPr/>
      </xdr:nvGrpSpPr>
      <xdr:grpSpPr>
        <a:xfrm>
          <a:off x="3506341" y="6322218"/>
          <a:ext cx="2200531" cy="1878949"/>
          <a:chOff x="0" y="2952408"/>
          <a:chExt cx="2049318" cy="2223804"/>
        </a:xfrm>
      </xdr:grpSpPr>
      <xdr:graphicFrame macro="">
        <xdr:nvGraphicFramePr>
          <xdr:cNvPr id="65" name="Chart 64">
            <a:extLst>
              <a:ext uri="{FF2B5EF4-FFF2-40B4-BE49-F238E27FC236}">
                <a16:creationId xmlns:a16="http://schemas.microsoft.com/office/drawing/2014/main" id="{E815807F-D5F5-FDC9-3670-B2BA77A6E0AD}"/>
              </a:ext>
            </a:extLst>
          </xdr:cNvPr>
          <xdr:cNvGraphicFramePr/>
        </xdr:nvGraphicFramePr>
        <xdr:xfrm>
          <a:off x="0" y="3183962"/>
          <a:ext cx="2049318" cy="19922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6" name="TextBox 65">
            <a:extLst>
              <a:ext uri="{FF2B5EF4-FFF2-40B4-BE49-F238E27FC236}">
                <a16:creationId xmlns:a16="http://schemas.microsoft.com/office/drawing/2014/main" id="{16B7738F-58B5-639E-DB0D-5F567353758F}"/>
              </a:ext>
            </a:extLst>
          </xdr:cNvPr>
          <xdr:cNvSpPr txBox="1"/>
        </xdr:nvSpPr>
        <xdr:spPr>
          <a:xfrm>
            <a:off x="356402" y="2952408"/>
            <a:ext cx="1339231" cy="2860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Return on Assets</a:t>
            </a:r>
          </a:p>
        </xdr:txBody>
      </xdr:sp>
      <xdr:cxnSp macro="">
        <xdr:nvCxnSpPr>
          <xdr:cNvPr id="67" name="Straight Connector 66">
            <a:extLst>
              <a:ext uri="{FF2B5EF4-FFF2-40B4-BE49-F238E27FC236}">
                <a16:creationId xmlns:a16="http://schemas.microsoft.com/office/drawing/2014/main" id="{91CB591E-BB50-A14E-E68B-55BBC4F4470F}"/>
              </a:ext>
            </a:extLst>
          </xdr:cNvPr>
          <xdr:cNvCxnSpPr/>
        </xdr:nvCxnSpPr>
        <xdr:spPr>
          <a:xfrm flipV="1">
            <a:off x="173784" y="2957319"/>
            <a:ext cx="1612755" cy="1082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189406</xdr:colOff>
      <xdr:row>31</xdr:row>
      <xdr:rowOff>34243</xdr:rowOff>
    </xdr:from>
    <xdr:to>
      <xdr:col>9</xdr:col>
      <xdr:colOff>334834</xdr:colOff>
      <xdr:row>41</xdr:row>
      <xdr:rowOff>69148</xdr:rowOff>
    </xdr:to>
    <xdr:grpSp>
      <xdr:nvGrpSpPr>
        <xdr:cNvPr id="68" name="Group 67">
          <a:extLst>
            <a:ext uri="{FF2B5EF4-FFF2-40B4-BE49-F238E27FC236}">
              <a16:creationId xmlns:a16="http://schemas.microsoft.com/office/drawing/2014/main" id="{F7BE26B4-6349-42F6-AB17-36F1DCAD6A23}"/>
            </a:ext>
          </a:extLst>
        </xdr:cNvPr>
        <xdr:cNvGrpSpPr/>
      </xdr:nvGrpSpPr>
      <xdr:grpSpPr>
        <a:xfrm>
          <a:off x="6237781" y="6301693"/>
          <a:ext cx="2326653" cy="1939905"/>
          <a:chOff x="0" y="2952408"/>
          <a:chExt cx="2049318" cy="2223804"/>
        </a:xfrm>
      </xdr:grpSpPr>
      <xdr:graphicFrame macro="">
        <xdr:nvGraphicFramePr>
          <xdr:cNvPr id="69" name="Chart 68">
            <a:extLst>
              <a:ext uri="{FF2B5EF4-FFF2-40B4-BE49-F238E27FC236}">
                <a16:creationId xmlns:a16="http://schemas.microsoft.com/office/drawing/2014/main" id="{482F12A5-018B-8C31-E8BB-5EBC0F43C020}"/>
              </a:ext>
            </a:extLst>
          </xdr:cNvPr>
          <xdr:cNvGraphicFramePr/>
        </xdr:nvGraphicFramePr>
        <xdr:xfrm>
          <a:off x="0" y="3183962"/>
          <a:ext cx="2049318" cy="19922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70" name="TextBox 69">
            <a:extLst>
              <a:ext uri="{FF2B5EF4-FFF2-40B4-BE49-F238E27FC236}">
                <a16:creationId xmlns:a16="http://schemas.microsoft.com/office/drawing/2014/main" id="{034A1401-5ABC-1D67-A612-EEFD1D8831D8}"/>
              </a:ext>
            </a:extLst>
          </xdr:cNvPr>
          <xdr:cNvSpPr txBox="1"/>
        </xdr:nvSpPr>
        <xdr:spPr>
          <a:xfrm>
            <a:off x="356402" y="2952408"/>
            <a:ext cx="1339231" cy="2860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Financial Leverage</a:t>
            </a:r>
          </a:p>
        </xdr:txBody>
      </xdr:sp>
      <xdr:cxnSp macro="">
        <xdr:nvCxnSpPr>
          <xdr:cNvPr id="71" name="Straight Connector 70">
            <a:extLst>
              <a:ext uri="{FF2B5EF4-FFF2-40B4-BE49-F238E27FC236}">
                <a16:creationId xmlns:a16="http://schemas.microsoft.com/office/drawing/2014/main" id="{31DAC6C0-E93C-70A6-F6AF-8A332608B080}"/>
              </a:ext>
            </a:extLst>
          </xdr:cNvPr>
          <xdr:cNvCxnSpPr/>
        </xdr:nvCxnSpPr>
        <xdr:spPr>
          <a:xfrm flipV="1">
            <a:off x="74479" y="2957319"/>
            <a:ext cx="1612755" cy="1082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oneCellAnchor>
    <xdr:from>
      <xdr:col>1</xdr:col>
      <xdr:colOff>55118</xdr:colOff>
      <xdr:row>42</xdr:row>
      <xdr:rowOff>10329</xdr:rowOff>
    </xdr:from>
    <xdr:ext cx="7900270" cy="2275671"/>
    <xdr:sp macro="" textlink="">
      <xdr:nvSpPr>
        <xdr:cNvPr id="5" name="TextBox 4">
          <a:extLst>
            <a:ext uri="{FF2B5EF4-FFF2-40B4-BE49-F238E27FC236}">
              <a16:creationId xmlns:a16="http://schemas.microsoft.com/office/drawing/2014/main" id="{B313441A-9434-D2C2-16AF-303DADE5A3E4}"/>
            </a:ext>
          </a:extLst>
        </xdr:cNvPr>
        <xdr:cNvSpPr txBox="1"/>
      </xdr:nvSpPr>
      <xdr:spPr>
        <a:xfrm>
          <a:off x="178943" y="8373279"/>
          <a:ext cx="7900270" cy="22756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i="0">
              <a:solidFill>
                <a:srgbClr val="206B31"/>
              </a:solidFill>
              <a:effectLst/>
              <a:latin typeface="+mn-lt"/>
              <a:ea typeface="+mn-ea"/>
              <a:cs typeface="+mn-cs"/>
            </a:rPr>
            <a:t>Recent Updates</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1" i="0">
              <a:solidFill>
                <a:schemeClr val="tx1"/>
              </a:solidFill>
              <a:effectLst/>
              <a:latin typeface="+mn-lt"/>
              <a:ea typeface="+mn-ea"/>
              <a:cs typeface="+mn-cs"/>
            </a:rPr>
            <a:t>AVENUE SUPERMART LTD shares update</a:t>
          </a:r>
          <a:r>
            <a:rPr lang="en-IN" sz="1100" b="1" i="0" baseline="0">
              <a:solidFill>
                <a:schemeClr val="tx1"/>
              </a:solidFill>
              <a:effectLst/>
              <a:latin typeface="+mn-lt"/>
              <a:ea typeface="+mn-ea"/>
              <a:cs typeface="+mn-cs"/>
            </a:rPr>
            <a:t>s: </a:t>
          </a:r>
          <a:r>
            <a:rPr lang="en-IN" sz="1100" b="0" i="0" baseline="0">
              <a:solidFill>
                <a:schemeClr val="tx1"/>
              </a:solidFill>
              <a:effectLst/>
              <a:latin typeface="+mn-lt"/>
              <a:ea typeface="+mn-ea"/>
              <a:cs typeface="+mn-cs"/>
            </a:rPr>
            <a:t>The share price made a fall of 0.90% of previous day and closed 5,192.00.</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mn-lt"/>
              <a:ea typeface="+mn-ea"/>
              <a:cs typeface="+mn-cs"/>
            </a:rPr>
            <a:t>AVENUE SUPERMART LTD provisional standalone revenue from operations in Q1FY25 was at ₹13,711.87 crore, registering a growth of 18.3% from ₹11,584.44 in the year-ago quarter.</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mn-lt"/>
              <a:ea typeface="+mn-ea"/>
              <a:cs typeface="+mn-cs"/>
            </a:rPr>
            <a:t>Avenue Supermarts said its total number of stores as of June 30, 2024 stood at 371. The company added seven new stores in the quarter ended June 2024.</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mn-lt"/>
              <a:ea typeface="+mn-ea"/>
              <a:cs typeface="+mn-cs"/>
            </a:rPr>
            <a:t>The company’s revenue per store rose 5% YoY to ₹149 crore. Revenue per sqft increased by 4% YoY to ₹35,935. The gap between revenue/store and revenue/sqft stood at ~1%, according to brokerage firm Motilal Oswal.</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mn-lt"/>
              <a:ea typeface="+mn-ea"/>
              <a:cs typeface="+mn-cs"/>
            </a:rPr>
            <a:t>It will continue to focus on being a value retailer, consciously choosing not to adopt a deep discounting strategy like some ecommerce players.</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mn-lt"/>
              <a:ea typeface="+mn-ea"/>
              <a:cs typeface="+mn-cs"/>
            </a:rPr>
            <a:t>DMart plans to add 60–70 stores per year, with a 10–15% annual growth in store additions over the next four years.</a:t>
          </a:r>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IN" sz="1100" b="0" i="0">
            <a:solidFill>
              <a:schemeClr val="tx1"/>
            </a:solidFill>
            <a:effectLst/>
            <a:latin typeface="+mn-lt"/>
            <a:ea typeface="+mn-ea"/>
            <a:cs typeface="+mn-cs"/>
          </a:endParaRPr>
        </a:p>
      </xdr:txBody>
    </xdr:sp>
    <xdr:clientData/>
  </xdr:oneCellAnchor>
  <xdr:oneCellAnchor>
    <xdr:from>
      <xdr:col>0</xdr:col>
      <xdr:colOff>34954</xdr:colOff>
      <xdr:row>58</xdr:row>
      <xdr:rowOff>120450</xdr:rowOff>
    </xdr:from>
    <xdr:ext cx="7183074" cy="374141"/>
    <xdr:sp macro="" textlink="">
      <xdr:nvSpPr>
        <xdr:cNvPr id="2" name="TextBox 1">
          <a:extLst>
            <a:ext uri="{FF2B5EF4-FFF2-40B4-BE49-F238E27FC236}">
              <a16:creationId xmlns:a16="http://schemas.microsoft.com/office/drawing/2014/main" id="{879A1C6D-C36D-2205-B3C5-1CF0CE09964B}"/>
            </a:ext>
          </a:extLst>
        </xdr:cNvPr>
        <xdr:cNvSpPr txBox="1"/>
      </xdr:nvSpPr>
      <xdr:spPr>
        <a:xfrm>
          <a:off x="34954" y="11666295"/>
          <a:ext cx="718307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rgbClr val="206B31"/>
              </a:solidFill>
            </a:rPr>
            <a:t>Dupont</a:t>
          </a:r>
          <a:r>
            <a:rPr lang="en-IN" sz="1800" b="1" baseline="0">
              <a:solidFill>
                <a:srgbClr val="206B31"/>
              </a:solidFill>
            </a:rPr>
            <a:t> Analysis - Return on Equity &amp; Return on Asset</a:t>
          </a:r>
          <a:r>
            <a:rPr lang="en-IN" sz="1800" b="1" i="0" u="none" strike="noStrike">
              <a:solidFill>
                <a:srgbClr val="206B31"/>
              </a:solidFill>
              <a:effectLst/>
              <a:latin typeface="+mn-lt"/>
              <a:ea typeface="+mn-ea"/>
              <a:cs typeface="+mn-cs"/>
            </a:rPr>
            <a:t> </a:t>
          </a:r>
          <a:r>
            <a:rPr lang="en-IN" sz="1800" b="1">
              <a:solidFill>
                <a:srgbClr val="206B31"/>
              </a:solidFill>
            </a:rPr>
            <a:t> </a:t>
          </a:r>
          <a:r>
            <a:rPr lang="en-IN" sz="1800" b="1" i="0" u="none" strike="noStrike">
              <a:solidFill>
                <a:srgbClr val="206B31"/>
              </a:solidFill>
              <a:effectLst/>
              <a:latin typeface="+mn-lt"/>
              <a:ea typeface="+mn-ea"/>
              <a:cs typeface="+mn-cs"/>
            </a:rPr>
            <a:t> </a:t>
          </a:r>
          <a:r>
            <a:rPr lang="en-IN" sz="1800" b="1">
              <a:solidFill>
                <a:srgbClr val="206B31"/>
              </a:solidFill>
            </a:rPr>
            <a:t> </a:t>
          </a:r>
          <a:r>
            <a:rPr lang="en-IN" sz="1800" b="1" i="0" u="none" strike="noStrike">
              <a:solidFill>
                <a:srgbClr val="206B31"/>
              </a:solidFill>
              <a:effectLst/>
              <a:latin typeface="+mn-lt"/>
              <a:ea typeface="+mn-ea"/>
              <a:cs typeface="+mn-cs"/>
            </a:rPr>
            <a:t> </a:t>
          </a:r>
          <a:r>
            <a:rPr lang="en-IN" b="1">
              <a:solidFill>
                <a:srgbClr val="206B31"/>
              </a:solidFill>
            </a:rPr>
            <a:t> </a:t>
          </a:r>
          <a:r>
            <a:rPr lang="en-IN" sz="1100" b="1" i="0" u="none" strike="noStrike">
              <a:solidFill>
                <a:srgbClr val="206B31"/>
              </a:solidFill>
              <a:effectLst/>
              <a:latin typeface="+mn-lt"/>
              <a:ea typeface="+mn-ea"/>
              <a:cs typeface="+mn-cs"/>
            </a:rPr>
            <a:t> </a:t>
          </a:r>
          <a:r>
            <a:rPr lang="en-IN" b="1">
              <a:solidFill>
                <a:srgbClr val="206B31"/>
              </a:solidFill>
            </a:rPr>
            <a:t> </a:t>
          </a:r>
          <a:r>
            <a:rPr lang="en-IN" sz="1100" b="1" i="0" u="none" strike="noStrike">
              <a:solidFill>
                <a:srgbClr val="206B31"/>
              </a:solidFill>
              <a:effectLst/>
              <a:latin typeface="+mn-lt"/>
              <a:ea typeface="+mn-ea"/>
              <a:cs typeface="+mn-cs"/>
            </a:rPr>
            <a:t> </a:t>
          </a:r>
          <a:r>
            <a:rPr lang="en-IN" b="1">
              <a:solidFill>
                <a:srgbClr val="206B31"/>
              </a:solidFill>
            </a:rPr>
            <a:t> </a:t>
          </a:r>
          <a:r>
            <a:rPr lang="en-IN" sz="1100" b="1" i="0" u="none" strike="noStrike">
              <a:solidFill>
                <a:srgbClr val="206B31"/>
              </a:solidFill>
              <a:effectLst/>
              <a:latin typeface="+mn-lt"/>
              <a:ea typeface="+mn-ea"/>
              <a:cs typeface="+mn-cs"/>
            </a:rPr>
            <a:t> </a:t>
          </a:r>
          <a:r>
            <a:rPr lang="en-IN" b="1">
              <a:solidFill>
                <a:srgbClr val="206B31"/>
              </a:solidFill>
            </a:rPr>
            <a:t> </a:t>
          </a:r>
          <a:r>
            <a:rPr lang="en-IN" sz="1100" b="1" i="0" u="none" strike="noStrike">
              <a:solidFill>
                <a:srgbClr val="206B31"/>
              </a:solidFill>
              <a:effectLst/>
              <a:latin typeface="+mn-lt"/>
              <a:ea typeface="+mn-ea"/>
              <a:cs typeface="+mn-cs"/>
            </a:rPr>
            <a:t> </a:t>
          </a:r>
          <a:r>
            <a:rPr lang="en-IN" b="1">
              <a:solidFill>
                <a:srgbClr val="206B31"/>
              </a:solidFill>
            </a:rPr>
            <a:t> </a:t>
          </a:r>
          <a:r>
            <a:rPr lang="en-IN" sz="1100" b="1" i="0" u="none" strike="noStrike">
              <a:solidFill>
                <a:srgbClr val="206B31"/>
              </a:solidFill>
              <a:effectLst/>
              <a:latin typeface="+mn-lt"/>
              <a:ea typeface="+mn-ea"/>
              <a:cs typeface="+mn-cs"/>
            </a:rPr>
            <a:t> </a:t>
          </a:r>
          <a:r>
            <a:rPr lang="en-IN" b="1">
              <a:solidFill>
                <a:srgbClr val="206B31"/>
              </a:solidFill>
            </a:rPr>
            <a:t> </a:t>
          </a:r>
          <a:endParaRPr lang="en-IN" sz="1100" b="1">
            <a:solidFill>
              <a:srgbClr val="206B31"/>
            </a:solidFill>
          </a:endParaRPr>
        </a:p>
      </xdr:txBody>
    </xdr:sp>
    <xdr:clientData/>
  </xdr:oneCellAnchor>
  <xdr:oneCellAnchor>
    <xdr:from>
      <xdr:col>0</xdr:col>
      <xdr:colOff>121836</xdr:colOff>
      <xdr:row>100</xdr:row>
      <xdr:rowOff>116858</xdr:rowOff>
    </xdr:from>
    <xdr:ext cx="8073436" cy="1854157"/>
    <xdr:sp macro="" textlink="">
      <xdr:nvSpPr>
        <xdr:cNvPr id="7" name="TextBox 6">
          <a:extLst>
            <a:ext uri="{FF2B5EF4-FFF2-40B4-BE49-F238E27FC236}">
              <a16:creationId xmlns:a16="http://schemas.microsoft.com/office/drawing/2014/main" id="{853005B4-206B-B1CD-FDDF-3A5CBCCB5888}"/>
            </a:ext>
          </a:extLst>
        </xdr:cNvPr>
        <xdr:cNvSpPr txBox="1"/>
      </xdr:nvSpPr>
      <xdr:spPr>
        <a:xfrm>
          <a:off x="121836" y="19157427"/>
          <a:ext cx="8073436" cy="18541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solidFill>
                <a:srgbClr val="206B31"/>
              </a:solidFill>
            </a:rPr>
            <a:t>Dupont</a:t>
          </a:r>
          <a:r>
            <a:rPr lang="en-IN" sz="1100" baseline="0">
              <a:solidFill>
                <a:srgbClr val="206B31"/>
              </a:solidFill>
            </a:rPr>
            <a:t> Summary</a:t>
          </a:r>
        </a:p>
        <a:p>
          <a:pPr marL="285750" indent="-285750">
            <a:buFont typeface="Arial" panose="020B0604020202020204" pitchFamily="34" charset="0"/>
            <a:buChar char="•"/>
          </a:pPr>
          <a:r>
            <a:rPr lang="en-IN" sz="1100" b="1" baseline="0">
              <a:solidFill>
                <a:schemeClr val="tx1"/>
              </a:solidFill>
            </a:rPr>
            <a:t>Return on Equity: </a:t>
          </a:r>
          <a:r>
            <a:rPr lang="en-IN" sz="1100" b="0" baseline="0">
              <a:solidFill>
                <a:schemeClr val="tx1"/>
              </a:solidFill>
            </a:rPr>
            <a:t>ROE decreased from 18.95% in March 2018 to 9.45% in March 2021 but it rose to 14.59% in March 2024, indicating flactuations in profitability or financial leverage.</a:t>
          </a:r>
        </a:p>
        <a:p>
          <a:pPr marL="285750" indent="-285750">
            <a:buFont typeface="Arial" panose="020B0604020202020204" pitchFamily="34" charset="0"/>
            <a:buChar char="•"/>
          </a:pPr>
          <a:r>
            <a:rPr lang="en-IN" sz="1100" b="1" baseline="0">
              <a:solidFill>
                <a:schemeClr val="tx1"/>
              </a:solidFill>
            </a:rPr>
            <a:t>Net Profit Margin: </a:t>
          </a:r>
          <a:r>
            <a:rPr lang="en-IN" sz="1100" b="0" baseline="0">
              <a:solidFill>
                <a:schemeClr val="tx1"/>
              </a:solidFill>
            </a:rPr>
            <a:t>The net profit margin remained stable starting at 5.36% in 2018 rose to 5.55% in 2023 and decreasing to 4.99% in 2024,suggesting  consistent profitability relative to sales.</a:t>
          </a:r>
        </a:p>
        <a:p>
          <a:pPr marL="285750" indent="-285750">
            <a:buFont typeface="Arial" panose="020B0604020202020204" pitchFamily="34" charset="0"/>
            <a:buChar char="•"/>
          </a:pPr>
          <a:r>
            <a:rPr lang="en-IN" sz="1100" b="1" baseline="0">
              <a:solidFill>
                <a:schemeClr val="tx1"/>
              </a:solidFill>
            </a:rPr>
            <a:t>Asset Turnover Ratio: </a:t>
          </a:r>
          <a:r>
            <a:rPr lang="en-IN" sz="1100" b="0" baseline="0">
              <a:solidFill>
                <a:schemeClr val="tx1"/>
              </a:solidFill>
            </a:rPr>
            <a:t>The asset turnover ratio decreased from 2.6x in 2018 to 1.9x in 2021 and then recovering back to 2.6x in 2024 which suggested initial decline in asset utilization efficiency followed by some improvement.</a:t>
          </a:r>
        </a:p>
        <a:p>
          <a:pPr marL="285750" indent="-285750">
            <a:buFont typeface="Arial" panose="020B0604020202020204" pitchFamily="34" charset="0"/>
            <a:buChar char="•"/>
          </a:pPr>
          <a:r>
            <a:rPr lang="en-IN" sz="1100" b="1" baseline="0">
              <a:solidFill>
                <a:schemeClr val="tx1"/>
              </a:solidFill>
            </a:rPr>
            <a:t>Equity Multiplier: </a:t>
          </a:r>
          <a:r>
            <a:rPr lang="en-IN" sz="1100" b="0" baseline="0">
              <a:solidFill>
                <a:schemeClr val="tx1"/>
              </a:solidFill>
            </a:rPr>
            <a:t>The equity multiplier remained consistent over the the period indicating stable financial leverage.</a:t>
          </a:r>
        </a:p>
        <a:p>
          <a:pPr marL="285750" indent="-285750">
            <a:buFont typeface="Arial" panose="020B0604020202020204" pitchFamily="34" charset="0"/>
            <a:buChar char="•"/>
          </a:pPr>
          <a:r>
            <a:rPr lang="en-IN" sz="1100" b="1" baseline="0">
              <a:solidFill>
                <a:schemeClr val="tx1"/>
              </a:solidFill>
            </a:rPr>
            <a:t>Return on Asset: </a:t>
          </a:r>
          <a:r>
            <a:rPr lang="en-IN" sz="1100" b="0" baseline="0">
              <a:solidFill>
                <a:schemeClr val="tx1"/>
              </a:solidFill>
            </a:rPr>
            <a:t>ROA experienced some flactuations from 14.06% in 2018 then decreasing to 8.55% in 2021 and then increasing to 12.71% in 2024, reflecting company's efficiency in generating profits from its assets.</a:t>
          </a:r>
          <a:endParaRPr lang="en-IN" sz="1100" b="1" baseline="0">
            <a:solidFill>
              <a:schemeClr val="tx1"/>
            </a:solidFill>
          </a:endParaRPr>
        </a:p>
        <a:p>
          <a:pPr marL="285750" indent="-285750">
            <a:buFont typeface="Arial" panose="020B0604020202020204" pitchFamily="34" charset="0"/>
            <a:buChar char="•"/>
          </a:pPr>
          <a:endParaRPr lang="en-IN" sz="1100" b="1" baseline="0">
            <a:solidFill>
              <a:schemeClr val="tx1"/>
            </a:solidFill>
          </a:endParaRPr>
        </a:p>
      </xdr:txBody>
    </xdr:sp>
    <xdr:clientData/>
  </xdr:oneCellAnchor>
  <xdr:oneCellAnchor>
    <xdr:from>
      <xdr:col>0</xdr:col>
      <xdr:colOff>84399</xdr:colOff>
      <xdr:row>110</xdr:row>
      <xdr:rowOff>78144</xdr:rowOff>
    </xdr:from>
    <xdr:ext cx="8054050" cy="534852"/>
    <xdr:sp macro="" textlink="">
      <xdr:nvSpPr>
        <xdr:cNvPr id="11" name="TextBox 10">
          <a:extLst>
            <a:ext uri="{FF2B5EF4-FFF2-40B4-BE49-F238E27FC236}">
              <a16:creationId xmlns:a16="http://schemas.microsoft.com/office/drawing/2014/main" id="{1B32F56D-C13E-45A9-814A-9F44AFB806FA}"/>
            </a:ext>
          </a:extLst>
        </xdr:cNvPr>
        <xdr:cNvSpPr txBox="1"/>
      </xdr:nvSpPr>
      <xdr:spPr>
        <a:xfrm>
          <a:off x="84399" y="21004852"/>
          <a:ext cx="8054050" cy="534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000" i="1" baseline="0">
              <a:solidFill>
                <a:srgbClr val="206B31"/>
              </a:solidFill>
            </a:rPr>
            <a:t>Disclaimer : </a:t>
          </a:r>
          <a:r>
            <a:rPr lang="en-IN" sz="1000" i="1" baseline="0">
              <a:solidFill>
                <a:schemeClr val="tx1"/>
              </a:solidFill>
            </a:rPr>
            <a:t>This report is made as a part of educational assignment and is meant for educational purpose only. The author of the report is not liable for any losses due to actions taken basis this report.</a:t>
          </a:r>
          <a:r>
            <a:rPr lang="en-IN" sz="1000" i="1">
              <a:solidFill>
                <a:schemeClr val="tx1"/>
              </a:solidFill>
              <a:effectLst/>
              <a:latin typeface="+mn-lt"/>
              <a:ea typeface="+mn-ea"/>
              <a:cs typeface="+mn-cs"/>
            </a:rPr>
            <a:t>It is advisable to consult SEBI registered research analyst before making any investments.</a:t>
          </a:r>
          <a:endParaRPr lang="en-IN" sz="1000" i="1">
            <a:effectLst/>
          </a:endParaRPr>
        </a:p>
        <a:p>
          <a:endParaRPr lang="en-IN" sz="1000" i="1" baseline="0">
            <a:solidFill>
              <a:srgbClr val="0E6AB5"/>
            </a:solidFill>
          </a:endParaRPr>
        </a:p>
      </xdr:txBody>
    </xdr:sp>
    <xdr:clientData/>
  </xdr:oneCellAnchor>
  <xdr:twoCellAnchor editAs="oneCell">
    <xdr:from>
      <xdr:col>5</xdr:col>
      <xdr:colOff>570751</xdr:colOff>
      <xdr:row>1</xdr:row>
      <xdr:rowOff>68581</xdr:rowOff>
    </xdr:from>
    <xdr:to>
      <xdr:col>8</xdr:col>
      <xdr:colOff>647700</xdr:colOff>
      <xdr:row>6</xdr:row>
      <xdr:rowOff>205741</xdr:rowOff>
    </xdr:to>
    <xdr:pic>
      <xdr:nvPicPr>
        <xdr:cNvPr id="14" name="Picture 13">
          <a:extLst>
            <a:ext uri="{FF2B5EF4-FFF2-40B4-BE49-F238E27FC236}">
              <a16:creationId xmlns:a16="http://schemas.microsoft.com/office/drawing/2014/main" id="{49760138-9731-4B0F-8F94-77330750BD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65711" y="213361"/>
          <a:ext cx="2081009" cy="138684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17</xdr:col>
      <xdr:colOff>183837</xdr:colOff>
      <xdr:row>13</xdr:row>
      <xdr:rowOff>8828</xdr:rowOff>
    </xdr:from>
    <xdr:to>
      <xdr:col>26</xdr:col>
      <xdr:colOff>443607</xdr:colOff>
      <xdr:row>32</xdr:row>
      <xdr:rowOff>80492</xdr:rowOff>
    </xdr:to>
    <xdr:pic>
      <xdr:nvPicPr>
        <xdr:cNvPr id="2" name="Picture 1">
          <a:extLst>
            <a:ext uri="{FF2B5EF4-FFF2-40B4-BE49-F238E27FC236}">
              <a16:creationId xmlns:a16="http://schemas.microsoft.com/office/drawing/2014/main" id="{B3A32E21-805F-43C3-A1B5-A16FC1802F8C}"/>
            </a:ext>
          </a:extLst>
        </xdr:cNvPr>
        <xdr:cNvPicPr>
          <a:picLocks noChangeAspect="1"/>
        </xdr:cNvPicPr>
      </xdr:nvPicPr>
      <xdr:blipFill rotWithShape="1">
        <a:blip xmlns:r="http://schemas.openxmlformats.org/officeDocument/2006/relationships" r:embed="rId1"/>
        <a:srcRect l="-209596" t="-67764" r="171855" b="20186"/>
        <a:stretch/>
      </xdr:blipFill>
      <xdr:spPr>
        <a:xfrm>
          <a:off x="12423462" y="3066353"/>
          <a:ext cx="5746171" cy="3472090"/>
        </a:xfrm>
        <a:prstGeom prst="rect">
          <a:avLst/>
        </a:prstGeom>
      </xdr:spPr>
    </xdr:pic>
    <xdr:clientData/>
  </xdr:twoCellAnchor>
  <xdr:oneCellAnchor>
    <xdr:from>
      <xdr:col>1</xdr:col>
      <xdr:colOff>1138354</xdr:colOff>
      <xdr:row>19</xdr:row>
      <xdr:rowOff>58080</xdr:rowOff>
    </xdr:from>
    <xdr:ext cx="184731" cy="264560"/>
    <xdr:sp macro="" textlink="">
      <xdr:nvSpPr>
        <xdr:cNvPr id="4" name="TextBox 3">
          <a:extLst>
            <a:ext uri="{FF2B5EF4-FFF2-40B4-BE49-F238E27FC236}">
              <a16:creationId xmlns:a16="http://schemas.microsoft.com/office/drawing/2014/main" id="{933B6792-CEC0-4B27-9375-D7E63FA71509}"/>
            </a:ext>
          </a:extLst>
        </xdr:cNvPr>
        <xdr:cNvSpPr txBox="1"/>
      </xdr:nvSpPr>
      <xdr:spPr>
        <a:xfrm>
          <a:off x="1262179" y="40395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4</xdr:col>
      <xdr:colOff>534329</xdr:colOff>
      <xdr:row>23</xdr:row>
      <xdr:rowOff>11616</xdr:rowOff>
    </xdr:from>
    <xdr:ext cx="184731" cy="264560"/>
    <xdr:sp macro="" textlink="">
      <xdr:nvSpPr>
        <xdr:cNvPr id="5" name="TextBox 4">
          <a:extLst>
            <a:ext uri="{FF2B5EF4-FFF2-40B4-BE49-F238E27FC236}">
              <a16:creationId xmlns:a16="http://schemas.microsoft.com/office/drawing/2014/main" id="{917AAEBE-E499-4F05-8B80-34E31CCE7D69}"/>
            </a:ext>
          </a:extLst>
        </xdr:cNvPr>
        <xdr:cNvSpPr txBox="1"/>
      </xdr:nvSpPr>
      <xdr:spPr>
        <a:xfrm>
          <a:off x="4449104" y="475506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0</xdr:colOff>
      <xdr:row>16</xdr:row>
      <xdr:rowOff>20123</xdr:rowOff>
    </xdr:from>
    <xdr:to>
      <xdr:col>1</xdr:col>
      <xdr:colOff>2059279</xdr:colOff>
      <xdr:row>27</xdr:row>
      <xdr:rowOff>177798</xdr:rowOff>
    </xdr:to>
    <xdr:grpSp>
      <xdr:nvGrpSpPr>
        <xdr:cNvPr id="6" name="Group 5">
          <a:extLst>
            <a:ext uri="{FF2B5EF4-FFF2-40B4-BE49-F238E27FC236}">
              <a16:creationId xmlns:a16="http://schemas.microsoft.com/office/drawing/2014/main" id="{5E665599-DC91-4261-94F6-4EF96B2D957D}"/>
            </a:ext>
          </a:extLst>
        </xdr:cNvPr>
        <xdr:cNvGrpSpPr/>
      </xdr:nvGrpSpPr>
      <xdr:grpSpPr>
        <a:xfrm>
          <a:off x="0" y="3777788"/>
          <a:ext cx="2184883" cy="2073142"/>
          <a:chOff x="0" y="2963656"/>
          <a:chExt cx="2092231" cy="2350585"/>
        </a:xfrm>
      </xdr:grpSpPr>
      <xdr:graphicFrame macro="">
        <xdr:nvGraphicFramePr>
          <xdr:cNvPr id="7" name="Chart 6">
            <a:extLst>
              <a:ext uri="{FF2B5EF4-FFF2-40B4-BE49-F238E27FC236}">
                <a16:creationId xmlns:a16="http://schemas.microsoft.com/office/drawing/2014/main" id="{A68AB1E6-A57B-40A3-C6FF-4A1564E820A4}"/>
              </a:ext>
            </a:extLst>
          </xdr:cNvPr>
          <xdr:cNvGraphicFramePr/>
        </xdr:nvGraphicFramePr>
        <xdr:xfrm>
          <a:off x="0" y="3183962"/>
          <a:ext cx="2049318" cy="213027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8" name="TextBox 7">
            <a:extLst>
              <a:ext uri="{FF2B5EF4-FFF2-40B4-BE49-F238E27FC236}">
                <a16:creationId xmlns:a16="http://schemas.microsoft.com/office/drawing/2014/main" id="{A9882D47-DC01-63DA-F792-C76FA98B7C4C}"/>
              </a:ext>
            </a:extLst>
          </xdr:cNvPr>
          <xdr:cNvSpPr txBox="1"/>
        </xdr:nvSpPr>
        <xdr:spPr>
          <a:xfrm>
            <a:off x="96026" y="3048437"/>
            <a:ext cx="1974250" cy="2979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Working</a:t>
            </a:r>
            <a:r>
              <a:rPr lang="en-IN" sz="1050" b="1" baseline="0">
                <a:solidFill>
                  <a:srgbClr val="206B31"/>
                </a:solidFill>
              </a:rPr>
              <a:t> Capital/Total Assets (%)</a:t>
            </a:r>
          </a:p>
          <a:p>
            <a:endParaRPr lang="en-IN" sz="1050" b="1">
              <a:solidFill>
                <a:srgbClr val="0E6AB5"/>
              </a:solidFill>
            </a:endParaRPr>
          </a:p>
        </xdr:txBody>
      </xdr:sp>
      <xdr:cxnSp macro="">
        <xdr:nvCxnSpPr>
          <xdr:cNvPr id="9" name="Straight Connector 8">
            <a:extLst>
              <a:ext uri="{FF2B5EF4-FFF2-40B4-BE49-F238E27FC236}">
                <a16:creationId xmlns:a16="http://schemas.microsoft.com/office/drawing/2014/main" id="{E53A41A0-C6E0-2928-2370-A2D1CD77D11F}"/>
              </a:ext>
            </a:extLst>
          </xdr:cNvPr>
          <xdr:cNvCxnSpPr/>
        </xdr:nvCxnSpPr>
        <xdr:spPr>
          <a:xfrm>
            <a:off x="77252" y="2963656"/>
            <a:ext cx="2014979"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97478</xdr:colOff>
      <xdr:row>16</xdr:row>
      <xdr:rowOff>10221</xdr:rowOff>
    </xdr:from>
    <xdr:to>
      <xdr:col>5</xdr:col>
      <xdr:colOff>308555</xdr:colOff>
      <xdr:row>28</xdr:row>
      <xdr:rowOff>1874</xdr:rowOff>
    </xdr:to>
    <xdr:grpSp>
      <xdr:nvGrpSpPr>
        <xdr:cNvPr id="10" name="Group 9">
          <a:extLst>
            <a:ext uri="{FF2B5EF4-FFF2-40B4-BE49-F238E27FC236}">
              <a16:creationId xmlns:a16="http://schemas.microsoft.com/office/drawing/2014/main" id="{B28822A2-7F68-486C-B9D6-CDAFDEBFC27F}"/>
            </a:ext>
          </a:extLst>
        </xdr:cNvPr>
        <xdr:cNvGrpSpPr/>
      </xdr:nvGrpSpPr>
      <xdr:grpSpPr>
        <a:xfrm>
          <a:off x="3122451" y="3767886"/>
          <a:ext cx="2314950" cy="2095526"/>
          <a:chOff x="2443882" y="2883054"/>
          <a:chExt cx="2254541" cy="1949652"/>
        </a:xfrm>
      </xdr:grpSpPr>
      <xdr:graphicFrame macro="">
        <xdr:nvGraphicFramePr>
          <xdr:cNvPr id="11" name="Chart 10">
            <a:extLst>
              <a:ext uri="{FF2B5EF4-FFF2-40B4-BE49-F238E27FC236}">
                <a16:creationId xmlns:a16="http://schemas.microsoft.com/office/drawing/2014/main" id="{F9852397-0A09-26F8-6AAD-8DE4C4DA05FE}"/>
              </a:ext>
            </a:extLst>
          </xdr:cNvPr>
          <xdr:cNvGraphicFramePr/>
        </xdr:nvGraphicFramePr>
        <xdr:xfrm>
          <a:off x="2443882" y="3149430"/>
          <a:ext cx="2037814" cy="168327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2" name="TextBox 11">
            <a:extLst>
              <a:ext uri="{FF2B5EF4-FFF2-40B4-BE49-F238E27FC236}">
                <a16:creationId xmlns:a16="http://schemas.microsoft.com/office/drawing/2014/main" id="{D209718D-D30F-9ADD-55F8-3E4D724EE85F}"/>
              </a:ext>
            </a:extLst>
          </xdr:cNvPr>
          <xdr:cNvSpPr txBox="1"/>
        </xdr:nvSpPr>
        <xdr:spPr>
          <a:xfrm>
            <a:off x="2492335" y="2960969"/>
            <a:ext cx="2206088" cy="2828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Retained</a:t>
            </a:r>
            <a:r>
              <a:rPr lang="en-IN" sz="1050" b="1" baseline="0">
                <a:solidFill>
                  <a:srgbClr val="206B31"/>
                </a:solidFill>
              </a:rPr>
              <a:t> Earnings/Total Assets(%)</a:t>
            </a:r>
          </a:p>
          <a:p>
            <a:endParaRPr lang="en-IN" sz="1050" b="1">
              <a:solidFill>
                <a:srgbClr val="0E6AB5"/>
              </a:solidFill>
            </a:endParaRPr>
          </a:p>
        </xdr:txBody>
      </xdr:sp>
      <xdr:cxnSp macro="">
        <xdr:nvCxnSpPr>
          <xdr:cNvPr id="13" name="Straight Connector 12">
            <a:extLst>
              <a:ext uri="{FF2B5EF4-FFF2-40B4-BE49-F238E27FC236}">
                <a16:creationId xmlns:a16="http://schemas.microsoft.com/office/drawing/2014/main" id="{E6CFD5AA-A30F-3E24-204B-DFE0E70BFB3F}"/>
              </a:ext>
            </a:extLst>
          </xdr:cNvPr>
          <xdr:cNvCxnSpPr/>
        </xdr:nvCxnSpPr>
        <xdr:spPr>
          <a:xfrm>
            <a:off x="2516562" y="2883054"/>
            <a:ext cx="1863777" cy="5411"/>
          </a:xfrm>
          <a:prstGeom prst="line">
            <a:avLst/>
          </a:prstGeom>
          <a:ln>
            <a:no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11264</xdr:colOff>
      <xdr:row>16</xdr:row>
      <xdr:rowOff>13726</xdr:rowOff>
    </xdr:from>
    <xdr:to>
      <xdr:col>9</xdr:col>
      <xdr:colOff>345279</xdr:colOff>
      <xdr:row>28</xdr:row>
      <xdr:rowOff>80985</xdr:rowOff>
    </xdr:to>
    <xdr:grpSp>
      <xdr:nvGrpSpPr>
        <xdr:cNvPr id="14" name="Group 13">
          <a:extLst>
            <a:ext uri="{FF2B5EF4-FFF2-40B4-BE49-F238E27FC236}">
              <a16:creationId xmlns:a16="http://schemas.microsoft.com/office/drawing/2014/main" id="{DDEA0690-753B-498F-8C1E-C84BB3AD6FFA}"/>
            </a:ext>
          </a:extLst>
        </xdr:cNvPr>
        <xdr:cNvGrpSpPr/>
      </xdr:nvGrpSpPr>
      <xdr:grpSpPr>
        <a:xfrm>
          <a:off x="5841401" y="3771391"/>
          <a:ext cx="2416955" cy="2171132"/>
          <a:chOff x="4925913" y="2943898"/>
          <a:chExt cx="2297159" cy="2001405"/>
        </a:xfrm>
      </xdr:grpSpPr>
      <xdr:graphicFrame macro="">
        <xdr:nvGraphicFramePr>
          <xdr:cNvPr id="15" name="Chart 14">
            <a:extLst>
              <a:ext uri="{FF2B5EF4-FFF2-40B4-BE49-F238E27FC236}">
                <a16:creationId xmlns:a16="http://schemas.microsoft.com/office/drawing/2014/main" id="{1420327C-C180-EBAF-08AB-A9BAF9CD1508}"/>
              </a:ext>
            </a:extLst>
          </xdr:cNvPr>
          <xdr:cNvGraphicFramePr/>
        </xdr:nvGraphicFramePr>
        <xdr:xfrm>
          <a:off x="4925913" y="3157567"/>
          <a:ext cx="1972496" cy="178773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6" name="TextBox 15">
            <a:extLst>
              <a:ext uri="{FF2B5EF4-FFF2-40B4-BE49-F238E27FC236}">
                <a16:creationId xmlns:a16="http://schemas.microsoft.com/office/drawing/2014/main" id="{F23FA06C-490F-4015-1112-A3C1D971AA3B}"/>
              </a:ext>
            </a:extLst>
          </xdr:cNvPr>
          <xdr:cNvSpPr txBox="1"/>
        </xdr:nvSpPr>
        <xdr:spPr>
          <a:xfrm>
            <a:off x="5272081" y="3008182"/>
            <a:ext cx="1950991" cy="2319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EBIT/Total</a:t>
            </a:r>
            <a:r>
              <a:rPr lang="en-IN" sz="1050" b="1" baseline="0">
                <a:solidFill>
                  <a:srgbClr val="206B31"/>
                </a:solidFill>
              </a:rPr>
              <a:t> Assets (%)</a:t>
            </a:r>
          </a:p>
          <a:p>
            <a:endParaRPr lang="en-IN" sz="1050" b="1">
              <a:solidFill>
                <a:srgbClr val="0E6AB5"/>
              </a:solidFill>
            </a:endParaRPr>
          </a:p>
        </xdr:txBody>
      </xdr:sp>
      <xdr:cxnSp macro="">
        <xdr:nvCxnSpPr>
          <xdr:cNvPr id="17" name="Straight Connector 16">
            <a:extLst>
              <a:ext uri="{FF2B5EF4-FFF2-40B4-BE49-F238E27FC236}">
                <a16:creationId xmlns:a16="http://schemas.microsoft.com/office/drawing/2014/main" id="{C6A136D7-3CD8-1E0C-0653-8244F75C4B47}"/>
              </a:ext>
            </a:extLst>
          </xdr:cNvPr>
          <xdr:cNvCxnSpPr/>
        </xdr:nvCxnSpPr>
        <xdr:spPr>
          <a:xfrm flipV="1">
            <a:off x="4928926" y="2943898"/>
            <a:ext cx="1985647" cy="7972"/>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31</xdr:row>
      <xdr:rowOff>46953</xdr:rowOff>
    </xdr:from>
    <xdr:to>
      <xdr:col>1</xdr:col>
      <xdr:colOff>2181585</xdr:colOff>
      <xdr:row>41</xdr:row>
      <xdr:rowOff>63535</xdr:rowOff>
    </xdr:to>
    <xdr:grpSp>
      <xdr:nvGrpSpPr>
        <xdr:cNvPr id="18" name="Group 17">
          <a:extLst>
            <a:ext uri="{FF2B5EF4-FFF2-40B4-BE49-F238E27FC236}">
              <a16:creationId xmlns:a16="http://schemas.microsoft.com/office/drawing/2014/main" id="{4991376F-4171-4CE0-9C91-8079536DCCEA}"/>
            </a:ext>
          </a:extLst>
        </xdr:cNvPr>
        <xdr:cNvGrpSpPr/>
      </xdr:nvGrpSpPr>
      <xdr:grpSpPr>
        <a:xfrm>
          <a:off x="0" y="6473711"/>
          <a:ext cx="2307189" cy="1900648"/>
          <a:chOff x="0" y="2961768"/>
          <a:chExt cx="2049318" cy="2214444"/>
        </a:xfrm>
      </xdr:grpSpPr>
      <xdr:graphicFrame macro="">
        <xdr:nvGraphicFramePr>
          <xdr:cNvPr id="19" name="Chart 18">
            <a:extLst>
              <a:ext uri="{FF2B5EF4-FFF2-40B4-BE49-F238E27FC236}">
                <a16:creationId xmlns:a16="http://schemas.microsoft.com/office/drawing/2014/main" id="{8BD65CDF-34B2-EBAF-B355-C2D161F10881}"/>
              </a:ext>
            </a:extLst>
          </xdr:cNvPr>
          <xdr:cNvGraphicFramePr/>
        </xdr:nvGraphicFramePr>
        <xdr:xfrm>
          <a:off x="0" y="3183962"/>
          <a:ext cx="2049318" cy="19922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0" name="TextBox 19">
            <a:extLst>
              <a:ext uri="{FF2B5EF4-FFF2-40B4-BE49-F238E27FC236}">
                <a16:creationId xmlns:a16="http://schemas.microsoft.com/office/drawing/2014/main" id="{FF444C27-D980-CB2C-F380-510549CA29A1}"/>
              </a:ext>
            </a:extLst>
          </xdr:cNvPr>
          <xdr:cNvSpPr txBox="1"/>
        </xdr:nvSpPr>
        <xdr:spPr>
          <a:xfrm>
            <a:off x="89558" y="3022964"/>
            <a:ext cx="1958364" cy="29942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Market</a:t>
            </a:r>
            <a:r>
              <a:rPr lang="en-IN" sz="1050" b="1" baseline="0">
                <a:solidFill>
                  <a:srgbClr val="206B31"/>
                </a:solidFill>
              </a:rPr>
              <a:t> Cap/Long Term Liability (%)</a:t>
            </a:r>
          </a:p>
          <a:p>
            <a:endParaRPr lang="en-IN" sz="1050" b="1">
              <a:solidFill>
                <a:srgbClr val="0E6AB5"/>
              </a:solidFill>
            </a:endParaRPr>
          </a:p>
        </xdr:txBody>
      </xdr:sp>
      <xdr:cxnSp macro="">
        <xdr:nvCxnSpPr>
          <xdr:cNvPr id="21" name="Straight Connector 20">
            <a:extLst>
              <a:ext uri="{FF2B5EF4-FFF2-40B4-BE49-F238E27FC236}">
                <a16:creationId xmlns:a16="http://schemas.microsoft.com/office/drawing/2014/main" id="{E88D5F05-2AA4-9E89-177E-B13D4A975A0D}"/>
              </a:ext>
            </a:extLst>
          </xdr:cNvPr>
          <xdr:cNvCxnSpPr/>
        </xdr:nvCxnSpPr>
        <xdr:spPr>
          <a:xfrm flipV="1">
            <a:off x="137324" y="2961768"/>
            <a:ext cx="1797157" cy="23521"/>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229741</xdr:colOff>
      <xdr:row>31</xdr:row>
      <xdr:rowOff>31703</xdr:rowOff>
    </xdr:from>
    <xdr:to>
      <xdr:col>5</xdr:col>
      <xdr:colOff>315722</xdr:colOff>
      <xdr:row>41</xdr:row>
      <xdr:rowOff>28718</xdr:rowOff>
    </xdr:to>
    <xdr:grpSp>
      <xdr:nvGrpSpPr>
        <xdr:cNvPr id="22" name="Group 21">
          <a:extLst>
            <a:ext uri="{FF2B5EF4-FFF2-40B4-BE49-F238E27FC236}">
              <a16:creationId xmlns:a16="http://schemas.microsoft.com/office/drawing/2014/main" id="{C5CCC2A3-397E-44C4-ADEF-8C9164B7FADD}"/>
            </a:ext>
          </a:extLst>
        </xdr:cNvPr>
        <xdr:cNvGrpSpPr/>
      </xdr:nvGrpSpPr>
      <xdr:grpSpPr>
        <a:xfrm>
          <a:off x="3254714" y="6458461"/>
          <a:ext cx="2189854" cy="1881081"/>
          <a:chOff x="0" y="2925109"/>
          <a:chExt cx="2049318" cy="2251103"/>
        </a:xfrm>
      </xdr:grpSpPr>
      <xdr:graphicFrame macro="">
        <xdr:nvGraphicFramePr>
          <xdr:cNvPr id="23" name="Chart 22">
            <a:extLst>
              <a:ext uri="{FF2B5EF4-FFF2-40B4-BE49-F238E27FC236}">
                <a16:creationId xmlns:a16="http://schemas.microsoft.com/office/drawing/2014/main" id="{6A59DC6C-A8E5-B8B5-69F6-85A070D0BFCE}"/>
              </a:ext>
            </a:extLst>
          </xdr:cNvPr>
          <xdr:cNvGraphicFramePr/>
        </xdr:nvGraphicFramePr>
        <xdr:xfrm>
          <a:off x="0" y="3183962"/>
          <a:ext cx="2049318" cy="19922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4" name="TextBox 23">
            <a:extLst>
              <a:ext uri="{FF2B5EF4-FFF2-40B4-BE49-F238E27FC236}">
                <a16:creationId xmlns:a16="http://schemas.microsoft.com/office/drawing/2014/main" id="{B2CF251A-10AB-A4C8-222B-4419183AA598}"/>
              </a:ext>
            </a:extLst>
          </xdr:cNvPr>
          <xdr:cNvSpPr txBox="1"/>
        </xdr:nvSpPr>
        <xdr:spPr>
          <a:xfrm>
            <a:off x="356402" y="2952408"/>
            <a:ext cx="1339231" cy="2860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Sales/Total Assets (%)</a:t>
            </a:r>
          </a:p>
          <a:p>
            <a:endParaRPr lang="en-IN" sz="1050" b="1">
              <a:solidFill>
                <a:srgbClr val="0E6AB5"/>
              </a:solidFill>
            </a:endParaRPr>
          </a:p>
        </xdr:txBody>
      </xdr:sp>
      <xdr:cxnSp macro="">
        <xdr:nvCxnSpPr>
          <xdr:cNvPr id="25" name="Straight Connector 24">
            <a:extLst>
              <a:ext uri="{FF2B5EF4-FFF2-40B4-BE49-F238E27FC236}">
                <a16:creationId xmlns:a16="http://schemas.microsoft.com/office/drawing/2014/main" id="{74CC70FD-DA95-E741-628A-C096A5A3D306}"/>
              </a:ext>
            </a:extLst>
          </xdr:cNvPr>
          <xdr:cNvCxnSpPr/>
        </xdr:nvCxnSpPr>
        <xdr:spPr>
          <a:xfrm flipV="1">
            <a:off x="165367" y="2925109"/>
            <a:ext cx="1612755" cy="10823"/>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189406</xdr:colOff>
      <xdr:row>31</xdr:row>
      <xdr:rowOff>38527</xdr:rowOff>
    </xdr:from>
    <xdr:to>
      <xdr:col>9</xdr:col>
      <xdr:colOff>334834</xdr:colOff>
      <xdr:row>41</xdr:row>
      <xdr:rowOff>69148</xdr:rowOff>
    </xdr:to>
    <xdr:grpSp>
      <xdr:nvGrpSpPr>
        <xdr:cNvPr id="26" name="Group 25">
          <a:extLst>
            <a:ext uri="{FF2B5EF4-FFF2-40B4-BE49-F238E27FC236}">
              <a16:creationId xmlns:a16="http://schemas.microsoft.com/office/drawing/2014/main" id="{FD0DA20A-A570-4A57-8849-BFA1B3C95692}"/>
            </a:ext>
          </a:extLst>
        </xdr:cNvPr>
        <xdr:cNvGrpSpPr/>
      </xdr:nvGrpSpPr>
      <xdr:grpSpPr>
        <a:xfrm>
          <a:off x="6019543" y="6465285"/>
          <a:ext cx="2228368" cy="1914687"/>
          <a:chOff x="0" y="2957319"/>
          <a:chExt cx="2049318" cy="2218893"/>
        </a:xfrm>
      </xdr:grpSpPr>
      <xdr:graphicFrame macro="">
        <xdr:nvGraphicFramePr>
          <xdr:cNvPr id="27" name="Chart 26">
            <a:extLst>
              <a:ext uri="{FF2B5EF4-FFF2-40B4-BE49-F238E27FC236}">
                <a16:creationId xmlns:a16="http://schemas.microsoft.com/office/drawing/2014/main" id="{DD020D66-16FC-D9BD-9481-24D91EBB1B26}"/>
              </a:ext>
            </a:extLst>
          </xdr:cNvPr>
          <xdr:cNvGraphicFramePr/>
        </xdr:nvGraphicFramePr>
        <xdr:xfrm>
          <a:off x="0" y="3183962"/>
          <a:ext cx="2049318" cy="19922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8" name="TextBox 27">
            <a:extLst>
              <a:ext uri="{FF2B5EF4-FFF2-40B4-BE49-F238E27FC236}">
                <a16:creationId xmlns:a16="http://schemas.microsoft.com/office/drawing/2014/main" id="{0713A842-7DBC-8039-236D-17A269A83447}"/>
              </a:ext>
            </a:extLst>
          </xdr:cNvPr>
          <xdr:cNvSpPr txBox="1"/>
        </xdr:nvSpPr>
        <xdr:spPr>
          <a:xfrm>
            <a:off x="348403" y="2973206"/>
            <a:ext cx="1339231" cy="2860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b="1">
                <a:solidFill>
                  <a:srgbClr val="206B31"/>
                </a:solidFill>
              </a:rPr>
              <a:t>Altman's</a:t>
            </a:r>
            <a:r>
              <a:rPr lang="en-IN" sz="1050" b="1" baseline="0">
                <a:solidFill>
                  <a:srgbClr val="206B31"/>
                </a:solidFill>
              </a:rPr>
              <a:t> Z Score</a:t>
            </a:r>
          </a:p>
          <a:p>
            <a:endParaRPr lang="en-IN" sz="1050" b="1">
              <a:solidFill>
                <a:srgbClr val="0E6AB5"/>
              </a:solidFill>
            </a:endParaRPr>
          </a:p>
        </xdr:txBody>
      </xdr:sp>
      <xdr:cxnSp macro="">
        <xdr:nvCxnSpPr>
          <xdr:cNvPr id="29" name="Straight Connector 28">
            <a:extLst>
              <a:ext uri="{FF2B5EF4-FFF2-40B4-BE49-F238E27FC236}">
                <a16:creationId xmlns:a16="http://schemas.microsoft.com/office/drawing/2014/main" id="{C93BBCC4-11EB-6EDD-B992-C7DCE1836797}"/>
              </a:ext>
            </a:extLst>
          </xdr:cNvPr>
          <xdr:cNvCxnSpPr/>
        </xdr:nvCxnSpPr>
        <xdr:spPr>
          <a:xfrm flipV="1">
            <a:off x="74479" y="2957319"/>
            <a:ext cx="1612755" cy="1082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oneCellAnchor>
    <xdr:from>
      <xdr:col>1</xdr:col>
      <xdr:colOff>55118</xdr:colOff>
      <xdr:row>42</xdr:row>
      <xdr:rowOff>7595</xdr:rowOff>
    </xdr:from>
    <xdr:ext cx="7669425" cy="2493234"/>
    <xdr:sp macro="" textlink="">
      <xdr:nvSpPr>
        <xdr:cNvPr id="30" name="TextBox 29">
          <a:extLst>
            <a:ext uri="{FF2B5EF4-FFF2-40B4-BE49-F238E27FC236}">
              <a16:creationId xmlns:a16="http://schemas.microsoft.com/office/drawing/2014/main" id="{D8EB2328-3300-42A9-9481-3DF18F2406AC}"/>
            </a:ext>
          </a:extLst>
        </xdr:cNvPr>
        <xdr:cNvSpPr txBox="1"/>
      </xdr:nvSpPr>
      <xdr:spPr>
        <a:xfrm>
          <a:off x="180722" y="8506826"/>
          <a:ext cx="7669425" cy="24932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i="0">
              <a:solidFill>
                <a:srgbClr val="206B31"/>
              </a:solidFill>
              <a:effectLst/>
              <a:latin typeface="+mn-lt"/>
              <a:ea typeface="+mn-ea"/>
              <a:cs typeface="+mn-cs"/>
            </a:rPr>
            <a:t>Recent Updates</a:t>
          </a:r>
          <a:r>
            <a:rPr lang="en-IN" sz="1400" b="1" i="0" baseline="0">
              <a:solidFill>
                <a:srgbClr val="206B31"/>
              </a:solidFill>
              <a:effectLst/>
              <a:latin typeface="+mn-lt"/>
              <a:ea typeface="+mn-ea"/>
              <a:cs typeface="+mn-cs"/>
            </a:rPr>
            <a:t> </a:t>
          </a:r>
        </a:p>
        <a:p>
          <a:pPr marL="171450" indent="-171450" eaLnBrk="1" fontAlgn="auto" latinLnBrk="0" hangingPunct="1">
            <a:buFont typeface="Arial" panose="020B0604020202020204" pitchFamily="34" charset="0"/>
            <a:buChar char="•"/>
          </a:pPr>
          <a:r>
            <a:rPr lang="en-IN" sz="1100" b="1" i="0">
              <a:solidFill>
                <a:schemeClr val="tx1"/>
              </a:solidFill>
              <a:effectLst/>
              <a:latin typeface="+mn-lt"/>
              <a:ea typeface="+mn-ea"/>
              <a:cs typeface="+mn-cs"/>
            </a:rPr>
            <a:t>AVENUE SUPERMART LTD shares update</a:t>
          </a:r>
          <a:r>
            <a:rPr lang="en-IN" sz="1100" b="1" i="0" baseline="0">
              <a:solidFill>
                <a:schemeClr val="tx1"/>
              </a:solidFill>
              <a:effectLst/>
              <a:latin typeface="+mn-lt"/>
              <a:ea typeface="+mn-ea"/>
              <a:cs typeface="+mn-cs"/>
            </a:rPr>
            <a:t>s: </a:t>
          </a:r>
          <a:r>
            <a:rPr lang="en-IN" sz="1100" b="0" i="0" baseline="0">
              <a:solidFill>
                <a:schemeClr val="tx1"/>
              </a:solidFill>
              <a:effectLst/>
              <a:latin typeface="+mn-lt"/>
              <a:ea typeface="+mn-ea"/>
              <a:cs typeface="+mn-cs"/>
            </a:rPr>
            <a:t>The share price made a fall of 0.90% of previous day and closed 5,192.00.</a:t>
          </a:r>
          <a:endParaRPr lang="en-IN" sz="1100">
            <a:effectLst/>
          </a:endParaRPr>
        </a:p>
        <a:p>
          <a:pPr marL="171450" indent="-171450" eaLnBrk="1" fontAlgn="auto" latinLnBrk="0" hangingPunct="1">
            <a:buFont typeface="Arial" panose="020B0604020202020204" pitchFamily="34" charset="0"/>
            <a:buChar char="•"/>
          </a:pPr>
          <a:r>
            <a:rPr lang="en-IN" sz="1100" b="0" i="0">
              <a:solidFill>
                <a:schemeClr val="tx1"/>
              </a:solidFill>
              <a:effectLst/>
              <a:latin typeface="+mn-lt"/>
              <a:ea typeface="+mn-ea"/>
              <a:cs typeface="+mn-cs"/>
            </a:rPr>
            <a:t>AVENUE SUPERMART LTD provisional standalone revenue from operations in Q1FY25 was at ₹13,711.87 crore, registering a growth of 18.3% from ₹11,584.44 in the year-ago quarter.</a:t>
          </a:r>
          <a:endParaRPr lang="en-IN" sz="1100">
            <a:effectLst/>
          </a:endParaRPr>
        </a:p>
        <a:p>
          <a:pPr marL="171450" indent="-171450" eaLnBrk="1" fontAlgn="auto" latinLnBrk="0" hangingPunct="1">
            <a:buFont typeface="Arial" panose="020B0604020202020204" pitchFamily="34" charset="0"/>
            <a:buChar char="•"/>
          </a:pPr>
          <a:r>
            <a:rPr lang="en-IN" sz="1100" b="0" i="0">
              <a:solidFill>
                <a:schemeClr val="tx1"/>
              </a:solidFill>
              <a:effectLst/>
              <a:latin typeface="+mn-lt"/>
              <a:ea typeface="+mn-ea"/>
              <a:cs typeface="+mn-cs"/>
            </a:rPr>
            <a:t>Avenue Supermarts said its total number of stores as of June 30, 2024 stood at 371. The company added seven new stores in the quarter ended June 2024.</a:t>
          </a:r>
          <a:endParaRPr lang="en-IN" sz="1100">
            <a:effectLst/>
          </a:endParaRPr>
        </a:p>
        <a:p>
          <a:pPr marL="171450" indent="-171450" eaLnBrk="1" fontAlgn="auto" latinLnBrk="0" hangingPunct="1">
            <a:buFont typeface="Arial" panose="020B0604020202020204" pitchFamily="34" charset="0"/>
            <a:buChar char="•"/>
          </a:pPr>
          <a:r>
            <a:rPr lang="en-IN" sz="1100" b="0" i="0">
              <a:solidFill>
                <a:schemeClr val="tx1"/>
              </a:solidFill>
              <a:effectLst/>
              <a:latin typeface="+mn-lt"/>
              <a:ea typeface="+mn-ea"/>
              <a:cs typeface="+mn-cs"/>
            </a:rPr>
            <a:t>The company’s revenue per store rose 5% YoY to ₹149 crore. Revenue per sqft increased by 4% YoY to ₹35,935. The gap between revenue/store and revenue/sqft stood at ~1%, according to brokerage firm Motilal Oswal.</a:t>
          </a:r>
          <a:endParaRPr lang="en-IN" sz="1100">
            <a:effectLst/>
          </a:endParaRPr>
        </a:p>
        <a:p>
          <a:pPr marL="171450" indent="-171450" eaLnBrk="1" fontAlgn="auto" latinLnBrk="0" hangingPunct="1">
            <a:buFont typeface="Arial" panose="020B0604020202020204" pitchFamily="34" charset="0"/>
            <a:buChar char="•"/>
          </a:pPr>
          <a:r>
            <a:rPr lang="en-IN" sz="1100" b="0" i="0">
              <a:solidFill>
                <a:schemeClr val="tx1"/>
              </a:solidFill>
              <a:effectLst/>
              <a:latin typeface="+mn-lt"/>
              <a:ea typeface="+mn-ea"/>
              <a:cs typeface="+mn-cs"/>
            </a:rPr>
            <a:t>It will continue to focus on being a value retailer, consciously choosing not to adopt a deep discounting strategy like some ecommerce players.</a:t>
          </a:r>
          <a:endParaRPr lang="en-IN" sz="1100">
            <a:effectLst/>
          </a:endParaRPr>
        </a:p>
        <a:p>
          <a:pPr marL="171450" indent="-171450" eaLnBrk="1" fontAlgn="auto" latinLnBrk="0" hangingPunct="1">
            <a:buFont typeface="Arial" panose="020B0604020202020204" pitchFamily="34" charset="0"/>
            <a:buChar char="•"/>
          </a:pPr>
          <a:r>
            <a:rPr lang="en-IN" sz="1100" b="0" i="0">
              <a:solidFill>
                <a:schemeClr val="tx1"/>
              </a:solidFill>
              <a:effectLst/>
              <a:latin typeface="+mn-lt"/>
              <a:ea typeface="+mn-ea"/>
              <a:cs typeface="+mn-cs"/>
            </a:rPr>
            <a:t>DMart plans to add 60–70 stores per year, with a 10–15% annual growth in store additions over the next four years.</a:t>
          </a:r>
          <a:endParaRPr lang="en-IN" sz="11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400" b="1" i="0">
            <a:solidFill>
              <a:srgbClr val="206B31"/>
            </a:solidFill>
            <a:effectLst/>
            <a:latin typeface="+mn-lt"/>
            <a:ea typeface="+mn-ea"/>
            <a:cs typeface="+mn-cs"/>
          </a:endParaRPr>
        </a:p>
      </xdr:txBody>
    </xdr:sp>
    <xdr:clientData/>
  </xdr:oneCellAnchor>
  <xdr:oneCellAnchor>
    <xdr:from>
      <xdr:col>0</xdr:col>
      <xdr:colOff>34954</xdr:colOff>
      <xdr:row>58</xdr:row>
      <xdr:rowOff>120450</xdr:rowOff>
    </xdr:from>
    <xdr:ext cx="7183074" cy="374141"/>
    <xdr:sp macro="" textlink="">
      <xdr:nvSpPr>
        <xdr:cNvPr id="31" name="TextBox 30">
          <a:extLst>
            <a:ext uri="{FF2B5EF4-FFF2-40B4-BE49-F238E27FC236}">
              <a16:creationId xmlns:a16="http://schemas.microsoft.com/office/drawing/2014/main" id="{1369DA82-FA12-4143-9AB9-C8005735EBAE}"/>
            </a:ext>
          </a:extLst>
        </xdr:cNvPr>
        <xdr:cNvSpPr txBox="1"/>
      </xdr:nvSpPr>
      <xdr:spPr>
        <a:xfrm>
          <a:off x="34954" y="11631514"/>
          <a:ext cx="718307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rgbClr val="206B31"/>
              </a:solidFill>
            </a:rPr>
            <a:t>Altman's Z Score</a:t>
          </a:r>
          <a:r>
            <a:rPr lang="en-IN" sz="1800" b="1" baseline="0">
              <a:solidFill>
                <a:srgbClr val="206B31"/>
              </a:solidFill>
            </a:rPr>
            <a:t> Analysis Calculation</a:t>
          </a:r>
        </a:p>
      </xdr:txBody>
    </xdr:sp>
    <xdr:clientData/>
  </xdr:oneCellAnchor>
  <xdr:oneCellAnchor>
    <xdr:from>
      <xdr:col>0</xdr:col>
      <xdr:colOff>69694</xdr:colOff>
      <xdr:row>95</xdr:row>
      <xdr:rowOff>162624</xdr:rowOff>
    </xdr:from>
    <xdr:ext cx="7794238" cy="766644"/>
    <xdr:sp macro="" textlink="">
      <xdr:nvSpPr>
        <xdr:cNvPr id="33" name="TextBox 32">
          <a:extLst>
            <a:ext uri="{FF2B5EF4-FFF2-40B4-BE49-F238E27FC236}">
              <a16:creationId xmlns:a16="http://schemas.microsoft.com/office/drawing/2014/main" id="{9D51FB08-BFB1-4E20-B8D4-7380191E8648}"/>
            </a:ext>
          </a:extLst>
        </xdr:cNvPr>
        <xdr:cNvSpPr txBox="1"/>
      </xdr:nvSpPr>
      <xdr:spPr>
        <a:xfrm>
          <a:off x="69694" y="18271740"/>
          <a:ext cx="7794238" cy="7666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i="1" baseline="0">
              <a:solidFill>
                <a:srgbClr val="206B31"/>
              </a:solidFill>
            </a:rPr>
            <a:t>Disclaimer : </a:t>
          </a:r>
          <a:r>
            <a:rPr lang="en-IN" sz="1000" i="1" baseline="0">
              <a:solidFill>
                <a:schemeClr val="tx1"/>
              </a:solidFill>
            </a:rPr>
            <a:t>This report is made as a part of educational assignment and is meant for educational purpose only. The author of the report is not liable for any losses due to actions taken basis this report. </a:t>
          </a:r>
          <a:r>
            <a:rPr lang="en-IN" i="1"/>
            <a:t>It is advisable to consult SEBI registered research analyst before making any investments.</a:t>
          </a:r>
        </a:p>
        <a:p>
          <a:endParaRPr lang="en-IN" i="1"/>
        </a:p>
        <a:p>
          <a:endParaRPr lang="en-IN" sz="1000" i="1" baseline="0">
            <a:solidFill>
              <a:srgbClr val="0E6AB5"/>
            </a:solidFill>
          </a:endParaRPr>
        </a:p>
      </xdr:txBody>
    </xdr:sp>
    <xdr:clientData/>
  </xdr:oneCellAnchor>
  <xdr:twoCellAnchor editAs="oneCell">
    <xdr:from>
      <xdr:col>6</xdr:col>
      <xdr:colOff>26801</xdr:colOff>
      <xdr:row>1</xdr:row>
      <xdr:rowOff>85243</xdr:rowOff>
    </xdr:from>
    <xdr:to>
      <xdr:col>8</xdr:col>
      <xdr:colOff>609601</xdr:colOff>
      <xdr:row>6</xdr:row>
      <xdr:rowOff>205741</xdr:rowOff>
    </xdr:to>
    <xdr:pic>
      <xdr:nvPicPr>
        <xdr:cNvPr id="32" name="Picture 31">
          <a:extLst>
            <a:ext uri="{FF2B5EF4-FFF2-40B4-BE49-F238E27FC236}">
              <a16:creationId xmlns:a16="http://schemas.microsoft.com/office/drawing/2014/main" id="{AD1C889A-140F-4FFF-9D77-BC89605D6A0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71341" y="230023"/>
          <a:ext cx="1931540" cy="1370178"/>
        </a:xfrm>
        <a:prstGeom prst="rect">
          <a:avLst/>
        </a:prstGeom>
      </xdr:spPr>
    </xdr:pic>
    <xdr:clientData/>
  </xdr:twoCellAnchor>
  <xdr:twoCellAnchor>
    <xdr:from>
      <xdr:col>2</xdr:col>
      <xdr:colOff>151006</xdr:colOff>
      <xdr:row>16</xdr:row>
      <xdr:rowOff>22889</xdr:rowOff>
    </xdr:from>
    <xdr:to>
      <xdr:col>5</xdr:col>
      <xdr:colOff>101262</xdr:colOff>
      <xdr:row>17</xdr:row>
      <xdr:rowOff>3212</xdr:rowOff>
    </xdr:to>
    <xdr:cxnSp macro="">
      <xdr:nvCxnSpPr>
        <xdr:cNvPr id="3" name="Straight Connector 2">
          <a:extLst>
            <a:ext uri="{FF2B5EF4-FFF2-40B4-BE49-F238E27FC236}">
              <a16:creationId xmlns:a16="http://schemas.microsoft.com/office/drawing/2014/main" id="{E31CC97B-2F20-4A81-B5CB-A3426FB6F303}"/>
            </a:ext>
          </a:extLst>
        </xdr:cNvPr>
        <xdr:cNvCxnSpPr/>
      </xdr:nvCxnSpPr>
      <xdr:spPr>
        <a:xfrm flipV="1">
          <a:off x="3171953" y="3782164"/>
          <a:ext cx="2063791" cy="85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142874</xdr:colOff>
      <xdr:row>2</xdr:row>
      <xdr:rowOff>161924</xdr:rowOff>
    </xdr:from>
    <xdr:to>
      <xdr:col>2</xdr:col>
      <xdr:colOff>523875</xdr:colOff>
      <xdr:row>2</xdr:row>
      <xdr:rowOff>542925</xdr:rowOff>
    </xdr:to>
    <xdr:pic>
      <xdr:nvPicPr>
        <xdr:cNvPr id="2" name="Picture 1" descr="LinkedIn">
          <a:extLst>
            <a:ext uri="{FF2B5EF4-FFF2-40B4-BE49-F238E27FC236}">
              <a16:creationId xmlns:a16="http://schemas.microsoft.com/office/drawing/2014/main" id="{ACFC0FFE-E423-CD01-876A-5255B5845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099" y="552449"/>
          <a:ext cx="381001" cy="381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5377</xdr:colOff>
      <xdr:row>14</xdr:row>
      <xdr:rowOff>146715</xdr:rowOff>
    </xdr:from>
    <xdr:to>
      <xdr:col>10</xdr:col>
      <xdr:colOff>36102</xdr:colOff>
      <xdr:row>25</xdr:row>
      <xdr:rowOff>223529</xdr:rowOff>
    </xdr:to>
    <xdr:pic>
      <xdr:nvPicPr>
        <xdr:cNvPr id="4" name="Picture 3">
          <a:extLst>
            <a:ext uri="{FF2B5EF4-FFF2-40B4-BE49-F238E27FC236}">
              <a16:creationId xmlns:a16="http://schemas.microsoft.com/office/drawing/2014/main" id="{FDE1F21B-7B23-4B1F-9BE2-BB1D5799D3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34065" y="6337965"/>
          <a:ext cx="4459850" cy="341056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9F90B43-F48C-4C03-9E88-0BB294B4A41B}">
  <we:reference id="wa200005502" version="1.0.0.11" store="en-US" storeType="OMEX"/>
  <we:alternateReferences>
    <we:reference id="wa200005502" version="1.0.0.11" store="wa200005502" storeType="OMEX"/>
  </we:alternateReferences>
  <we:properties>
    <we:property name="docId" value="&quot;urpxxy1fEm263VLvJg8RX&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yahoofinance.com/" TargetMode="External"/><Relationship Id="rId1" Type="http://schemas.openxmlformats.org/officeDocument/2006/relationships/hyperlink" Target="http://www.screener.in/"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www.screener.in/"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hyperlink" Target="http://www.screener.i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creener.i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screener.i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screener.in/exce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screener.in/excel/"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8" Type="http://schemas.openxmlformats.org/officeDocument/2006/relationships/hyperlink" Target="https://www.screener.in/company/compare/00000054/?sort=enterprise+value&amp;order=desc" TargetMode="External"/><Relationship Id="rId13" Type="http://schemas.openxmlformats.org/officeDocument/2006/relationships/hyperlink" Target="https://www.screener.in/company/TRENT/consolidated/" TargetMode="External"/><Relationship Id="rId3" Type="http://schemas.openxmlformats.org/officeDocument/2006/relationships/hyperlink" Target="https://www.screener.in/company/compare/00000054/?sort=current+price&amp;order=desc" TargetMode="External"/><Relationship Id="rId7" Type="http://schemas.openxmlformats.org/officeDocument/2006/relationships/hyperlink" Target="https://www.screener.in/company/compare/00000054/?sort=sales&amp;order=desc" TargetMode="External"/><Relationship Id="rId12" Type="http://schemas.openxmlformats.org/officeDocument/2006/relationships/hyperlink" Target="https://www.screener.in/company/DMART/consolidated/" TargetMode="External"/><Relationship Id="rId2" Type="http://schemas.openxmlformats.org/officeDocument/2006/relationships/hyperlink" Target="https://www.screener.in/company/compare/00000054/?sort=name&amp;order=desc" TargetMode="External"/><Relationship Id="rId16" Type="http://schemas.openxmlformats.org/officeDocument/2006/relationships/hyperlink" Target="https://www.screener.in/company/MANYAVAR/consolidated/" TargetMode="External"/><Relationship Id="rId1" Type="http://schemas.openxmlformats.org/officeDocument/2006/relationships/hyperlink" Target="https://www.screener.in/company/compare/00000054/?order=asc" TargetMode="External"/><Relationship Id="rId6" Type="http://schemas.openxmlformats.org/officeDocument/2006/relationships/hyperlink" Target="https://www.screener.in/company/compare/00000054/?sort=market+capitalization&amp;order=desc" TargetMode="External"/><Relationship Id="rId11" Type="http://schemas.openxmlformats.org/officeDocument/2006/relationships/hyperlink" Target="https://www.screener.in/company/compare/00000054/?sort=number+of+equity+shares&amp;order=desc" TargetMode="External"/><Relationship Id="rId5" Type="http://schemas.openxmlformats.org/officeDocument/2006/relationships/hyperlink" Target="https://www.screener.in/company/compare/00000054/?sort=debt&amp;order=desc" TargetMode="External"/><Relationship Id="rId15" Type="http://schemas.openxmlformats.org/officeDocument/2006/relationships/hyperlink" Target="https://www.screener.in/company/ABFRL/consolidated/" TargetMode="External"/><Relationship Id="rId10" Type="http://schemas.openxmlformats.org/officeDocument/2006/relationships/hyperlink" Target="https://www.screener.in/company/compare/00000054/?sort=evebitda&amp;order=desc" TargetMode="External"/><Relationship Id="rId4" Type="http://schemas.openxmlformats.org/officeDocument/2006/relationships/hyperlink" Target="https://www.screener.in/company/compare/00000054/?sort=cash+end+of+last+year&amp;order=desc" TargetMode="External"/><Relationship Id="rId9" Type="http://schemas.openxmlformats.org/officeDocument/2006/relationships/hyperlink" Target="https://www.screener.in/company/compare/00000054/?sort=net+profit&amp;order=desc" TargetMode="External"/><Relationship Id="rId14" Type="http://schemas.openxmlformats.org/officeDocument/2006/relationships/hyperlink" Target="https://www.screener.in/company/FIRSTCRY/consolidated/"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3F2B-442F-4EC8-905A-7C6ADCB48479}">
  <dimension ref="B2:C27"/>
  <sheetViews>
    <sheetView zoomScale="82" workbookViewId="0">
      <selection activeCell="C2" sqref="C2"/>
    </sheetView>
  </sheetViews>
  <sheetFormatPr defaultRowHeight="15"/>
  <cols>
    <col min="2" max="2" width="22.7109375" customWidth="1"/>
    <col min="3" max="3" width="109.140625" customWidth="1"/>
  </cols>
  <sheetData>
    <row r="2" spans="2:3" ht="76.5" customHeight="1">
      <c r="B2" t="s">
        <v>8638</v>
      </c>
      <c r="C2" s="184" t="s">
        <v>8882</v>
      </c>
    </row>
    <row r="3" spans="2:3">
      <c r="C3" s="183"/>
    </row>
    <row r="4" spans="2:3">
      <c r="C4" s="185"/>
    </row>
    <row r="5" spans="2:3">
      <c r="C5" s="183"/>
    </row>
    <row r="6" spans="2:3">
      <c r="C6" s="183"/>
    </row>
    <row r="7" spans="2:3">
      <c r="C7" s="183"/>
    </row>
    <row r="8" spans="2:3">
      <c r="C8" s="183"/>
    </row>
    <row r="9" spans="2:3">
      <c r="C9" s="183"/>
    </row>
    <row r="10" spans="2:3">
      <c r="C10" s="183"/>
    </row>
    <row r="11" spans="2:3">
      <c r="C11" s="183"/>
    </row>
    <row r="12" spans="2:3">
      <c r="C12" s="183"/>
    </row>
    <row r="13" spans="2:3">
      <c r="C13" s="183"/>
    </row>
    <row r="14" spans="2:3">
      <c r="C14" s="183"/>
    </row>
    <row r="15" spans="2:3">
      <c r="C15" s="183"/>
    </row>
    <row r="16" spans="2:3">
      <c r="C16" s="183"/>
    </row>
    <row r="17" spans="3:3">
      <c r="C17" s="183"/>
    </row>
    <row r="18" spans="3:3">
      <c r="C18" s="183"/>
    </row>
    <row r="19" spans="3:3">
      <c r="C19" s="183"/>
    </row>
    <row r="20" spans="3:3">
      <c r="C20" s="183"/>
    </row>
    <row r="21" spans="3:3">
      <c r="C21" s="183"/>
    </row>
    <row r="22" spans="3:3">
      <c r="C22" s="183"/>
    </row>
    <row r="23" spans="3:3">
      <c r="C23" s="183"/>
    </row>
    <row r="24" spans="3:3">
      <c r="C24" s="183"/>
    </row>
    <row r="25" spans="3:3">
      <c r="C25" s="183"/>
    </row>
    <row r="26" spans="3:3">
      <c r="C26" s="183"/>
    </row>
    <row r="27" spans="3:3">
      <c r="C27" s="18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6510-3E97-468E-A9A2-2C06D10D3F2F}">
  <sheetPr>
    <pageSetUpPr fitToPage="1"/>
  </sheetPr>
  <dimension ref="B1:R74"/>
  <sheetViews>
    <sheetView showGridLines="0" topLeftCell="A49" zoomScale="76" zoomScaleNormal="160" workbookViewId="0">
      <selection sqref="A1:L77"/>
    </sheetView>
  </sheetViews>
  <sheetFormatPr defaultRowHeight="15"/>
  <cols>
    <col min="1" max="1" width="1.85546875" customWidth="1"/>
    <col min="2" max="2" width="49.85546875" customWidth="1"/>
    <col min="3" max="3" width="11.42578125" customWidth="1"/>
    <col min="4" max="4" width="13.28515625" customWidth="1"/>
    <col min="5" max="5" width="15" customWidth="1"/>
    <col min="6" max="6" width="10.85546875" customWidth="1"/>
    <col min="7" max="7" width="11.140625" customWidth="1"/>
    <col min="8" max="8" width="1.42578125" customWidth="1"/>
    <col min="9" max="9" width="14.5703125" customWidth="1"/>
    <col min="10" max="10" width="17" customWidth="1"/>
    <col min="11" max="11" width="12.42578125" customWidth="1"/>
    <col min="12" max="12" width="2.140625" customWidth="1"/>
    <col min="13" max="17" width="9.140625" style="75"/>
  </cols>
  <sheetData>
    <row r="1" spans="2:11" ht="15.75" thickBot="1"/>
    <row r="2" spans="2:11">
      <c r="B2" s="293"/>
      <c r="C2" s="293"/>
      <c r="D2" s="293"/>
      <c r="E2" s="293"/>
      <c r="F2" s="293"/>
      <c r="G2" s="293"/>
      <c r="H2" s="293"/>
      <c r="I2" s="293"/>
      <c r="J2" s="293"/>
      <c r="K2" s="293"/>
    </row>
    <row r="3" spans="2:11" ht="31.5">
      <c r="B3" s="295" t="str">
        <f>'Data Sheet'!B1</f>
        <v>AVENUE SUPERMARTS LTD</v>
      </c>
      <c r="C3" s="289"/>
      <c r="D3" s="289"/>
      <c r="E3" s="289"/>
      <c r="F3" s="289"/>
      <c r="G3" s="289"/>
      <c r="H3" s="289"/>
      <c r="I3" s="289"/>
      <c r="J3" s="289"/>
      <c r="K3" s="289"/>
    </row>
    <row r="4" spans="2:11" ht="18.75">
      <c r="B4" s="296" t="str">
        <f>CONCATENATE("  ","NSE:",VLOOKUP(B3,'List of stocks'!B3:D5446,3,FALSE)," | ","BSE Code: ",VLOOKUP(B3,'List of stocks'!B3:C5444,2,FALSE),)</f>
        <v xml:space="preserve">  NSE:DMART | BSE Code: 540376</v>
      </c>
      <c r="C4" s="289"/>
      <c r="D4" s="289"/>
      <c r="E4" s="289"/>
      <c r="F4" s="289"/>
      <c r="G4" s="289"/>
      <c r="H4" s="289"/>
      <c r="I4" s="289"/>
      <c r="J4" s="289"/>
      <c r="K4" s="289"/>
    </row>
    <row r="5" spans="2:11" ht="15.75" thickBot="1">
      <c r="B5" s="294"/>
      <c r="C5" s="294"/>
      <c r="D5" s="294"/>
      <c r="E5" s="294"/>
      <c r="F5" s="294"/>
      <c r="G5" s="294"/>
      <c r="H5" s="294"/>
      <c r="I5" s="294"/>
      <c r="J5" s="294"/>
      <c r="K5" s="294"/>
    </row>
    <row r="7" spans="2:11" ht="18.75">
      <c r="B7" s="312" t="str">
        <f>'Data Sheet'!B1&amp;" - One Page Profile"</f>
        <v>AVENUE SUPERMARTS LTD - One Page Profile</v>
      </c>
      <c r="C7" s="312"/>
      <c r="D7" s="312"/>
      <c r="E7" s="312"/>
      <c r="F7" s="312"/>
      <c r="G7" s="312"/>
      <c r="H7" s="312"/>
      <c r="I7" s="312"/>
      <c r="J7" s="312"/>
      <c r="K7" s="312"/>
    </row>
    <row r="8" spans="2:11" ht="3" customHeight="1"/>
    <row r="9" spans="2:11" ht="80.099999999999994" customHeight="1">
      <c r="C9" s="313" t="str">
        <f>'Input Sheet'!C2</f>
        <v>Incorporated in 2000 by Radhakishan Damani, DMart, is an Indian retail corporation that operates a chain of supermarkets and hypermarkets, operated by Avenue Supermarts Ltd. Headquatered in Mumbai,Avenue Supermarts Limited (DMart) is a national supermarket chain, with a focus on value-retailing. We offer a wide range of products with a focus on the Foods, Non-Foods (FMCG) and General Merchandise &amp; Apparel product categories.</v>
      </c>
      <c r="D9" s="313"/>
      <c r="E9" s="313"/>
      <c r="F9" s="313"/>
      <c r="G9" s="313"/>
      <c r="H9" s="313"/>
      <c r="I9" s="313"/>
      <c r="J9" s="313"/>
      <c r="K9" s="313"/>
    </row>
    <row r="10" spans="2:11" ht="15.75">
      <c r="B10" s="223" t="s">
        <v>8639</v>
      </c>
    </row>
    <row r="11" spans="2:11" ht="15.75">
      <c r="B11" s="290" t="s">
        <v>8640</v>
      </c>
      <c r="C11" s="291">
        <f>'Profit &amp; Loss'!$G$3</f>
        <v>43921</v>
      </c>
      <c r="D11" s="291">
        <f>'Profit &amp; Loss'!$H$3</f>
        <v>44286</v>
      </c>
      <c r="E11" s="291">
        <f>'Profit &amp; Loss'!$I$3</f>
        <v>44651</v>
      </c>
      <c r="F11" s="291">
        <f>'Profit &amp; Loss'!$J$3</f>
        <v>45016</v>
      </c>
      <c r="G11" s="291">
        <f>'Profit &amp; Loss'!$K$3</f>
        <v>45382</v>
      </c>
      <c r="I11" s="307" t="s">
        <v>8652</v>
      </c>
      <c r="J11" s="307"/>
      <c r="K11" s="307"/>
    </row>
    <row r="12" spans="2:11" ht="4.5" customHeight="1"/>
    <row r="13" spans="2:11" ht="15.75">
      <c r="B13" s="202" t="s">
        <v>8629</v>
      </c>
      <c r="C13" s="219">
        <f>'Profit &amp; Loss'!G4</f>
        <v>24870.2</v>
      </c>
      <c r="D13" s="219">
        <f>'Profit &amp; Loss'!H4</f>
        <v>24143.06</v>
      </c>
      <c r="E13" s="219">
        <f>'Profit &amp; Loss'!I4</f>
        <v>30976.27</v>
      </c>
      <c r="F13" s="219">
        <f>'Profit &amp; Loss'!J4</f>
        <v>42839.56</v>
      </c>
      <c r="G13" s="219">
        <f>'Profit &amp; Loss'!K4</f>
        <v>50788.83</v>
      </c>
    </row>
    <row r="14" spans="2:11" ht="15.75">
      <c r="B14" s="217" t="s">
        <v>8641</v>
      </c>
      <c r="C14" s="220">
        <f>'Profit &amp; Loss'!G28</f>
        <v>0.24322903023916598</v>
      </c>
      <c r="D14" s="220">
        <f>'Profit &amp; Loss'!H28</f>
        <v>-2.9237400583831175E-2</v>
      </c>
      <c r="E14" s="220">
        <f>'Profit &amp; Loss'!I28</f>
        <v>0.28302998874210639</v>
      </c>
      <c r="F14" s="220">
        <f>'Profit &amp; Loss'!J28</f>
        <v>0.38297993915987938</v>
      </c>
      <c r="G14" s="220">
        <f>'Profit &amp; Loss'!K28</f>
        <v>0.18555909537819737</v>
      </c>
    </row>
    <row r="15" spans="2:11" ht="15.75">
      <c r="B15" s="203" t="s">
        <v>8645</v>
      </c>
      <c r="C15" s="213">
        <f>'Profit &amp; Loss'!G30</f>
        <v>9.0693681594840439E-2</v>
      </c>
      <c r="D15" s="213">
        <f>'Profit &amp; Loss'!H30</f>
        <v>8.5572831281535977E-2</v>
      </c>
      <c r="E15" s="213">
        <f>'Profit &amp; Loss'!I30</f>
        <v>8.317366810142085E-2</v>
      </c>
      <c r="F15" s="213">
        <f>'Profit &amp; Loss'!J30</f>
        <v>9.3903625527433088E-2</v>
      </c>
      <c r="G15" s="213">
        <f>'Profit &amp; Loss'!K30</f>
        <v>8.7553306504599596E-2</v>
      </c>
    </row>
    <row r="16" spans="2:11" ht="15.75">
      <c r="B16" s="203" t="s">
        <v>8646</v>
      </c>
      <c r="C16" s="221">
        <f>'Profit &amp; Loss'!G31</f>
        <v>8.5576714300649018E-2</v>
      </c>
      <c r="D16" s="221">
        <f>'Profit &amp; Loss'!H31</f>
        <v>7.2270457845857075E-2</v>
      </c>
      <c r="E16" s="221">
        <f>'Profit &amp; Loss'!I31</f>
        <v>8.0782805676732614E-2</v>
      </c>
      <c r="F16" s="221">
        <f>'Profit &amp; Loss'!J31</f>
        <v>8.4939481171141737E-2</v>
      </c>
      <c r="G16" s="221">
        <f>'Profit &amp; Loss'!K31</f>
        <v>8.0837459732779948E-2</v>
      </c>
    </row>
    <row r="17" spans="2:11" ht="15.75">
      <c r="B17" s="203" t="s">
        <v>8647</v>
      </c>
      <c r="C17" s="221">
        <f>'Profit &amp; Loss'!G32</f>
        <v>7.0522151008033759E-2</v>
      </c>
      <c r="D17" s="221">
        <f>'Profit &amp; Loss'!H32</f>
        <v>5.5116045770502907E-2</v>
      </c>
      <c r="E17" s="221">
        <f>'Profit &amp; Loss'!I32</f>
        <v>6.4703400377127462E-2</v>
      </c>
      <c r="F17" s="221">
        <f>'Profit &amp; Loss'!J32</f>
        <v>7.0026396162798987E-2</v>
      </c>
      <c r="G17" s="221">
        <f>'Profit &amp; Loss'!K32</f>
        <v>6.6449256657418701E-2</v>
      </c>
    </row>
    <row r="18" spans="2:11" ht="15.75">
      <c r="B18" s="203" t="s">
        <v>8648</v>
      </c>
      <c r="C18" s="221">
        <f>'Profit &amp; Loss'!G33</f>
        <v>5.2314818537848508E-2</v>
      </c>
      <c r="D18" s="221">
        <f>'Profit &amp; Loss'!H33</f>
        <v>4.5540623268135849E-2</v>
      </c>
      <c r="E18" s="221">
        <f>'Profit &amp; Loss'!I33</f>
        <v>4.8183658006596658E-2</v>
      </c>
      <c r="F18" s="221">
        <f>'Profit &amp; Loss'!J33</f>
        <v>5.5521345223900537E-2</v>
      </c>
      <c r="G18" s="221">
        <f>'Profit &amp; Loss'!K33</f>
        <v>4.9935586230279376E-2</v>
      </c>
    </row>
    <row r="19" spans="2:11" ht="15.75">
      <c r="B19" s="203" t="s">
        <v>8649</v>
      </c>
      <c r="C19" s="222">
        <f>'Profit &amp; Loss'!G13</f>
        <v>20.084594010497067</v>
      </c>
      <c r="D19" s="222">
        <f>'Profit &amp; Loss'!H13</f>
        <v>16.972676752083977</v>
      </c>
      <c r="E19" s="222">
        <f>'Profit &amp; Loss'!I13</f>
        <v>23.040290213028712</v>
      </c>
      <c r="F19" s="222">
        <f>'Profit &amp; Loss'!J13</f>
        <v>36.688415856856395</v>
      </c>
      <c r="G19" s="222">
        <f>'Profit &amp; Loss'!K13</f>
        <v>38.976025818349477</v>
      </c>
    </row>
    <row r="20" spans="2:11" ht="15.75">
      <c r="B20" s="218" t="s">
        <v>8650</v>
      </c>
      <c r="C20" s="214">
        <f>'Profit &amp; Loss'!G34</f>
        <v>0.38883541138910394</v>
      </c>
      <c r="D20" s="214">
        <f>'Profit &amp; Loss'!H34</f>
        <v>-0.1549405109601254</v>
      </c>
      <c r="E20" s="214">
        <f>'Profit &amp; Loss'!I34</f>
        <v>0.35749301949085477</v>
      </c>
      <c r="F20" s="214">
        <f>'Profit &amp; Loss'!J34</f>
        <v>0.5923591030164197</v>
      </c>
      <c r="G20" s="214">
        <f>'Profit &amp; Loss'!K34</f>
        <v>6.2352377666520908E-2</v>
      </c>
    </row>
    <row r="22" spans="2:11" ht="15.75">
      <c r="B22" s="290" t="s">
        <v>8660</v>
      </c>
      <c r="C22" s="291">
        <f>'Profit &amp; Loss'!$G$3</f>
        <v>43921</v>
      </c>
      <c r="D22" s="291">
        <f>'Profit &amp; Loss'!$H$3</f>
        <v>44286</v>
      </c>
      <c r="E22" s="291">
        <f>'Profit &amp; Loss'!$I$3</f>
        <v>44651</v>
      </c>
      <c r="F22" s="291">
        <f>'Profit &amp; Loss'!$J$3</f>
        <v>45016</v>
      </c>
      <c r="G22" s="291">
        <f>'Profit &amp; Loss'!$K$3</f>
        <v>45382</v>
      </c>
      <c r="I22" s="307" t="s">
        <v>8665</v>
      </c>
      <c r="J22" s="307"/>
      <c r="K22" s="307"/>
    </row>
    <row r="23" spans="2:11" ht="4.5" customHeight="1"/>
    <row r="24" spans="2:11" ht="15.75">
      <c r="B24" s="202" t="s">
        <v>8661</v>
      </c>
      <c r="C24" s="215">
        <f>'Profit &amp; Loss'!G14</f>
        <v>108.91432502228918</v>
      </c>
      <c r="D24" s="215">
        <f>'Profit &amp; Loss'!H14</f>
        <v>168.45015325287179</v>
      </c>
      <c r="E24" s="215">
        <f>'Profit &amp; Loss'!I14</f>
        <v>173.75432179826473</v>
      </c>
      <c r="F24" s="215">
        <f>'Profit &amp; Loss'!J14</f>
        <v>92.700922636440467</v>
      </c>
      <c r="G24" s="215">
        <f>'Profit &amp; Loss'!K14</f>
        <v>116.1124025597653</v>
      </c>
    </row>
    <row r="25" spans="2:11" ht="15.75">
      <c r="B25" s="203" t="s">
        <v>340</v>
      </c>
      <c r="C25" s="216">
        <f>'Profit &amp; Loss'!G43</f>
        <v>66.687446847498677</v>
      </c>
      <c r="D25" s="216">
        <f>'Profit &amp; Loss'!H43</f>
        <v>105.54402950430713</v>
      </c>
      <c r="E25" s="216">
        <f>'Profit &amp; Loss'!I43</f>
        <v>103.77659919675497</v>
      </c>
      <c r="F25" s="216">
        <f>'Profit &amp; Loss'!J43</f>
        <v>60.384339076116447</v>
      </c>
      <c r="G25" s="216">
        <f>'Profit &amp; Loss'!K43</f>
        <v>71.714707572997028</v>
      </c>
    </row>
    <row r="26" spans="2:11" ht="15.75">
      <c r="B26" s="203" t="s">
        <v>8657</v>
      </c>
      <c r="C26" s="216">
        <f>'Profit &amp; Loss'!G44</f>
        <v>5.7068925863081112</v>
      </c>
      <c r="D26" s="216">
        <f>'Profit &amp; Loss'!H44</f>
        <v>7.6277153351729243</v>
      </c>
      <c r="E26" s="216">
        <f>'Profit &amp; Loss'!I44</f>
        <v>8.383364846703623</v>
      </c>
      <c r="F26" s="216">
        <f>'Profit &amp; Loss'!J44</f>
        <v>5.1290144319876312</v>
      </c>
      <c r="G26" s="216">
        <f>'Profit &amp; Loss'!K44</f>
        <v>5.7972347856802369</v>
      </c>
      <c r="H26" s="106">
        <f>'Profit &amp; Loss'!L44</f>
        <v>0</v>
      </c>
    </row>
    <row r="27" spans="2:11" ht="15.75">
      <c r="B27" s="203" t="s">
        <v>8662</v>
      </c>
      <c r="C27" s="216">
        <f>'Profit &amp; Loss'!G46</f>
        <v>12.789672862359586</v>
      </c>
      <c r="D27" s="216">
        <f>'Profit &amp; Loss'!H46</f>
        <v>15.201384389483993</v>
      </c>
      <c r="E27" s="216">
        <f>'Profit &amp; Loss'!I46</f>
        <v>18.960654981414923</v>
      </c>
      <c r="F27" s="216">
        <f>'Profit &amp; Loss'!J46</f>
        <v>13.713177775566432</v>
      </c>
      <c r="G27" s="216">
        <f>'Profit &amp; Loss'!K46</f>
        <v>15.749471970529186</v>
      </c>
    </row>
    <row r="28" spans="2:11" ht="15.75">
      <c r="B28" s="217" t="s">
        <v>8663</v>
      </c>
      <c r="C28" s="213">
        <f>'Balance Sheet'!G23</f>
        <v>0.11742874832802935</v>
      </c>
      <c r="D28" s="213">
        <f>'Balance Sheet'!H23</f>
        <v>9.0242627245724003E-2</v>
      </c>
      <c r="E28" s="213">
        <f>'Balance Sheet'!I23</f>
        <v>0.10912335753828875</v>
      </c>
      <c r="F28" s="213">
        <f>'Balance Sheet'!J23</f>
        <v>0.14792924801134422</v>
      </c>
      <c r="G28" s="213">
        <f>'Balance Sheet'!K23</f>
        <v>0.13563987673429309</v>
      </c>
    </row>
    <row r="29" spans="2:11" ht="15.75">
      <c r="B29" s="218" t="s">
        <v>8664</v>
      </c>
      <c r="C29" s="214">
        <f>'Balance Sheet'!G24</f>
        <v>0.2049531850176238</v>
      </c>
      <c r="D29" s="214">
        <f>'Balance Sheet'!H24</f>
        <v>0.12714808863099669</v>
      </c>
      <c r="E29" s="214">
        <f>'Balance Sheet'!I24</f>
        <v>0.15745957399353183</v>
      </c>
      <c r="F29" s="214">
        <f>'Balance Sheet'!J24</f>
        <v>0.20147354302901541</v>
      </c>
      <c r="G29" s="214">
        <f>'Balance Sheet'!K24</f>
        <v>0.19546224750539129</v>
      </c>
    </row>
    <row r="31" spans="2:11" ht="15" customHeight="1">
      <c r="B31" s="292" t="s">
        <v>8670</v>
      </c>
      <c r="C31" s="314" t="str">
        <f>'Share Price'!K1195</f>
        <v>N. Shares(in Crs.)</v>
      </c>
      <c r="D31" s="314"/>
      <c r="E31" s="292" t="str">
        <f>'Share Price'!L1195</f>
        <v>Holding (%)</v>
      </c>
      <c r="F31" s="314">
        <f>'Share Price'!N1207</f>
        <v>0</v>
      </c>
      <c r="G31" s="314"/>
      <c r="I31" s="307" t="s">
        <v>8677</v>
      </c>
      <c r="J31" s="307"/>
      <c r="K31" s="307"/>
    </row>
    <row r="32" spans="2:11" ht="6.75" customHeight="1"/>
    <row r="33" spans="2:11" ht="15.75">
      <c r="B33" s="202" t="str">
        <f>'Share Price'!J1196</f>
        <v>Radhakishan Shivkishan Damani</v>
      </c>
      <c r="C33" s="311">
        <f>'Share Price'!K1196</f>
        <v>14.984823799999999</v>
      </c>
      <c r="D33" s="311"/>
      <c r="E33" s="212">
        <f>'Share Price'!L1196</f>
        <v>0.2303</v>
      </c>
      <c r="F33" s="311">
        <f>'Share Price'!M1196</f>
        <v>77801.205169599998</v>
      </c>
      <c r="G33" s="311"/>
    </row>
    <row r="34" spans="2:11" ht="15.75">
      <c r="B34" s="202" t="str">
        <f>'Share Price'!J1197</f>
        <v>Bright Star Investments Pvt Ltd</v>
      </c>
      <c r="C34" s="311">
        <f>'Share Price'!K1197</f>
        <v>8.875</v>
      </c>
      <c r="D34" s="311"/>
      <c r="E34" s="212">
        <f>'Share Price'!L1197</f>
        <v>0.13639999999999999</v>
      </c>
      <c r="F34" s="311">
        <f>'Share Price'!M1197</f>
        <v>46079</v>
      </c>
      <c r="G34" s="311"/>
    </row>
    <row r="35" spans="2:11" ht="15.75">
      <c r="B35" s="202" t="str">
        <f>'Share Price'!J1198</f>
        <v>Gopikishan Shivkishan Damani</v>
      </c>
      <c r="C35" s="311">
        <f>'Share Price'!K1198</f>
        <v>3.6469011999999998</v>
      </c>
      <c r="D35" s="311"/>
      <c r="E35" s="212">
        <f>'Share Price'!L1198</f>
        <v>5.5999999999999994E-2</v>
      </c>
      <c r="F35" s="311">
        <f>'Share Price'!M1198</f>
        <v>18934.711030399998</v>
      </c>
      <c r="G35" s="311"/>
    </row>
    <row r="36" spans="2:11" ht="15.75">
      <c r="B36" s="202" t="str">
        <f>'Share Price'!J1199</f>
        <v>Gopikishan S.Damani &amp; Radhakishan S.Damani(On behalf of Karnikar Pvt Beneficiary Trust)</v>
      </c>
      <c r="C36" s="311">
        <f>'Share Price'!K1199</f>
        <v>3.0955493999999999</v>
      </c>
      <c r="D36" s="311"/>
      <c r="E36" s="212">
        <f>'Share Price'!L1199</f>
        <v>4.7599999999999996E-2</v>
      </c>
      <c r="F36" s="311">
        <f>'Share Price'!M1199</f>
        <v>16072.0924848</v>
      </c>
      <c r="G36" s="311"/>
    </row>
    <row r="37" spans="2:11" ht="15.75">
      <c r="B37" s="202" t="str">
        <f>'Share Price'!J1200</f>
        <v>Gopikishan S.Damani &amp; Radhakishan S.Damani(On behalf of Gulmohar Pvt Beneficiary Trust)</v>
      </c>
      <c r="C37" s="311">
        <f>'Share Price'!K1200</f>
        <v>3.0955493999999999</v>
      </c>
      <c r="D37" s="311"/>
      <c r="E37" s="212">
        <f>'Share Price'!L1200</f>
        <v>4.7599999999999996E-2</v>
      </c>
      <c r="F37" s="311">
        <f>'Share Price'!M1200</f>
        <v>16072.0924848</v>
      </c>
      <c r="G37" s="311"/>
    </row>
    <row r="38" spans="2:11" ht="15.75">
      <c r="B38" s="202" t="str">
        <f>'Share Price'!J1201</f>
        <v>Radhakishan S.Damani &amp; Shrikantadevi Damani (On behalf of Bottle Palm Pvt Beneficiary Trust)</v>
      </c>
      <c r="C38" s="311">
        <f>'Share Price'!K1201</f>
        <v>3.0955493999999999</v>
      </c>
      <c r="D38" s="311"/>
      <c r="E38" s="212">
        <f>'Share Price'!L1201</f>
        <v>4.7599999999999996E-2</v>
      </c>
      <c r="F38" s="311">
        <f>'Share Price'!M1201</f>
        <v>16072.0924848</v>
      </c>
      <c r="G38" s="311"/>
    </row>
    <row r="39" spans="2:11" ht="15.75">
      <c r="B39" s="202" t="str">
        <f>'Share Price'!J1202</f>
        <v>Radhakishan S.Damani &amp; Shrikantadevi Damani(On behalf of Royal Palm Pvt Beneficiary Trust)</v>
      </c>
      <c r="C39" s="311">
        <f>'Share Price'!K1202</f>
        <v>3.0955493999999999</v>
      </c>
      <c r="D39" s="311"/>
      <c r="E39" s="212">
        <f>'Share Price'!L1202</f>
        <v>4.7599999999999996E-2</v>
      </c>
      <c r="F39" s="311">
        <f>'Share Price'!M1202</f>
        <v>16072.0924848</v>
      </c>
      <c r="G39" s="311"/>
    </row>
    <row r="40" spans="2:11" ht="15.75">
      <c r="B40" s="202" t="str">
        <f>'Share Price'!J1203</f>
        <v>Radhakishan S.Damani &amp; Shrikantadevi Damani(On behalf of Mountain Glory Pvt Beneficiary Trust)</v>
      </c>
      <c r="C40" s="311">
        <f>'Share Price'!K1203</f>
        <v>3.0955493999999999</v>
      </c>
      <c r="D40" s="311"/>
      <c r="E40" s="212">
        <f>'Share Price'!L1203</f>
        <v>4.7599999999999996E-2</v>
      </c>
      <c r="F40" s="311">
        <f>'Share Price'!M1203</f>
        <v>16072.0924848</v>
      </c>
      <c r="G40" s="311"/>
    </row>
    <row r="41" spans="2:11" ht="15.75">
      <c r="B41" s="202" t="str">
        <f>'Share Price'!J1204</f>
        <v>Jyoti Varun Kabra</v>
      </c>
      <c r="C41" s="311">
        <f>'Share Price'!K1204</f>
        <v>1.6064811999999999</v>
      </c>
      <c r="D41" s="311"/>
      <c r="E41" s="212">
        <f>'Share Price'!L1204</f>
        <v>2.4700000000000003E-2</v>
      </c>
      <c r="F41" s="311">
        <f>'Share Price'!M1204</f>
        <v>8340.850390399999</v>
      </c>
      <c r="G41" s="311"/>
    </row>
    <row r="42" spans="2:11" ht="15.75">
      <c r="B42" s="202" t="str">
        <f>'Share Price'!J1205</f>
        <v>Manjri Chandak</v>
      </c>
      <c r="C42" s="311">
        <f>'Share Price'!K1205</f>
        <v>1.6064811999999999</v>
      </c>
      <c r="D42" s="311"/>
      <c r="E42" s="212">
        <f>'Share Price'!L1205</f>
        <v>2.4700000000000003E-2</v>
      </c>
      <c r="F42" s="311">
        <f>'Share Price'!M1205</f>
        <v>8340.850390399999</v>
      </c>
      <c r="G42" s="311"/>
    </row>
    <row r="44" spans="2:11" ht="15.75">
      <c r="B44" s="290" t="s">
        <v>8683</v>
      </c>
      <c r="C44" s="308" t="s">
        <v>8684</v>
      </c>
      <c r="D44" s="308"/>
      <c r="E44" s="308"/>
      <c r="F44" s="309" t="s">
        <v>8685</v>
      </c>
      <c r="G44" s="309"/>
      <c r="I44" s="307" t="s">
        <v>231</v>
      </c>
      <c r="J44" s="307"/>
      <c r="K44" s="307"/>
    </row>
    <row r="46" spans="2:11" ht="15.75">
      <c r="B46" s="201" t="s">
        <v>8883</v>
      </c>
      <c r="C46" s="310" t="s">
        <v>8886</v>
      </c>
      <c r="D46" s="310"/>
      <c r="E46" s="310"/>
      <c r="F46" s="201"/>
      <c r="G46" s="326">
        <v>0.41736111111111113</v>
      </c>
      <c r="I46" s="202" t="s">
        <v>8876</v>
      </c>
      <c r="J46" s="202"/>
      <c r="K46" s="202">
        <f>'Data Sheet'!B8</f>
        <v>5237.05</v>
      </c>
    </row>
    <row r="47" spans="2:11" ht="15.75">
      <c r="B47" s="201" t="s">
        <v>8884</v>
      </c>
      <c r="C47" s="310" t="s">
        <v>8887</v>
      </c>
      <c r="D47" s="310"/>
      <c r="E47" s="310"/>
      <c r="F47" s="201"/>
      <c r="G47" s="327">
        <v>5.584027777777778</v>
      </c>
      <c r="I47" s="203" t="s">
        <v>8678</v>
      </c>
      <c r="J47" s="203"/>
      <c r="K47" s="203">
        <f>'Data Sheet'!K93</f>
        <v>65.069999999999993</v>
      </c>
    </row>
    <row r="48" spans="2:11" ht="15.75">
      <c r="B48" s="201" t="s">
        <v>8884</v>
      </c>
      <c r="C48" s="310" t="s">
        <v>8888</v>
      </c>
      <c r="D48" s="310"/>
      <c r="E48" s="310"/>
      <c r="F48" s="201"/>
      <c r="G48" s="201"/>
      <c r="I48" s="204" t="s">
        <v>8679</v>
      </c>
      <c r="J48" s="204"/>
      <c r="K48" s="204">
        <f>K46*K47</f>
        <v>340774.84349999996</v>
      </c>
    </row>
    <row r="49" spans="2:18" ht="15.75">
      <c r="B49" s="201" t="s">
        <v>8885</v>
      </c>
      <c r="C49" s="310" t="s">
        <v>8889</v>
      </c>
      <c r="D49" s="310"/>
      <c r="E49" s="310"/>
      <c r="F49" s="201"/>
      <c r="G49" s="201"/>
      <c r="I49" s="205" t="s">
        <v>8680</v>
      </c>
      <c r="J49" s="203"/>
      <c r="K49" s="206">
        <f>'Data Sheet'!K69*-1</f>
        <v>-638.17999999999995</v>
      </c>
    </row>
    <row r="50" spans="2:18" ht="15.75">
      <c r="I50" s="205" t="s">
        <v>8681</v>
      </c>
      <c r="J50" s="203"/>
      <c r="K50" s="206">
        <f>'Data Sheet'!K59</f>
        <v>592.16</v>
      </c>
    </row>
    <row r="51" spans="2:18" ht="16.5" thickBot="1">
      <c r="B51" s="224" t="s">
        <v>239</v>
      </c>
      <c r="I51" s="207" t="s">
        <v>8682</v>
      </c>
      <c r="J51" s="208"/>
      <c r="K51" s="306">
        <v>0</v>
      </c>
    </row>
    <row r="52" spans="2:18" ht="16.5" thickBot="1">
      <c r="B52" s="224" t="s">
        <v>8890</v>
      </c>
      <c r="I52" s="209" t="s">
        <v>8656</v>
      </c>
      <c r="J52" s="210"/>
      <c r="K52" s="211">
        <f>K48-K49+K50+K51</f>
        <v>342005.18349999993</v>
      </c>
    </row>
    <row r="53" spans="2:18">
      <c r="B53" s="224" t="s">
        <v>8891</v>
      </c>
    </row>
    <row r="54" spans="2:18">
      <c r="B54" s="224"/>
    </row>
    <row r="56" spans="2:18" ht="15.75">
      <c r="B56" s="290" t="s">
        <v>8687</v>
      </c>
      <c r="C56" s="308"/>
      <c r="D56" s="308"/>
      <c r="E56" s="308"/>
      <c r="F56" s="309"/>
      <c r="G56" s="309"/>
      <c r="H56" s="309"/>
      <c r="I56" s="309"/>
      <c r="J56" s="309"/>
      <c r="K56" s="309"/>
    </row>
    <row r="58" spans="2:18" ht="15.75" customHeight="1">
      <c r="B58" s="225"/>
      <c r="C58" s="225"/>
      <c r="D58" s="225"/>
      <c r="E58" s="225"/>
      <c r="F58" s="225"/>
      <c r="G58" s="225"/>
      <c r="H58" s="225"/>
      <c r="I58" s="225"/>
      <c r="J58" s="225"/>
      <c r="K58" s="225"/>
    </row>
    <row r="63" spans="2:18">
      <c r="R63" t="s">
        <v>159</v>
      </c>
    </row>
    <row r="67" spans="2:11" ht="15.75">
      <c r="B67" s="308"/>
      <c r="C67" s="308"/>
      <c r="D67" s="308"/>
      <c r="E67" s="308"/>
      <c r="F67" s="308"/>
      <c r="G67" s="308"/>
      <c r="H67" s="308"/>
      <c r="I67" s="308"/>
      <c r="J67" s="308"/>
      <c r="K67" s="291"/>
    </row>
    <row r="68" spans="2:11">
      <c r="B68" s="85" t="s">
        <v>8717</v>
      </c>
    </row>
    <row r="69" spans="2:11">
      <c r="B69" s="226" t="s">
        <v>8718</v>
      </c>
    </row>
    <row r="70" spans="2:11">
      <c r="B70" s="226" t="s">
        <v>8719</v>
      </c>
    </row>
    <row r="71" spans="2:11">
      <c r="B71" s="85" t="s">
        <v>8720</v>
      </c>
    </row>
    <row r="72" spans="2:11">
      <c r="B72" s="85" t="s">
        <v>8880</v>
      </c>
    </row>
    <row r="73" spans="2:11">
      <c r="B73" s="85" t="s">
        <v>8881</v>
      </c>
    </row>
    <row r="74" spans="2:11">
      <c r="B74" s="85" t="s">
        <v>8903</v>
      </c>
    </row>
  </sheetData>
  <mergeCells count="41">
    <mergeCell ref="B67:D67"/>
    <mergeCell ref="E67:G67"/>
    <mergeCell ref="H67:J67"/>
    <mergeCell ref="B7:K7"/>
    <mergeCell ref="C9:K9"/>
    <mergeCell ref="I11:K11"/>
    <mergeCell ref="I22:K22"/>
    <mergeCell ref="C31:D31"/>
    <mergeCell ref="F31:G31"/>
    <mergeCell ref="I31:K31"/>
    <mergeCell ref="C33:D33"/>
    <mergeCell ref="C34:D34"/>
    <mergeCell ref="C35:D35"/>
    <mergeCell ref="C36:D36"/>
    <mergeCell ref="C37:D37"/>
    <mergeCell ref="C38:D38"/>
    <mergeCell ref="C39:D39"/>
    <mergeCell ref="C40:D40"/>
    <mergeCell ref="C41:D41"/>
    <mergeCell ref="C42:D42"/>
    <mergeCell ref="F33:G33"/>
    <mergeCell ref="F34:G34"/>
    <mergeCell ref="F35:G35"/>
    <mergeCell ref="F36:G36"/>
    <mergeCell ref="F37:G37"/>
    <mergeCell ref="F38:G38"/>
    <mergeCell ref="F39:G39"/>
    <mergeCell ref="F40:G40"/>
    <mergeCell ref="F41:G41"/>
    <mergeCell ref="F42:G42"/>
    <mergeCell ref="I44:K44"/>
    <mergeCell ref="C56:E56"/>
    <mergeCell ref="F56:G56"/>
    <mergeCell ref="H56:I56"/>
    <mergeCell ref="J56:K56"/>
    <mergeCell ref="F44:G44"/>
    <mergeCell ref="C44:E44"/>
    <mergeCell ref="C46:E46"/>
    <mergeCell ref="C47:E47"/>
    <mergeCell ref="C48:E48"/>
    <mergeCell ref="C49:E49"/>
  </mergeCells>
  <hyperlinks>
    <hyperlink ref="B69" r:id="rId1" xr:uid="{3E0CB19B-82C8-4A45-8B4B-4A6D31DC4A17}"/>
    <hyperlink ref="B70" r:id="rId2" xr:uid="{9C603CE3-ADE8-4351-A388-40D0917CA7C4}"/>
  </hyperlinks>
  <pageMargins left="0.19685039370078741" right="0.19685039370078741" top="0.23622047244094491" bottom="0.23622047244094491" header="0.19685039370078741" footer="0.19685039370078741"/>
  <pageSetup paperSize="9" scale="62"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13DE6-D1F5-428C-BF31-E7D12660C359}">
  <dimension ref="B3:V1855"/>
  <sheetViews>
    <sheetView showGridLines="0" topLeftCell="A1180" zoomScale="78" zoomScaleNormal="112" workbookViewId="0">
      <selection activeCell="M1195" sqref="M1195"/>
    </sheetView>
  </sheetViews>
  <sheetFormatPr defaultRowHeight="15"/>
  <cols>
    <col min="2" max="2" width="11.42578125" customWidth="1"/>
    <col min="4" max="4" width="12.28515625" customWidth="1"/>
    <col min="7" max="7" width="23.140625" customWidth="1"/>
    <col min="8" max="8" width="19.85546875" customWidth="1"/>
    <col min="9" max="9" width="9.140625" customWidth="1"/>
    <col min="10" max="10" width="20.85546875" customWidth="1"/>
    <col min="11" max="11" width="25.5703125" customWidth="1"/>
    <col min="12" max="12" width="26.42578125" customWidth="1"/>
    <col min="13" max="13" width="19.85546875" customWidth="1"/>
    <col min="14" max="14" width="19" customWidth="1"/>
    <col min="15" max="16" width="13.28515625" customWidth="1"/>
    <col min="17" max="17" width="14.7109375" customWidth="1"/>
    <col min="20" max="20" width="14.5703125" bestFit="1" customWidth="1"/>
    <col min="21" max="22" width="9.28515625" bestFit="1" customWidth="1"/>
  </cols>
  <sheetData>
    <row r="3" spans="2:5">
      <c r="B3" t="s">
        <v>194</v>
      </c>
      <c r="C3" t="s">
        <v>58</v>
      </c>
      <c r="D3" t="s">
        <v>8877</v>
      </c>
    </row>
    <row r="4" spans="2:5">
      <c r="B4" s="79">
        <v>45548</v>
      </c>
      <c r="C4" s="240">
        <v>5187.05</v>
      </c>
      <c r="D4" s="263">
        <v>0.39537699999999998</v>
      </c>
      <c r="E4">
        <v>1000000</v>
      </c>
    </row>
    <row r="5" spans="2:5">
      <c r="B5" s="79">
        <v>45547</v>
      </c>
      <c r="C5" s="240">
        <v>5238.55</v>
      </c>
      <c r="D5" s="263">
        <v>0.38059100000000001</v>
      </c>
    </row>
    <row r="6" spans="2:5">
      <c r="B6" s="79">
        <v>45546</v>
      </c>
      <c r="C6" s="240">
        <v>5299.1</v>
      </c>
      <c r="D6" s="263">
        <v>0.46178000000000002</v>
      </c>
    </row>
    <row r="7" spans="2:5">
      <c r="B7" s="79">
        <v>45545</v>
      </c>
      <c r="C7" s="240">
        <v>5344.4</v>
      </c>
      <c r="D7" s="263">
        <v>0.40098499999999998</v>
      </c>
    </row>
    <row r="8" spans="2:5">
      <c r="B8" s="79">
        <v>45544</v>
      </c>
      <c r="C8" s="240">
        <v>5361.4</v>
      </c>
      <c r="D8" s="263">
        <v>0.59487599999999996</v>
      </c>
    </row>
    <row r="9" spans="2:5">
      <c r="B9" s="79">
        <v>45541</v>
      </c>
      <c r="C9" s="240">
        <v>5303.45</v>
      </c>
      <c r="D9" s="263">
        <v>0.72116400000000003</v>
      </c>
    </row>
    <row r="10" spans="2:5">
      <c r="B10" s="79">
        <v>45540</v>
      </c>
      <c r="C10" s="240">
        <v>5308.15</v>
      </c>
      <c r="D10" s="263">
        <v>1.3234349999999999</v>
      </c>
    </row>
    <row r="11" spans="2:5">
      <c r="B11" s="79">
        <v>45539</v>
      </c>
      <c r="C11" s="240">
        <v>5100.8999999999996</v>
      </c>
      <c r="D11" s="263">
        <v>0.31984099999999999</v>
      </c>
    </row>
    <row r="12" spans="2:5">
      <c r="B12" s="79">
        <v>45538</v>
      </c>
      <c r="C12" s="240">
        <v>4980.6000000000004</v>
      </c>
      <c r="D12" s="263">
        <v>0.222027</v>
      </c>
    </row>
    <row r="13" spans="2:5">
      <c r="B13" s="79">
        <v>45537</v>
      </c>
      <c r="C13" s="240">
        <v>4999.8500000000004</v>
      </c>
      <c r="D13" s="263">
        <v>0.29059600000000002</v>
      </c>
    </row>
    <row r="14" spans="2:5">
      <c r="B14" s="79">
        <v>45534</v>
      </c>
      <c r="C14" s="240">
        <v>4927.45</v>
      </c>
      <c r="D14" s="263">
        <v>0.56403499999999995</v>
      </c>
    </row>
    <row r="15" spans="2:5">
      <c r="B15" s="79">
        <v>45533</v>
      </c>
      <c r="C15" s="240">
        <v>5008.8</v>
      </c>
      <c r="D15" s="263">
        <v>0.93964099999999995</v>
      </c>
    </row>
    <row r="16" spans="2:5">
      <c r="B16" s="79">
        <v>45532</v>
      </c>
      <c r="C16" s="240">
        <v>4964.8500000000004</v>
      </c>
      <c r="D16" s="263">
        <v>0.504521</v>
      </c>
    </row>
    <row r="17" spans="2:4">
      <c r="B17" s="79">
        <v>45531</v>
      </c>
      <c r="C17" s="240">
        <v>4958.55</v>
      </c>
      <c r="D17" s="263">
        <v>0.14491000000000001</v>
      </c>
    </row>
    <row r="18" spans="2:4">
      <c r="B18" s="79">
        <v>45530</v>
      </c>
      <c r="C18" s="240">
        <v>4959.3999999999996</v>
      </c>
      <c r="D18" s="263">
        <v>0.475103</v>
      </c>
    </row>
    <row r="19" spans="2:4">
      <c r="B19" s="79">
        <v>45527</v>
      </c>
      <c r="C19" s="240">
        <v>4901.5</v>
      </c>
      <c r="D19" s="263">
        <v>0.80297399999999997</v>
      </c>
    </row>
    <row r="20" spans="2:4">
      <c r="B20" s="79">
        <v>45526</v>
      </c>
      <c r="C20" s="240">
        <v>5057.8500000000004</v>
      </c>
      <c r="D20" s="263">
        <v>0.35319800000000001</v>
      </c>
    </row>
    <row r="21" spans="2:4">
      <c r="B21" s="79">
        <v>45525</v>
      </c>
      <c r="C21" s="240">
        <v>5099.45</v>
      </c>
      <c r="D21" s="263">
        <v>0.79649099999999995</v>
      </c>
    </row>
    <row r="22" spans="2:4">
      <c r="B22" s="79">
        <v>45524</v>
      </c>
      <c r="C22" s="240">
        <v>5079.2</v>
      </c>
      <c r="D22" s="263">
        <v>0.32009199999999999</v>
      </c>
    </row>
    <row r="23" spans="2:4">
      <c r="B23" s="79">
        <v>45523</v>
      </c>
      <c r="C23" s="240">
        <v>5002.7</v>
      </c>
      <c r="D23" s="263">
        <v>0.17179900000000001</v>
      </c>
    </row>
    <row r="24" spans="2:4">
      <c r="B24" s="79">
        <v>45520</v>
      </c>
      <c r="C24" s="240">
        <v>5021.3</v>
      </c>
      <c r="D24" s="263">
        <v>0.193826</v>
      </c>
    </row>
    <row r="25" spans="2:4">
      <c r="B25" s="79">
        <v>45518</v>
      </c>
      <c r="C25" s="240">
        <v>4960.3</v>
      </c>
      <c r="D25" s="263">
        <v>0.28258</v>
      </c>
    </row>
    <row r="26" spans="2:4">
      <c r="B26" s="79">
        <v>45517</v>
      </c>
      <c r="C26" s="240">
        <v>4929.5</v>
      </c>
      <c r="D26" s="263">
        <v>0.13843800000000001</v>
      </c>
    </row>
    <row r="27" spans="2:4">
      <c r="B27" s="79">
        <v>45516</v>
      </c>
      <c r="C27" s="240">
        <v>5013.8</v>
      </c>
      <c r="D27" s="263">
        <v>0.16741200000000001</v>
      </c>
    </row>
    <row r="28" spans="2:4">
      <c r="B28" s="79">
        <v>45513</v>
      </c>
      <c r="C28" s="240">
        <v>4989.95</v>
      </c>
      <c r="D28" s="263">
        <v>0.10205699999999999</v>
      </c>
    </row>
    <row r="29" spans="2:4">
      <c r="B29" s="79">
        <v>45512</v>
      </c>
      <c r="C29" s="240">
        <v>4980.1000000000004</v>
      </c>
      <c r="D29" s="263">
        <v>0.3483</v>
      </c>
    </row>
    <row r="30" spans="2:4">
      <c r="B30" s="79">
        <v>45511</v>
      </c>
      <c r="C30" s="240">
        <v>5018.5</v>
      </c>
      <c r="D30" s="263">
        <v>0.32215300000000002</v>
      </c>
    </row>
    <row r="31" spans="2:4">
      <c r="B31" s="79">
        <v>45510</v>
      </c>
      <c r="C31" s="240">
        <v>4909.8999999999996</v>
      </c>
      <c r="D31" s="263">
        <v>0.79871999999999999</v>
      </c>
    </row>
    <row r="32" spans="2:4">
      <c r="B32" s="79">
        <v>45509</v>
      </c>
      <c r="C32" s="240">
        <v>4817.45</v>
      </c>
      <c r="D32" s="263">
        <v>0.71544300000000005</v>
      </c>
    </row>
    <row r="33" spans="2:4">
      <c r="B33" s="79">
        <v>45506</v>
      </c>
      <c r="C33" s="240">
        <v>4909.7</v>
      </c>
      <c r="D33" s="263">
        <v>0.48635499999999998</v>
      </c>
    </row>
    <row r="34" spans="2:4">
      <c r="B34" s="79">
        <v>45505</v>
      </c>
      <c r="C34" s="240">
        <v>4993.8</v>
      </c>
      <c r="D34" s="263">
        <v>0.20217599999999999</v>
      </c>
    </row>
    <row r="35" spans="2:4">
      <c r="B35" s="79">
        <v>45504</v>
      </c>
      <c r="C35" s="240">
        <v>4935.95</v>
      </c>
      <c r="D35" s="263">
        <v>0.91232899999999995</v>
      </c>
    </row>
    <row r="36" spans="2:4">
      <c r="B36" s="79">
        <v>45503</v>
      </c>
      <c r="C36" s="240">
        <v>5027.2</v>
      </c>
      <c r="D36" s="263">
        <v>0.29995100000000002</v>
      </c>
    </row>
    <row r="37" spans="2:4">
      <c r="B37" s="79">
        <v>45502</v>
      </c>
      <c r="C37" s="240">
        <v>5112.8500000000004</v>
      </c>
      <c r="D37" s="263">
        <v>0.20661299999999999</v>
      </c>
    </row>
    <row r="38" spans="2:4">
      <c r="B38" s="79">
        <v>45499</v>
      </c>
      <c r="C38" s="240">
        <v>5071.6000000000004</v>
      </c>
      <c r="D38" s="263">
        <v>0.23444499999999999</v>
      </c>
    </row>
    <row r="39" spans="2:4">
      <c r="B39" s="79">
        <v>45498</v>
      </c>
      <c r="C39" s="240">
        <v>5171.3500000000004</v>
      </c>
      <c r="D39" s="263">
        <v>0.39301199999999997</v>
      </c>
    </row>
    <row r="40" spans="2:4">
      <c r="B40" s="79">
        <v>45497</v>
      </c>
      <c r="C40" s="240">
        <v>5158.45</v>
      </c>
      <c r="D40" s="263">
        <v>0.63015500000000002</v>
      </c>
    </row>
    <row r="41" spans="2:4">
      <c r="B41" s="79">
        <v>45496</v>
      </c>
      <c r="C41" s="240">
        <v>5065.25</v>
      </c>
      <c r="D41" s="263">
        <v>0.431809</v>
      </c>
    </row>
    <row r="42" spans="2:4">
      <c r="B42" s="79">
        <v>45495</v>
      </c>
      <c r="C42" s="240">
        <v>5012.8500000000004</v>
      </c>
      <c r="D42" s="263">
        <v>0.55976199999999998</v>
      </c>
    </row>
    <row r="43" spans="2:4">
      <c r="B43" s="79">
        <v>45492</v>
      </c>
      <c r="C43" s="240">
        <v>5010.7</v>
      </c>
      <c r="D43" s="263">
        <v>0.444963</v>
      </c>
    </row>
    <row r="44" spans="2:4">
      <c r="B44" s="79">
        <v>45491</v>
      </c>
      <c r="C44" s="240">
        <v>5083.45</v>
      </c>
      <c r="D44" s="263">
        <v>0.83764400000000006</v>
      </c>
    </row>
    <row r="45" spans="2:4">
      <c r="B45" s="79">
        <v>45489</v>
      </c>
      <c r="C45" s="240">
        <v>5039.8500000000004</v>
      </c>
      <c r="D45" s="263">
        <v>1.0627690000000001</v>
      </c>
    </row>
    <row r="46" spans="2:4">
      <c r="B46" s="79">
        <v>45488</v>
      </c>
      <c r="C46" s="240">
        <v>4988.8500000000004</v>
      </c>
      <c r="D46" s="263">
        <v>1.4055869999999999</v>
      </c>
    </row>
    <row r="47" spans="2:4">
      <c r="B47" s="79">
        <v>45485</v>
      </c>
      <c r="C47" s="240">
        <v>4943.6499999999996</v>
      </c>
      <c r="D47" s="263">
        <v>0.59809000000000001</v>
      </c>
    </row>
    <row r="48" spans="2:4">
      <c r="B48" s="79">
        <v>45484</v>
      </c>
      <c r="C48" s="240">
        <v>4898.8999999999996</v>
      </c>
      <c r="D48" s="263">
        <v>0.56824600000000003</v>
      </c>
    </row>
    <row r="49" spans="2:4">
      <c r="B49" s="79">
        <v>45483</v>
      </c>
      <c r="C49" s="240">
        <v>4834.45</v>
      </c>
      <c r="D49" s="263">
        <v>0.28414600000000001</v>
      </c>
    </row>
    <row r="50" spans="2:4">
      <c r="B50" s="79">
        <v>45482</v>
      </c>
      <c r="C50" s="240">
        <v>4806.3500000000004</v>
      </c>
      <c r="D50" s="263">
        <v>0.42154700000000001</v>
      </c>
    </row>
    <row r="51" spans="2:4">
      <c r="B51" s="79">
        <v>45481</v>
      </c>
      <c r="C51" s="240">
        <v>4851.55</v>
      </c>
      <c r="D51" s="263">
        <v>0.70676499999999998</v>
      </c>
    </row>
    <row r="52" spans="2:4">
      <c r="B52" s="79">
        <v>45478</v>
      </c>
      <c r="C52" s="240">
        <v>4853.1000000000004</v>
      </c>
      <c r="D52" s="263">
        <v>0.35969099999999998</v>
      </c>
    </row>
    <row r="53" spans="2:4">
      <c r="B53" s="79">
        <v>45477</v>
      </c>
      <c r="C53" s="240">
        <v>4768.1000000000004</v>
      </c>
      <c r="D53" s="263">
        <v>0.31775900000000001</v>
      </c>
    </row>
    <row r="54" spans="2:4">
      <c r="B54" s="79">
        <v>45476</v>
      </c>
      <c r="C54" s="240">
        <v>4792.8999999999996</v>
      </c>
      <c r="D54" s="263">
        <v>0.79911100000000002</v>
      </c>
    </row>
    <row r="55" spans="2:4">
      <c r="B55" s="79">
        <v>45475</v>
      </c>
      <c r="C55" s="240">
        <v>4773.8500000000004</v>
      </c>
      <c r="D55" s="263">
        <v>0.36000900000000002</v>
      </c>
    </row>
    <row r="56" spans="2:4">
      <c r="B56" s="79">
        <v>45474</v>
      </c>
      <c r="C56" s="240">
        <v>4735.8999999999996</v>
      </c>
      <c r="D56" s="263">
        <v>0.64216899999999999</v>
      </c>
    </row>
    <row r="57" spans="2:4">
      <c r="B57" s="79">
        <v>45471</v>
      </c>
      <c r="C57" s="240">
        <v>4716.75</v>
      </c>
      <c r="D57" s="263">
        <v>0.68500899999999998</v>
      </c>
    </row>
    <row r="58" spans="2:4">
      <c r="B58" s="79">
        <v>45470</v>
      </c>
      <c r="C58" s="240">
        <v>4900.1000000000004</v>
      </c>
      <c r="D58" s="263">
        <v>0.50371900000000003</v>
      </c>
    </row>
    <row r="59" spans="2:4">
      <c r="B59" s="79">
        <v>45469</v>
      </c>
      <c r="C59" s="240">
        <v>4801</v>
      </c>
      <c r="D59" s="263">
        <v>0.54631300000000005</v>
      </c>
    </row>
    <row r="60" spans="2:4">
      <c r="B60" s="79">
        <v>45468</v>
      </c>
      <c r="C60" s="240">
        <v>4783.3500000000004</v>
      </c>
      <c r="D60" s="263">
        <v>0.37689</v>
      </c>
    </row>
    <row r="61" spans="2:4">
      <c r="B61" s="79">
        <v>45467</v>
      </c>
      <c r="C61" s="240">
        <v>4833.7</v>
      </c>
      <c r="D61" s="263">
        <v>0.35682399999999997</v>
      </c>
    </row>
    <row r="62" spans="2:4">
      <c r="B62" s="79">
        <v>45464</v>
      </c>
      <c r="C62" s="240">
        <v>4804.8500000000004</v>
      </c>
      <c r="D62" s="263">
        <v>0.72651900000000003</v>
      </c>
    </row>
    <row r="63" spans="2:4">
      <c r="B63" s="79">
        <v>45463</v>
      </c>
      <c r="C63" s="240">
        <v>4861.7</v>
      </c>
      <c r="D63" s="263">
        <v>0.577843</v>
      </c>
    </row>
    <row r="64" spans="2:4">
      <c r="B64" s="79">
        <v>45462</v>
      </c>
      <c r="C64" s="240">
        <v>4933.8999999999996</v>
      </c>
      <c r="D64" s="263">
        <v>1.43875</v>
      </c>
    </row>
    <row r="65" spans="2:4">
      <c r="B65" s="79">
        <v>45461</v>
      </c>
      <c r="C65" s="240">
        <v>5039.3</v>
      </c>
      <c r="D65" s="263">
        <v>2.0541680000000002</v>
      </c>
    </row>
    <row r="66" spans="2:4">
      <c r="B66" s="79">
        <v>45457</v>
      </c>
      <c r="C66" s="240">
        <v>4739.95</v>
      </c>
      <c r="D66" s="263">
        <v>0.25898199999999999</v>
      </c>
    </row>
    <row r="67" spans="2:4">
      <c r="B67" s="79">
        <v>45456</v>
      </c>
      <c r="C67" s="240">
        <v>4656.6499999999996</v>
      </c>
      <c r="D67" s="263">
        <v>0.23826800000000001</v>
      </c>
    </row>
    <row r="68" spans="2:4">
      <c r="B68" s="79">
        <v>45455</v>
      </c>
      <c r="C68" s="240">
        <v>4666.75</v>
      </c>
      <c r="D68" s="263">
        <v>0.555091</v>
      </c>
    </row>
    <row r="69" spans="2:4">
      <c r="B69" s="79">
        <v>45454</v>
      </c>
      <c r="C69" s="240">
        <v>4701.45</v>
      </c>
      <c r="D69" s="263">
        <v>0.26680599999999999</v>
      </c>
    </row>
    <row r="70" spans="2:4">
      <c r="B70" s="79">
        <v>45453</v>
      </c>
      <c r="C70" s="240">
        <v>4778.3999999999996</v>
      </c>
      <c r="D70" s="263">
        <v>0.27690700000000001</v>
      </c>
    </row>
    <row r="71" spans="2:4">
      <c r="B71" s="79">
        <v>45450</v>
      </c>
      <c r="C71" s="240">
        <v>4747.25</v>
      </c>
      <c r="D71" s="263">
        <v>0.35296899999999998</v>
      </c>
    </row>
    <row r="72" spans="2:4">
      <c r="B72" s="79">
        <v>45449</v>
      </c>
      <c r="C72" s="240">
        <v>4687.05</v>
      </c>
      <c r="D72" s="263">
        <v>0.66430299999999998</v>
      </c>
    </row>
    <row r="73" spans="2:4">
      <c r="B73" s="79">
        <v>45448</v>
      </c>
      <c r="C73" s="240">
        <v>4862.25</v>
      </c>
      <c r="D73" s="263">
        <v>1.49577</v>
      </c>
    </row>
    <row r="74" spans="2:4">
      <c r="B74" s="79">
        <v>45447</v>
      </c>
      <c r="C74" s="240">
        <v>4548.75</v>
      </c>
      <c r="D74" s="263">
        <v>1.093378</v>
      </c>
    </row>
    <row r="75" spans="2:4">
      <c r="B75" s="79">
        <v>45446</v>
      </c>
      <c r="C75" s="240">
        <v>4349.3500000000004</v>
      </c>
      <c r="D75" s="263">
        <v>0.27979700000000002</v>
      </c>
    </row>
    <row r="76" spans="2:4">
      <c r="B76" s="79">
        <v>45443</v>
      </c>
      <c r="C76" s="240">
        <v>4302.1499999999996</v>
      </c>
      <c r="D76" s="263">
        <v>0.86643800000000004</v>
      </c>
    </row>
    <row r="77" spans="2:4">
      <c r="B77" s="79">
        <v>45442</v>
      </c>
      <c r="C77" s="240">
        <v>4444.95</v>
      </c>
      <c r="D77" s="263">
        <v>0.141706</v>
      </c>
    </row>
    <row r="78" spans="2:4">
      <c r="B78" s="79">
        <v>45441</v>
      </c>
      <c r="C78" s="240">
        <v>4476.8500000000004</v>
      </c>
      <c r="D78" s="263">
        <v>0.23452400000000001</v>
      </c>
    </row>
    <row r="79" spans="2:4">
      <c r="B79" s="79">
        <v>45440</v>
      </c>
      <c r="C79" s="240">
        <v>4474.45</v>
      </c>
      <c r="D79" s="263">
        <v>0.224693</v>
      </c>
    </row>
    <row r="80" spans="2:4">
      <c r="B80" s="79">
        <v>45439</v>
      </c>
      <c r="C80" s="240">
        <v>4537.3500000000004</v>
      </c>
      <c r="D80" s="263">
        <v>0.39285300000000001</v>
      </c>
    </row>
    <row r="81" spans="2:4">
      <c r="B81" s="79">
        <v>45436</v>
      </c>
      <c r="C81" s="240">
        <v>4684.5</v>
      </c>
      <c r="D81" s="263">
        <v>0.30731599999999998</v>
      </c>
    </row>
    <row r="82" spans="2:4">
      <c r="B82" s="79">
        <v>45435</v>
      </c>
      <c r="C82" s="240">
        <v>4793.55</v>
      </c>
      <c r="D82" s="263">
        <v>0.15102499999999999</v>
      </c>
    </row>
    <row r="83" spans="2:4">
      <c r="B83" s="79">
        <v>45434</v>
      </c>
      <c r="C83" s="240">
        <v>4798.8</v>
      </c>
      <c r="D83" s="263">
        <v>0.71698099999999998</v>
      </c>
    </row>
    <row r="84" spans="2:4">
      <c r="B84" s="79">
        <v>45433</v>
      </c>
      <c r="C84" s="240">
        <v>4705.8999999999996</v>
      </c>
      <c r="D84" s="263">
        <v>0.179171</v>
      </c>
    </row>
    <row r="85" spans="2:4">
      <c r="B85" s="79">
        <v>45429</v>
      </c>
      <c r="C85" s="240">
        <v>4682.8999999999996</v>
      </c>
      <c r="D85" s="263">
        <v>0.20311299999999999</v>
      </c>
    </row>
    <row r="86" spans="2:4">
      <c r="B86" s="79">
        <v>45428</v>
      </c>
      <c r="C86" s="240">
        <v>4671.25</v>
      </c>
      <c r="D86" s="263">
        <v>0.519285</v>
      </c>
    </row>
    <row r="87" spans="2:4">
      <c r="B87" s="79">
        <v>45427</v>
      </c>
      <c r="C87" s="240">
        <v>4652.45</v>
      </c>
      <c r="D87" s="263">
        <v>0.298259</v>
      </c>
    </row>
    <row r="88" spans="2:4">
      <c r="B88" s="79">
        <v>45426</v>
      </c>
      <c r="C88" s="240">
        <v>4597.05</v>
      </c>
      <c r="D88" s="263">
        <v>0.37674099999999999</v>
      </c>
    </row>
    <row r="89" spans="2:4">
      <c r="B89" s="79">
        <v>45425</v>
      </c>
      <c r="C89" s="240">
        <v>4693.7</v>
      </c>
      <c r="D89" s="263">
        <v>0.19078200000000001</v>
      </c>
    </row>
    <row r="90" spans="2:4">
      <c r="B90" s="79">
        <v>45422</v>
      </c>
      <c r="C90" s="240">
        <v>4796.8</v>
      </c>
      <c r="D90" s="263">
        <v>0.290601</v>
      </c>
    </row>
    <row r="91" spans="2:4">
      <c r="B91" s="79">
        <v>45421</v>
      </c>
      <c r="C91" s="240">
        <v>4798.6499999999996</v>
      </c>
      <c r="D91" s="263">
        <v>0.61801399999999995</v>
      </c>
    </row>
    <row r="92" spans="2:4">
      <c r="B92" s="79">
        <v>45420</v>
      </c>
      <c r="C92" s="240">
        <v>4806.75</v>
      </c>
      <c r="D92" s="263">
        <v>0.82972299999999999</v>
      </c>
    </row>
    <row r="93" spans="2:4">
      <c r="B93" s="79">
        <v>45419</v>
      </c>
      <c r="C93" s="240">
        <v>4660.45</v>
      </c>
      <c r="D93" s="263">
        <v>0.43103000000000002</v>
      </c>
    </row>
    <row r="94" spans="2:4">
      <c r="B94" s="79">
        <v>45418</v>
      </c>
      <c r="C94" s="240">
        <v>4600.6000000000004</v>
      </c>
      <c r="D94" s="263">
        <v>0.64304099999999997</v>
      </c>
    </row>
    <row r="95" spans="2:4">
      <c r="B95" s="79">
        <v>45415</v>
      </c>
      <c r="C95" s="240">
        <v>4612.3500000000004</v>
      </c>
      <c r="D95" s="263">
        <v>0.43678499999999998</v>
      </c>
    </row>
    <row r="96" spans="2:4">
      <c r="B96" s="79">
        <v>45414</v>
      </c>
      <c r="C96" s="240">
        <v>4605.05</v>
      </c>
      <c r="D96" s="263">
        <v>0.25606699999999999</v>
      </c>
    </row>
    <row r="97" spans="2:4">
      <c r="B97" s="79">
        <v>45412</v>
      </c>
      <c r="C97" s="240">
        <v>4603.8</v>
      </c>
      <c r="D97" s="263">
        <v>0.63769600000000004</v>
      </c>
    </row>
    <row r="98" spans="2:4">
      <c r="B98" s="79">
        <v>45411</v>
      </c>
      <c r="C98" s="240">
        <v>4483.8</v>
      </c>
      <c r="D98" s="263">
        <v>0.38559599999999999</v>
      </c>
    </row>
    <row r="99" spans="2:4">
      <c r="B99" s="79">
        <v>45408</v>
      </c>
      <c r="C99" s="240">
        <v>4553.1499999999996</v>
      </c>
      <c r="D99" s="263">
        <v>0.25451000000000001</v>
      </c>
    </row>
    <row r="100" spans="2:4">
      <c r="B100" s="79">
        <v>45407</v>
      </c>
      <c r="C100" s="240">
        <v>4657.1000000000004</v>
      </c>
      <c r="D100" s="263">
        <v>0.46201999999999999</v>
      </c>
    </row>
    <row r="101" spans="2:4">
      <c r="B101" s="79">
        <v>45406</v>
      </c>
      <c r="C101" s="240">
        <v>4797.55</v>
      </c>
      <c r="D101" s="263">
        <v>0.199877</v>
      </c>
    </row>
    <row r="102" spans="2:4">
      <c r="B102" s="79">
        <v>45405</v>
      </c>
      <c r="C102" s="240">
        <v>4800.55</v>
      </c>
      <c r="D102" s="263">
        <v>0.458148</v>
      </c>
    </row>
    <row r="103" spans="2:4">
      <c r="B103" s="79">
        <v>45404</v>
      </c>
      <c r="C103" s="240">
        <v>4758</v>
      </c>
      <c r="D103" s="263">
        <v>0.25770599999999999</v>
      </c>
    </row>
    <row r="104" spans="2:4">
      <c r="B104" s="79">
        <v>45401</v>
      </c>
      <c r="C104" s="240">
        <v>4696</v>
      </c>
      <c r="D104" s="263">
        <v>0.778084</v>
      </c>
    </row>
    <row r="105" spans="2:4">
      <c r="B105" s="79">
        <v>45400</v>
      </c>
      <c r="C105" s="240">
        <v>4627.1000000000004</v>
      </c>
      <c r="D105" s="263">
        <v>0.41777199999999998</v>
      </c>
    </row>
    <row r="106" spans="2:4">
      <c r="B106" s="79">
        <v>45398</v>
      </c>
      <c r="C106" s="240">
        <v>4644.3</v>
      </c>
      <c r="D106" s="263">
        <v>0.245231</v>
      </c>
    </row>
    <row r="107" spans="2:4">
      <c r="B107" s="79">
        <v>45397</v>
      </c>
      <c r="C107" s="240">
        <v>4686.8</v>
      </c>
      <c r="D107" s="263">
        <v>0.358707</v>
      </c>
    </row>
    <row r="108" spans="2:4">
      <c r="B108" s="79">
        <v>45394</v>
      </c>
      <c r="C108" s="240">
        <v>4765.05</v>
      </c>
      <c r="D108" s="263">
        <v>0.67686299999999999</v>
      </c>
    </row>
    <row r="109" spans="2:4">
      <c r="B109" s="79">
        <v>45392</v>
      </c>
      <c r="C109" s="240">
        <v>4754</v>
      </c>
      <c r="D109" s="263">
        <v>0.72844600000000004</v>
      </c>
    </row>
    <row r="110" spans="2:4">
      <c r="B110" s="79">
        <v>45391</v>
      </c>
      <c r="C110" s="240">
        <v>4716.1499999999996</v>
      </c>
      <c r="D110" s="263">
        <v>0.28567199999999998</v>
      </c>
    </row>
    <row r="111" spans="2:4">
      <c r="B111" s="79">
        <v>45390</v>
      </c>
      <c r="C111" s="240">
        <v>4672.8</v>
      </c>
      <c r="D111" s="263">
        <v>0.46132200000000001</v>
      </c>
    </row>
    <row r="112" spans="2:4">
      <c r="B112" s="79">
        <v>45387</v>
      </c>
      <c r="C112" s="240">
        <v>4619.25</v>
      </c>
      <c r="D112" s="263">
        <v>0.418022</v>
      </c>
    </row>
    <row r="113" spans="2:4">
      <c r="B113" s="79">
        <v>45386</v>
      </c>
      <c r="C113" s="240">
        <v>4645.05</v>
      </c>
      <c r="D113" s="263">
        <v>1.564457</v>
      </c>
    </row>
    <row r="114" spans="2:4">
      <c r="B114" s="79">
        <v>45385</v>
      </c>
      <c r="C114" s="240">
        <v>4460.8999999999996</v>
      </c>
      <c r="D114" s="263">
        <v>0.25733299999999998</v>
      </c>
    </row>
    <row r="115" spans="2:4">
      <c r="B115" s="79">
        <v>45384</v>
      </c>
      <c r="C115" s="240">
        <v>4411.8500000000004</v>
      </c>
      <c r="D115" s="263">
        <v>0.442907</v>
      </c>
    </row>
    <row r="116" spans="2:4">
      <c r="B116" s="79">
        <v>45383</v>
      </c>
      <c r="C116" s="240">
        <v>4483.3</v>
      </c>
      <c r="D116" s="263">
        <v>0.41098299999999999</v>
      </c>
    </row>
    <row r="117" spans="2:4">
      <c r="B117" s="79">
        <v>45379</v>
      </c>
      <c r="C117" s="240">
        <v>4525.6000000000004</v>
      </c>
      <c r="D117" s="263">
        <v>0.892567</v>
      </c>
    </row>
    <row r="118" spans="2:4">
      <c r="B118" s="79">
        <v>45378</v>
      </c>
      <c r="C118" s="240">
        <v>4420.55</v>
      </c>
      <c r="D118" s="263">
        <v>0.81404299999999996</v>
      </c>
    </row>
    <row r="119" spans="2:4">
      <c r="B119" s="79">
        <v>45377</v>
      </c>
      <c r="C119" s="240">
        <v>4486.2</v>
      </c>
      <c r="D119" s="263">
        <v>1.838678</v>
      </c>
    </row>
    <row r="120" spans="2:4">
      <c r="B120" s="79">
        <v>45373</v>
      </c>
      <c r="C120" s="240">
        <v>4297.6000000000004</v>
      </c>
      <c r="D120" s="263">
        <v>0.92165200000000003</v>
      </c>
    </row>
    <row r="121" spans="2:4">
      <c r="B121" s="79">
        <v>45372</v>
      </c>
      <c r="C121" s="240">
        <v>4163.1000000000004</v>
      </c>
      <c r="D121" s="263">
        <v>1.1308320000000001</v>
      </c>
    </row>
    <row r="122" spans="2:4">
      <c r="B122" s="79">
        <v>45371</v>
      </c>
      <c r="C122" s="240">
        <v>4056.35</v>
      </c>
      <c r="D122" s="263">
        <v>0.34642600000000001</v>
      </c>
    </row>
    <row r="123" spans="2:4">
      <c r="B123" s="79">
        <v>45370</v>
      </c>
      <c r="C123" s="240">
        <v>4014.1</v>
      </c>
      <c r="D123" s="263">
        <v>0.45133000000000001</v>
      </c>
    </row>
    <row r="124" spans="2:4">
      <c r="B124" s="79">
        <v>45369</v>
      </c>
      <c r="C124" s="240">
        <v>4010.55</v>
      </c>
      <c r="D124" s="263">
        <v>0.23044799999999999</v>
      </c>
    </row>
    <row r="125" spans="2:4">
      <c r="B125" s="79">
        <v>45366</v>
      </c>
      <c r="C125" s="240">
        <v>3932.1</v>
      </c>
      <c r="D125" s="263">
        <v>0.34820299999999998</v>
      </c>
    </row>
    <row r="126" spans="2:4">
      <c r="B126" s="79">
        <v>45365</v>
      </c>
      <c r="C126" s="240">
        <v>4019.25</v>
      </c>
      <c r="D126" s="263">
        <v>0.35522599999999999</v>
      </c>
    </row>
    <row r="127" spans="2:4">
      <c r="B127" s="79">
        <v>45364</v>
      </c>
      <c r="C127" s="240">
        <v>3967.8</v>
      </c>
      <c r="D127" s="263">
        <v>0.52169900000000002</v>
      </c>
    </row>
    <row r="128" spans="2:4">
      <c r="B128" s="79">
        <v>45363</v>
      </c>
      <c r="C128" s="240">
        <v>4031.7</v>
      </c>
      <c r="D128" s="263">
        <v>0.49999900000000003</v>
      </c>
    </row>
    <row r="129" spans="2:4">
      <c r="B129" s="79">
        <v>45362</v>
      </c>
      <c r="C129" s="240">
        <v>3979.65</v>
      </c>
      <c r="D129" s="263">
        <v>0.68978099999999998</v>
      </c>
    </row>
    <row r="130" spans="2:4">
      <c r="B130" s="79">
        <v>45358</v>
      </c>
      <c r="C130" s="240">
        <v>3925.95</v>
      </c>
      <c r="D130" s="263">
        <v>0.330459</v>
      </c>
    </row>
    <row r="131" spans="2:4">
      <c r="B131" s="79">
        <v>45357</v>
      </c>
      <c r="C131" s="240">
        <v>3888.65</v>
      </c>
      <c r="D131" s="263">
        <v>0.30888599999999999</v>
      </c>
    </row>
    <row r="132" spans="2:4">
      <c r="B132" s="79">
        <v>45356</v>
      </c>
      <c r="C132" s="240">
        <v>3834.5</v>
      </c>
      <c r="D132" s="263">
        <v>0.18582899999999999</v>
      </c>
    </row>
    <row r="133" spans="2:4">
      <c r="B133" s="79">
        <v>45355</v>
      </c>
      <c r="C133" s="240">
        <v>3846.35</v>
      </c>
      <c r="D133" s="263">
        <v>0.153055</v>
      </c>
    </row>
    <row r="134" spans="2:4">
      <c r="B134" s="79">
        <v>45353</v>
      </c>
      <c r="C134" s="240">
        <v>3868.25</v>
      </c>
      <c r="D134" s="263">
        <v>0.26167400000000002</v>
      </c>
    </row>
    <row r="135" spans="2:4">
      <c r="B135" s="79">
        <v>45352</v>
      </c>
      <c r="C135" s="240">
        <v>3884.15</v>
      </c>
      <c r="D135" s="263">
        <v>0.499782</v>
      </c>
    </row>
    <row r="136" spans="2:4">
      <c r="B136" s="79">
        <v>45351</v>
      </c>
      <c r="C136" s="240">
        <v>3918.9</v>
      </c>
      <c r="D136" s="263">
        <v>0.50540499999999999</v>
      </c>
    </row>
    <row r="137" spans="2:4">
      <c r="B137" s="79">
        <v>45350</v>
      </c>
      <c r="C137" s="240">
        <v>3850</v>
      </c>
      <c r="D137" s="263">
        <v>0.25623699999999999</v>
      </c>
    </row>
    <row r="138" spans="2:4">
      <c r="B138" s="79">
        <v>45349</v>
      </c>
      <c r="C138" s="240">
        <v>3852.2</v>
      </c>
      <c r="D138" s="263">
        <v>0.34664600000000001</v>
      </c>
    </row>
    <row r="139" spans="2:4">
      <c r="B139" s="79">
        <v>45348</v>
      </c>
      <c r="C139" s="240">
        <v>3850.35</v>
      </c>
      <c r="D139" s="263">
        <v>0.22673099999999999</v>
      </c>
    </row>
    <row r="140" spans="2:4">
      <c r="B140" s="79">
        <v>45345</v>
      </c>
      <c r="C140" s="240">
        <v>3840.55</v>
      </c>
      <c r="D140" s="263">
        <v>0.23741100000000001</v>
      </c>
    </row>
    <row r="141" spans="2:4">
      <c r="B141" s="79">
        <v>45344</v>
      </c>
      <c r="C141" s="240">
        <v>3851.45</v>
      </c>
      <c r="D141" s="263">
        <v>0.59250899999999995</v>
      </c>
    </row>
    <row r="142" spans="2:4">
      <c r="B142" s="79">
        <v>45343</v>
      </c>
      <c r="C142" s="240">
        <v>3835.75</v>
      </c>
      <c r="D142" s="263">
        <v>0.31651800000000002</v>
      </c>
    </row>
    <row r="143" spans="2:4">
      <c r="B143" s="79">
        <v>45342</v>
      </c>
      <c r="C143" s="240">
        <v>3756.2</v>
      </c>
      <c r="D143" s="263">
        <v>0.22666900000000001</v>
      </c>
    </row>
    <row r="144" spans="2:4">
      <c r="B144" s="79">
        <v>45341</v>
      </c>
      <c r="C144" s="240">
        <v>3707.25</v>
      </c>
      <c r="D144" s="263">
        <v>0.72659799999999997</v>
      </c>
    </row>
    <row r="145" spans="2:4">
      <c r="B145" s="79">
        <v>45338</v>
      </c>
      <c r="C145" s="240">
        <v>3693.3</v>
      </c>
      <c r="D145" s="263">
        <v>0.50741999999999998</v>
      </c>
    </row>
    <row r="146" spans="2:4">
      <c r="B146" s="79">
        <v>45337</v>
      </c>
      <c r="C146" s="240">
        <v>3678.6</v>
      </c>
      <c r="D146" s="263">
        <v>0.25769399999999998</v>
      </c>
    </row>
    <row r="147" spans="2:4">
      <c r="B147" s="79">
        <v>45336</v>
      </c>
      <c r="C147" s="240">
        <v>3722.4</v>
      </c>
      <c r="D147" s="263">
        <v>0.29413499999999998</v>
      </c>
    </row>
    <row r="148" spans="2:4">
      <c r="B148" s="79">
        <v>45335</v>
      </c>
      <c r="C148" s="240">
        <v>3703.2</v>
      </c>
      <c r="D148" s="263">
        <v>0.19914799999999999</v>
      </c>
    </row>
    <row r="149" spans="2:4">
      <c r="B149" s="79">
        <v>45334</v>
      </c>
      <c r="C149" s="240">
        <v>3675.6</v>
      </c>
      <c r="D149" s="263">
        <v>0.306425</v>
      </c>
    </row>
    <row r="150" spans="2:4">
      <c r="B150" s="79">
        <v>45331</v>
      </c>
      <c r="C150" s="240">
        <v>3719.2</v>
      </c>
      <c r="D150" s="263">
        <v>0.261689</v>
      </c>
    </row>
    <row r="151" spans="2:4">
      <c r="B151" s="79">
        <v>45330</v>
      </c>
      <c r="C151" s="240">
        <v>3731.05</v>
      </c>
      <c r="D151" s="263">
        <v>0.17308699999999999</v>
      </c>
    </row>
    <row r="152" spans="2:4">
      <c r="B152" s="79">
        <v>45329</v>
      </c>
      <c r="C152" s="240">
        <v>3717.7</v>
      </c>
      <c r="D152" s="263">
        <v>0.14810999999999999</v>
      </c>
    </row>
    <row r="153" spans="2:4">
      <c r="B153" s="79">
        <v>45328</v>
      </c>
      <c r="C153" s="240">
        <v>3727.4</v>
      </c>
      <c r="D153" s="263">
        <v>0.21605199999999999</v>
      </c>
    </row>
    <row r="154" spans="2:4">
      <c r="B154" s="79">
        <v>45327</v>
      </c>
      <c r="C154" s="240">
        <v>3729.6</v>
      </c>
      <c r="D154" s="263">
        <v>0.18631800000000001</v>
      </c>
    </row>
    <row r="155" spans="2:4">
      <c r="B155" s="79">
        <v>45324</v>
      </c>
      <c r="C155" s="240">
        <v>3784.3</v>
      </c>
      <c r="D155" s="263">
        <v>0.18829699999999999</v>
      </c>
    </row>
    <row r="156" spans="2:4">
      <c r="B156" s="79">
        <v>45323</v>
      </c>
      <c r="C156" s="240">
        <v>3808.2</v>
      </c>
      <c r="D156" s="263">
        <v>0.35387999999999997</v>
      </c>
    </row>
    <row r="157" spans="2:4">
      <c r="B157" s="79">
        <v>45322</v>
      </c>
      <c r="C157" s="240">
        <v>3792.7</v>
      </c>
      <c r="D157" s="263">
        <v>0.26326500000000003</v>
      </c>
    </row>
    <row r="158" spans="2:4">
      <c r="B158" s="79">
        <v>45321</v>
      </c>
      <c r="C158" s="240">
        <v>3687.3</v>
      </c>
      <c r="D158" s="263">
        <v>0.21652199999999999</v>
      </c>
    </row>
    <row r="159" spans="2:4">
      <c r="B159" s="79">
        <v>45320</v>
      </c>
      <c r="C159" s="240">
        <v>3749.4</v>
      </c>
      <c r="D159" s="263">
        <v>0.200269</v>
      </c>
    </row>
    <row r="160" spans="2:4">
      <c r="B160" s="79">
        <v>45316</v>
      </c>
      <c r="C160" s="240">
        <v>3734.25</v>
      </c>
      <c r="D160" s="263">
        <v>0.31665100000000002</v>
      </c>
    </row>
    <row r="161" spans="2:4">
      <c r="B161" s="79">
        <v>45315</v>
      </c>
      <c r="C161" s="240">
        <v>3727.75</v>
      </c>
      <c r="D161" s="263">
        <v>0.29975000000000002</v>
      </c>
    </row>
    <row r="162" spans="2:4">
      <c r="B162" s="79">
        <v>45314</v>
      </c>
      <c r="C162" s="240">
        <v>3675.9</v>
      </c>
      <c r="D162" s="263">
        <v>0.56553299999999995</v>
      </c>
    </row>
    <row r="163" spans="2:4">
      <c r="B163" s="79">
        <v>45311</v>
      </c>
      <c r="C163" s="240">
        <v>3681</v>
      </c>
      <c r="D163" s="263">
        <v>0.48975400000000002</v>
      </c>
    </row>
    <row r="164" spans="2:4">
      <c r="B164" s="79">
        <v>45310</v>
      </c>
      <c r="C164" s="240">
        <v>3731.7</v>
      </c>
      <c r="D164" s="263">
        <v>0.51639900000000005</v>
      </c>
    </row>
    <row r="165" spans="2:4">
      <c r="B165" s="79">
        <v>45309</v>
      </c>
      <c r="C165" s="240">
        <v>3748.85</v>
      </c>
      <c r="D165" s="263">
        <v>0.44567200000000001</v>
      </c>
    </row>
    <row r="166" spans="2:4">
      <c r="B166" s="79">
        <v>45308</v>
      </c>
      <c r="C166" s="240">
        <v>3786.45</v>
      </c>
      <c r="D166" s="263">
        <v>0.50510100000000002</v>
      </c>
    </row>
    <row r="167" spans="2:4">
      <c r="B167" s="79">
        <v>45307</v>
      </c>
      <c r="C167" s="240">
        <v>3828.3</v>
      </c>
      <c r="D167" s="263">
        <v>0.45662700000000001</v>
      </c>
    </row>
    <row r="168" spans="2:4">
      <c r="B168" s="79">
        <v>45306</v>
      </c>
      <c r="C168" s="240">
        <v>3858.25</v>
      </c>
      <c r="D168" s="263">
        <v>0.21349199999999999</v>
      </c>
    </row>
    <row r="169" spans="2:4">
      <c r="B169" s="79">
        <v>45303</v>
      </c>
      <c r="C169" s="240">
        <v>3841</v>
      </c>
      <c r="D169" s="263">
        <v>0.33825300000000003</v>
      </c>
    </row>
    <row r="170" spans="2:4">
      <c r="B170" s="79">
        <v>45302</v>
      </c>
      <c r="C170" s="240">
        <v>3821.35</v>
      </c>
      <c r="D170" s="263">
        <v>0.44068800000000002</v>
      </c>
    </row>
    <row r="171" spans="2:4">
      <c r="B171" s="79">
        <v>45301</v>
      </c>
      <c r="C171" s="240">
        <v>3822</v>
      </c>
      <c r="D171" s="263">
        <v>0.69289599999999996</v>
      </c>
    </row>
    <row r="172" spans="2:4">
      <c r="B172" s="79">
        <v>45300</v>
      </c>
      <c r="C172" s="240">
        <v>3810.75</v>
      </c>
      <c r="D172" s="263">
        <v>0.51382300000000003</v>
      </c>
    </row>
    <row r="173" spans="2:4">
      <c r="B173" s="79">
        <v>45299</v>
      </c>
      <c r="C173" s="240">
        <v>3804.4</v>
      </c>
      <c r="D173" s="263">
        <v>0.75448999999999999</v>
      </c>
    </row>
    <row r="174" spans="2:4">
      <c r="B174" s="79">
        <v>45296</v>
      </c>
      <c r="C174" s="240">
        <v>3863.5</v>
      </c>
      <c r="D174" s="263">
        <v>0.96447000000000005</v>
      </c>
    </row>
    <row r="175" spans="2:4">
      <c r="B175" s="79">
        <v>45295</v>
      </c>
      <c r="C175" s="240">
        <v>3897.85</v>
      </c>
      <c r="D175" s="263">
        <v>0.843252</v>
      </c>
    </row>
    <row r="176" spans="2:4">
      <c r="B176" s="79">
        <v>45294</v>
      </c>
      <c r="C176" s="240">
        <v>3932.35</v>
      </c>
      <c r="D176" s="263">
        <v>0.13161400000000001</v>
      </c>
    </row>
    <row r="177" spans="2:4">
      <c r="B177" s="79">
        <v>45293</v>
      </c>
      <c r="C177" s="240">
        <v>4103.3500000000004</v>
      </c>
      <c r="D177" s="263">
        <v>0.224994</v>
      </c>
    </row>
    <row r="178" spans="2:4">
      <c r="B178" s="79">
        <v>45292</v>
      </c>
      <c r="C178" s="240">
        <v>4064.75</v>
      </c>
      <c r="D178" s="263">
        <v>0.403866</v>
      </c>
    </row>
    <row r="179" spans="2:4">
      <c r="B179" s="79">
        <v>45289</v>
      </c>
      <c r="C179" s="240">
        <v>4082.65</v>
      </c>
      <c r="D179" s="263">
        <v>0.34903299999999998</v>
      </c>
    </row>
    <row r="180" spans="2:4">
      <c r="B180" s="79">
        <v>45288</v>
      </c>
      <c r="C180" s="240">
        <v>4044.65</v>
      </c>
      <c r="D180" s="263">
        <v>0.29913499999999998</v>
      </c>
    </row>
    <row r="181" spans="2:4">
      <c r="B181" s="79">
        <v>45287</v>
      </c>
      <c r="C181" s="240">
        <v>4027.45</v>
      </c>
      <c r="D181" s="263">
        <v>0.224831</v>
      </c>
    </row>
    <row r="182" spans="2:4">
      <c r="B182" s="79">
        <v>45286</v>
      </c>
      <c r="C182" s="240">
        <v>4023.45</v>
      </c>
      <c r="D182" s="263">
        <v>0.28684999999999999</v>
      </c>
    </row>
    <row r="183" spans="2:4">
      <c r="B183" s="79">
        <v>45282</v>
      </c>
      <c r="C183" s="240">
        <v>4007.95</v>
      </c>
      <c r="D183" s="263">
        <v>0.24485799999999999</v>
      </c>
    </row>
    <row r="184" spans="2:4">
      <c r="B184" s="79">
        <v>45281</v>
      </c>
      <c r="C184" s="240">
        <v>3954.5</v>
      </c>
      <c r="D184" s="263">
        <v>0.185004</v>
      </c>
    </row>
    <row r="185" spans="2:4">
      <c r="B185" s="79">
        <v>45280</v>
      </c>
      <c r="C185" s="240">
        <v>3965.9</v>
      </c>
      <c r="D185" s="263">
        <v>0.221527</v>
      </c>
    </row>
    <row r="186" spans="2:4">
      <c r="B186" s="79">
        <v>45279</v>
      </c>
      <c r="C186" s="240">
        <v>4021.35</v>
      </c>
      <c r="D186" s="263">
        <v>0.30026999999999998</v>
      </c>
    </row>
    <row r="187" spans="2:4">
      <c r="B187" s="79">
        <v>45278</v>
      </c>
      <c r="C187" s="240">
        <v>4010.15</v>
      </c>
      <c r="D187" s="263">
        <v>0.26468199999999997</v>
      </c>
    </row>
    <row r="188" spans="2:4">
      <c r="B188" s="79">
        <v>45275</v>
      </c>
      <c r="C188" s="240">
        <v>4045.65</v>
      </c>
      <c r="D188" s="263">
        <v>0.388573</v>
      </c>
    </row>
    <row r="189" spans="2:4">
      <c r="B189" s="79">
        <v>45274</v>
      </c>
      <c r="C189" s="240">
        <v>4070.05</v>
      </c>
      <c r="D189" s="263">
        <v>0.34944700000000001</v>
      </c>
    </row>
    <row r="190" spans="2:4">
      <c r="B190" s="79">
        <v>45273</v>
      </c>
      <c r="C190" s="240">
        <v>4033.05</v>
      </c>
      <c r="D190" s="263">
        <v>0.23993900000000001</v>
      </c>
    </row>
    <row r="191" spans="2:4">
      <c r="B191" s="79">
        <v>45272</v>
      </c>
      <c r="C191" s="240">
        <v>4075.4</v>
      </c>
      <c r="D191" s="263">
        <v>0.49557499999999999</v>
      </c>
    </row>
    <row r="192" spans="2:4">
      <c r="B192" s="79">
        <v>45271</v>
      </c>
      <c r="C192" s="240">
        <v>4069.75</v>
      </c>
      <c r="D192" s="263">
        <v>0.41458200000000001</v>
      </c>
    </row>
    <row r="193" spans="2:4">
      <c r="B193" s="79">
        <v>45268</v>
      </c>
      <c r="C193" s="240">
        <v>4070.65</v>
      </c>
      <c r="D193" s="263">
        <v>0.86108499999999999</v>
      </c>
    </row>
    <row r="194" spans="2:4">
      <c r="B194" s="79">
        <v>45267</v>
      </c>
      <c r="C194" s="240">
        <v>4115.45</v>
      </c>
      <c r="D194" s="263">
        <v>0.44341999999999998</v>
      </c>
    </row>
    <row r="195" spans="2:4">
      <c r="B195" s="79">
        <v>45266</v>
      </c>
      <c r="C195" s="240">
        <v>4137.1499999999996</v>
      </c>
      <c r="D195" s="263">
        <v>0.389629</v>
      </c>
    </row>
    <row r="196" spans="2:4">
      <c r="B196" s="79">
        <v>45265</v>
      </c>
      <c r="C196" s="240">
        <v>4039.55</v>
      </c>
      <c r="D196" s="263">
        <v>0.38004100000000002</v>
      </c>
    </row>
    <row r="197" spans="2:4">
      <c r="B197" s="79">
        <v>45264</v>
      </c>
      <c r="C197" s="240">
        <v>3967.1</v>
      </c>
      <c r="D197" s="263">
        <v>0.69884999999999997</v>
      </c>
    </row>
    <row r="198" spans="2:4">
      <c r="B198" s="79">
        <v>45261</v>
      </c>
      <c r="C198" s="240">
        <v>3988.4</v>
      </c>
      <c r="D198" s="263">
        <v>0.333845</v>
      </c>
    </row>
    <row r="199" spans="2:4">
      <c r="B199" s="79">
        <v>45260</v>
      </c>
      <c r="C199" s="240">
        <v>3949.75</v>
      </c>
      <c r="D199" s="263">
        <v>0.44970500000000002</v>
      </c>
    </row>
    <row r="200" spans="2:4">
      <c r="B200" s="79">
        <v>45259</v>
      </c>
      <c r="C200" s="240">
        <v>3861.5</v>
      </c>
      <c r="D200" s="263">
        <v>9.6391000000000004E-2</v>
      </c>
    </row>
    <row r="201" spans="2:4">
      <c r="B201" s="79">
        <v>45258</v>
      </c>
      <c r="C201" s="240">
        <v>3912.15</v>
      </c>
      <c r="D201" s="263">
        <v>0.201012</v>
      </c>
    </row>
    <row r="202" spans="2:4">
      <c r="B202" s="79">
        <v>45254</v>
      </c>
      <c r="C202" s="240">
        <v>3842.9</v>
      </c>
      <c r="D202" s="263">
        <v>0.20060800000000001</v>
      </c>
    </row>
    <row r="203" spans="2:4">
      <c r="B203" s="79">
        <v>45253</v>
      </c>
      <c r="C203" s="240">
        <v>3844.4</v>
      </c>
      <c r="D203" s="263">
        <v>0.19606000000000001</v>
      </c>
    </row>
    <row r="204" spans="2:4">
      <c r="B204" s="79">
        <v>45252</v>
      </c>
      <c r="C204" s="240">
        <v>3838.25</v>
      </c>
      <c r="D204" s="263">
        <v>0.252998</v>
      </c>
    </row>
    <row r="205" spans="2:4">
      <c r="B205" s="79">
        <v>45251</v>
      </c>
      <c r="C205" s="240">
        <v>3814.95</v>
      </c>
      <c r="D205" s="263">
        <v>0.26647900000000002</v>
      </c>
    </row>
    <row r="206" spans="2:4">
      <c r="B206" s="79">
        <v>45250</v>
      </c>
      <c r="C206" s="240">
        <v>3792.9</v>
      </c>
      <c r="D206" s="263">
        <v>0.14894499999999999</v>
      </c>
    </row>
    <row r="207" spans="2:4">
      <c r="B207" s="79">
        <v>45247</v>
      </c>
      <c r="C207" s="240">
        <v>3810.9</v>
      </c>
      <c r="D207" s="263">
        <v>0.37229099999999998</v>
      </c>
    </row>
    <row r="208" spans="2:4">
      <c r="B208" s="79">
        <v>45246</v>
      </c>
      <c r="C208" s="240">
        <v>3790.25</v>
      </c>
      <c r="D208" s="263">
        <v>0.16650200000000001</v>
      </c>
    </row>
    <row r="209" spans="2:4">
      <c r="B209" s="79">
        <v>45245</v>
      </c>
      <c r="C209" s="240">
        <v>3791.95</v>
      </c>
      <c r="D209" s="263">
        <v>0.205429</v>
      </c>
    </row>
    <row r="210" spans="2:4">
      <c r="B210" s="79">
        <v>45243</v>
      </c>
      <c r="C210" s="240">
        <v>3798.45</v>
      </c>
      <c r="D210" s="263">
        <v>0.248748</v>
      </c>
    </row>
    <row r="211" spans="2:4">
      <c r="B211" s="79">
        <v>45242</v>
      </c>
      <c r="C211" s="240">
        <v>3802.7</v>
      </c>
      <c r="D211" s="263">
        <v>0.24671899999999999</v>
      </c>
    </row>
    <row r="212" spans="2:4">
      <c r="B212" s="79">
        <v>45240</v>
      </c>
      <c r="C212" s="240">
        <v>3798.4</v>
      </c>
      <c r="D212" s="263">
        <v>0.28703200000000001</v>
      </c>
    </row>
    <row r="213" spans="2:4">
      <c r="B213" s="79">
        <v>45239</v>
      </c>
      <c r="C213" s="240">
        <v>3747.6</v>
      </c>
      <c r="D213" s="263">
        <v>0.277254</v>
      </c>
    </row>
    <row r="214" spans="2:4">
      <c r="B214" s="79">
        <v>45238</v>
      </c>
      <c r="C214" s="240">
        <v>3712.4</v>
      </c>
      <c r="D214" s="263">
        <v>0.31617899999999999</v>
      </c>
    </row>
    <row r="215" spans="2:4">
      <c r="B215" s="79">
        <v>45237</v>
      </c>
      <c r="C215" s="240">
        <v>3653.3</v>
      </c>
      <c r="D215" s="263">
        <v>0.21609999999999999</v>
      </c>
    </row>
    <row r="216" spans="2:4">
      <c r="B216" s="79">
        <v>45236</v>
      </c>
      <c r="C216" s="240">
        <v>3649.55</v>
      </c>
      <c r="D216" s="263">
        <v>0.24246699999999999</v>
      </c>
    </row>
    <row r="217" spans="2:4">
      <c r="B217" s="79">
        <v>45233</v>
      </c>
      <c r="C217" s="240">
        <v>3649.7</v>
      </c>
      <c r="D217" s="263">
        <v>0.82038599999999995</v>
      </c>
    </row>
    <row r="218" spans="2:4">
      <c r="B218" s="79">
        <v>45232</v>
      </c>
      <c r="C218" s="240">
        <v>3647.45</v>
      </c>
      <c r="D218" s="263">
        <v>0.25429800000000002</v>
      </c>
    </row>
    <row r="219" spans="2:4">
      <c r="B219" s="79">
        <v>45231</v>
      </c>
      <c r="C219" s="240">
        <v>3639.45</v>
      </c>
      <c r="D219" s="263">
        <v>0.36548000000000003</v>
      </c>
    </row>
    <row r="220" spans="2:4">
      <c r="B220" s="79">
        <v>45230</v>
      </c>
      <c r="C220" s="240">
        <v>3633.4</v>
      </c>
      <c r="D220" s="263">
        <v>0.289964</v>
      </c>
    </row>
    <row r="221" spans="2:4">
      <c r="B221" s="79">
        <v>45229</v>
      </c>
      <c r="C221" s="240">
        <v>3646.65</v>
      </c>
      <c r="D221" s="263">
        <v>0.33302199999999998</v>
      </c>
    </row>
    <row r="222" spans="2:4">
      <c r="B222" s="79">
        <v>45226</v>
      </c>
      <c r="C222" s="240">
        <v>3665.45</v>
      </c>
      <c r="D222" s="263">
        <v>0.297128</v>
      </c>
    </row>
    <row r="223" spans="2:4">
      <c r="B223" s="79">
        <v>45225</v>
      </c>
      <c r="C223" s="240">
        <v>3684.65</v>
      </c>
      <c r="D223" s="263">
        <v>0.20003799999999999</v>
      </c>
    </row>
    <row r="224" spans="2:4">
      <c r="B224" s="79">
        <v>45224</v>
      </c>
      <c r="C224" s="240">
        <v>3740.55</v>
      </c>
      <c r="D224" s="263">
        <v>0.168075</v>
      </c>
    </row>
    <row r="225" spans="2:4">
      <c r="B225" s="79">
        <v>45222</v>
      </c>
      <c r="C225" s="240">
        <v>3668.95</v>
      </c>
      <c r="D225" s="263">
        <v>0.356321</v>
      </c>
    </row>
    <row r="226" spans="2:4">
      <c r="B226" s="79">
        <v>45219</v>
      </c>
      <c r="C226" s="240">
        <v>3749.5</v>
      </c>
      <c r="D226" s="263">
        <v>0.39433000000000001</v>
      </c>
    </row>
    <row r="227" spans="2:4">
      <c r="B227" s="79">
        <v>45218</v>
      </c>
      <c r="C227" s="240">
        <v>3766.85</v>
      </c>
      <c r="D227" s="263">
        <v>1.102582</v>
      </c>
    </row>
    <row r="228" spans="2:4">
      <c r="B228" s="79">
        <v>45217</v>
      </c>
      <c r="C228" s="240">
        <v>3795.95</v>
      </c>
      <c r="D228" s="263">
        <v>0.55457400000000001</v>
      </c>
    </row>
    <row r="229" spans="2:4">
      <c r="B229" s="79">
        <v>45216</v>
      </c>
      <c r="C229" s="240">
        <v>3842.85</v>
      </c>
      <c r="D229" s="263">
        <v>0.22626199999999999</v>
      </c>
    </row>
    <row r="230" spans="2:4">
      <c r="B230" s="79">
        <v>45215</v>
      </c>
      <c r="C230" s="240">
        <v>3856.8</v>
      </c>
      <c r="D230" s="263">
        <v>0.30482799999999999</v>
      </c>
    </row>
    <row r="231" spans="2:4">
      <c r="B231" s="79">
        <v>45212</v>
      </c>
      <c r="C231" s="240">
        <v>3935.85</v>
      </c>
      <c r="D231" s="263">
        <v>0.28483599999999998</v>
      </c>
    </row>
    <row r="232" spans="2:4">
      <c r="B232" s="79">
        <v>45211</v>
      </c>
      <c r="C232" s="240">
        <v>3862.75</v>
      </c>
      <c r="D232" s="263">
        <v>0.27892899999999998</v>
      </c>
    </row>
    <row r="233" spans="2:4">
      <c r="B233" s="79">
        <v>45210</v>
      </c>
      <c r="C233" s="240">
        <v>3852.05</v>
      </c>
      <c r="D233" s="263">
        <v>0.345055</v>
      </c>
    </row>
    <row r="234" spans="2:4">
      <c r="B234" s="79">
        <v>45209</v>
      </c>
      <c r="C234" s="240">
        <v>3793.8</v>
      </c>
      <c r="D234" s="263">
        <v>0.60763199999999995</v>
      </c>
    </row>
    <row r="235" spans="2:4">
      <c r="B235" s="79">
        <v>45208</v>
      </c>
      <c r="C235" s="240">
        <v>3798.6</v>
      </c>
      <c r="D235" s="263">
        <v>1.7371080000000001</v>
      </c>
    </row>
    <row r="236" spans="2:4">
      <c r="B236" s="79">
        <v>45205</v>
      </c>
      <c r="C236" s="240">
        <v>3833.95</v>
      </c>
      <c r="D236" s="263">
        <v>0.235045</v>
      </c>
    </row>
    <row r="237" spans="2:4">
      <c r="B237" s="79">
        <v>45204</v>
      </c>
      <c r="C237" s="240">
        <v>3861.5</v>
      </c>
      <c r="D237" s="263">
        <v>0.32145499999999999</v>
      </c>
    </row>
    <row r="238" spans="2:4">
      <c r="B238" s="79">
        <v>45203</v>
      </c>
      <c r="C238" s="240">
        <v>3872.95</v>
      </c>
      <c r="D238" s="263">
        <v>0.45116800000000001</v>
      </c>
    </row>
    <row r="239" spans="2:4">
      <c r="B239" s="79">
        <v>45202</v>
      </c>
      <c r="C239" s="240">
        <v>3725.7</v>
      </c>
      <c r="D239" s="263">
        <v>0.42721399999999998</v>
      </c>
    </row>
    <row r="240" spans="2:4">
      <c r="B240" s="79">
        <v>45198</v>
      </c>
      <c r="C240" s="240">
        <v>3675.6</v>
      </c>
      <c r="D240" s="263">
        <v>0.17069000000000001</v>
      </c>
    </row>
    <row r="241" spans="2:4">
      <c r="B241" s="79">
        <v>45197</v>
      </c>
      <c r="C241" s="240">
        <v>3671.05</v>
      </c>
      <c r="D241" s="263">
        <v>0.112473</v>
      </c>
    </row>
    <row r="242" spans="2:4">
      <c r="B242" s="79">
        <v>45196</v>
      </c>
      <c r="C242" s="240">
        <v>3640.7</v>
      </c>
      <c r="D242" s="263">
        <v>0.14809600000000001</v>
      </c>
    </row>
    <row r="243" spans="2:4">
      <c r="B243" s="79">
        <v>45195</v>
      </c>
      <c r="C243" s="240">
        <v>3633.6</v>
      </c>
      <c r="D243" s="263">
        <v>0.19100500000000001</v>
      </c>
    </row>
    <row r="244" spans="2:4">
      <c r="B244" s="79">
        <v>45194</v>
      </c>
      <c r="C244" s="240">
        <v>3664.1</v>
      </c>
      <c r="D244" s="263">
        <v>0.182671</v>
      </c>
    </row>
    <row r="245" spans="2:4">
      <c r="B245" s="79">
        <v>45191</v>
      </c>
      <c r="C245" s="240">
        <v>3689.1</v>
      </c>
      <c r="D245" s="263">
        <v>0.114208</v>
      </c>
    </row>
    <row r="246" spans="2:4">
      <c r="B246" s="79">
        <v>45190</v>
      </c>
      <c r="C246" s="240">
        <v>3686.95</v>
      </c>
      <c r="D246" s="263">
        <v>0.25201600000000002</v>
      </c>
    </row>
    <row r="247" spans="2:4">
      <c r="B247" s="79">
        <v>45189</v>
      </c>
      <c r="C247" s="240">
        <v>3729.4</v>
      </c>
      <c r="D247" s="263">
        <v>0.28167900000000001</v>
      </c>
    </row>
    <row r="248" spans="2:4">
      <c r="B248" s="79">
        <v>45187</v>
      </c>
      <c r="C248" s="240">
        <v>3797.9</v>
      </c>
      <c r="D248" s="263">
        <v>0.28245199999999998</v>
      </c>
    </row>
    <row r="249" spans="2:4">
      <c r="B249" s="79">
        <v>45184</v>
      </c>
      <c r="C249" s="240">
        <v>3796</v>
      </c>
      <c r="D249" s="263">
        <v>0.28975299999999998</v>
      </c>
    </row>
    <row r="250" spans="2:4">
      <c r="B250" s="79">
        <v>45183</v>
      </c>
      <c r="C250" s="240">
        <v>3808.05</v>
      </c>
      <c r="D250" s="263">
        <v>0.17027600000000001</v>
      </c>
    </row>
    <row r="251" spans="2:4">
      <c r="B251" s="79">
        <v>45182</v>
      </c>
      <c r="C251" s="240">
        <v>3813.7</v>
      </c>
      <c r="D251" s="263">
        <v>0.1552</v>
      </c>
    </row>
    <row r="252" spans="2:4">
      <c r="B252" s="79">
        <v>45181</v>
      </c>
      <c r="C252" s="240">
        <v>3753.25</v>
      </c>
      <c r="D252" s="263">
        <v>0.44356200000000001</v>
      </c>
    </row>
    <row r="253" spans="2:4">
      <c r="B253" s="79">
        <v>45180</v>
      </c>
      <c r="C253" s="240">
        <v>3810.75</v>
      </c>
      <c r="D253" s="263">
        <v>0.22492300000000001</v>
      </c>
    </row>
    <row r="254" spans="2:4">
      <c r="B254" s="79">
        <v>45177</v>
      </c>
      <c r="C254" s="240">
        <v>3782.4</v>
      </c>
      <c r="D254" s="263">
        <v>0.232853</v>
      </c>
    </row>
    <row r="255" spans="2:4">
      <c r="B255" s="79">
        <v>45176</v>
      </c>
      <c r="C255" s="240">
        <v>3785.1</v>
      </c>
      <c r="D255" s="263">
        <v>0.14537800000000001</v>
      </c>
    </row>
    <row r="256" spans="2:4">
      <c r="B256" s="79">
        <v>45175</v>
      </c>
      <c r="C256" s="240">
        <v>3796.8</v>
      </c>
      <c r="D256" s="263">
        <v>0.36100300000000002</v>
      </c>
    </row>
    <row r="257" spans="2:4">
      <c r="B257" s="79">
        <v>45174</v>
      </c>
      <c r="C257" s="240">
        <v>3776.9</v>
      </c>
      <c r="D257" s="263">
        <v>0.67279900000000004</v>
      </c>
    </row>
    <row r="258" spans="2:4">
      <c r="B258" s="79">
        <v>45173</v>
      </c>
      <c r="C258" s="240">
        <v>3755.75</v>
      </c>
      <c r="D258" s="263">
        <v>0.44005699999999998</v>
      </c>
    </row>
    <row r="259" spans="2:4">
      <c r="B259" s="79">
        <v>45170</v>
      </c>
      <c r="C259" s="240">
        <v>3761.05</v>
      </c>
      <c r="D259" s="263">
        <v>0.61552799999999996</v>
      </c>
    </row>
    <row r="260" spans="2:4">
      <c r="B260" s="79">
        <v>45169</v>
      </c>
      <c r="C260" s="240">
        <v>3720.4</v>
      </c>
      <c r="D260" s="263">
        <v>0.61910399999999999</v>
      </c>
    </row>
    <row r="261" spans="2:4">
      <c r="B261" s="79">
        <v>45168</v>
      </c>
      <c r="C261" s="240">
        <v>3736.3</v>
      </c>
      <c r="D261" s="263">
        <v>0.25451299999999999</v>
      </c>
    </row>
    <row r="262" spans="2:4">
      <c r="B262" s="79">
        <v>45167</v>
      </c>
      <c r="C262" s="240">
        <v>3664.35</v>
      </c>
      <c r="D262" s="263">
        <v>0.35284700000000002</v>
      </c>
    </row>
    <row r="263" spans="2:4">
      <c r="B263" s="79">
        <v>45166</v>
      </c>
      <c r="C263" s="240">
        <v>3592.9</v>
      </c>
      <c r="D263" s="263">
        <v>0.341109</v>
      </c>
    </row>
    <row r="264" spans="2:4">
      <c r="B264" s="79">
        <v>45163</v>
      </c>
      <c r="C264" s="240">
        <v>3534.6</v>
      </c>
      <c r="D264" s="263">
        <v>0.25802199999999997</v>
      </c>
    </row>
    <row r="265" spans="2:4">
      <c r="B265" s="79">
        <v>45162</v>
      </c>
      <c r="C265" s="240">
        <v>3561.5</v>
      </c>
      <c r="D265" s="263">
        <v>0.31991999999999998</v>
      </c>
    </row>
    <row r="266" spans="2:4">
      <c r="B266" s="79">
        <v>45161</v>
      </c>
      <c r="C266" s="240">
        <v>3539.3</v>
      </c>
      <c r="D266" s="263">
        <v>0.57030700000000001</v>
      </c>
    </row>
    <row r="267" spans="2:4">
      <c r="B267" s="79">
        <v>45160</v>
      </c>
      <c r="C267" s="240">
        <v>3568.9</v>
      </c>
      <c r="D267" s="263">
        <v>0.805813</v>
      </c>
    </row>
    <row r="268" spans="2:4">
      <c r="B268" s="79">
        <v>45159</v>
      </c>
      <c r="C268" s="240">
        <v>3547.7</v>
      </c>
      <c r="D268" s="263">
        <v>0.32102399999999998</v>
      </c>
    </row>
    <row r="269" spans="2:4">
      <c r="B269" s="79">
        <v>45156</v>
      </c>
      <c r="C269" s="240">
        <v>3540.95</v>
      </c>
      <c r="D269" s="263">
        <v>0.244504</v>
      </c>
    </row>
    <row r="270" spans="2:4">
      <c r="B270" s="79">
        <v>45155</v>
      </c>
      <c r="C270" s="240">
        <v>3507.65</v>
      </c>
      <c r="D270" s="263">
        <v>0.74036500000000005</v>
      </c>
    </row>
    <row r="271" spans="2:4">
      <c r="B271" s="79">
        <v>45154</v>
      </c>
      <c r="C271" s="240">
        <v>3499.35</v>
      </c>
      <c r="D271" s="263">
        <v>0.38155600000000001</v>
      </c>
    </row>
    <row r="272" spans="2:4">
      <c r="B272" s="79">
        <v>45152</v>
      </c>
      <c r="C272" s="240">
        <v>3509.3</v>
      </c>
      <c r="D272" s="263">
        <v>0.257378</v>
      </c>
    </row>
    <row r="273" spans="2:4">
      <c r="B273" s="79">
        <v>45149</v>
      </c>
      <c r="C273" s="240">
        <v>3550.05</v>
      </c>
      <c r="D273" s="263">
        <v>0.269119</v>
      </c>
    </row>
    <row r="274" spans="2:4">
      <c r="B274" s="79">
        <v>45148</v>
      </c>
      <c r="C274" s="240">
        <v>3598.2</v>
      </c>
      <c r="D274" s="263">
        <v>0.34084100000000001</v>
      </c>
    </row>
    <row r="275" spans="2:4">
      <c r="B275" s="79">
        <v>45147</v>
      </c>
      <c r="C275" s="240">
        <v>3628.75</v>
      </c>
      <c r="D275" s="263">
        <v>0.48285099999999997</v>
      </c>
    </row>
    <row r="276" spans="2:4">
      <c r="B276" s="79">
        <v>45146</v>
      </c>
      <c r="C276" s="240">
        <v>3648.45</v>
      </c>
      <c r="D276" s="263">
        <v>0.16874500000000001</v>
      </c>
    </row>
    <row r="277" spans="2:4">
      <c r="B277" s="79">
        <v>45145</v>
      </c>
      <c r="C277" s="240">
        <v>3640.35</v>
      </c>
      <c r="D277" s="263">
        <v>0.20674799999999999</v>
      </c>
    </row>
    <row r="278" spans="2:4">
      <c r="B278" s="79">
        <v>45142</v>
      </c>
      <c r="C278" s="240">
        <v>3652.1</v>
      </c>
      <c r="D278" s="263">
        <v>0.21246200000000001</v>
      </c>
    </row>
    <row r="279" spans="2:4">
      <c r="B279" s="79">
        <v>45141</v>
      </c>
      <c r="C279" s="240">
        <v>3699.9</v>
      </c>
      <c r="D279" s="263">
        <v>0.27679900000000002</v>
      </c>
    </row>
    <row r="280" spans="2:4">
      <c r="B280" s="79">
        <v>45140</v>
      </c>
      <c r="C280" s="240">
        <v>3713.4</v>
      </c>
      <c r="D280" s="263">
        <v>0.21918699999999999</v>
      </c>
    </row>
    <row r="281" spans="2:4">
      <c r="B281" s="79">
        <v>45139</v>
      </c>
      <c r="C281" s="240">
        <v>3740.3</v>
      </c>
      <c r="D281" s="263">
        <v>0.28645999999999999</v>
      </c>
    </row>
    <row r="282" spans="2:4">
      <c r="B282" s="79">
        <v>45138</v>
      </c>
      <c r="C282" s="240">
        <v>3752.8</v>
      </c>
      <c r="D282" s="263">
        <v>0.18242700000000001</v>
      </c>
    </row>
    <row r="283" spans="2:4">
      <c r="B283" s="79">
        <v>45135</v>
      </c>
      <c r="C283" s="240">
        <v>3713.9</v>
      </c>
      <c r="D283" s="263">
        <v>0.23763699999999999</v>
      </c>
    </row>
    <row r="284" spans="2:4">
      <c r="B284" s="79">
        <v>45134</v>
      </c>
      <c r="C284" s="240">
        <v>3693.35</v>
      </c>
      <c r="D284" s="263">
        <v>0.19786100000000001</v>
      </c>
    </row>
    <row r="285" spans="2:4">
      <c r="B285" s="79">
        <v>45133</v>
      </c>
      <c r="C285" s="240">
        <v>3712.65</v>
      </c>
      <c r="D285" s="263">
        <v>0.369923</v>
      </c>
    </row>
    <row r="286" spans="2:4">
      <c r="B286" s="79">
        <v>45132</v>
      </c>
      <c r="C286" s="240">
        <v>3677.05</v>
      </c>
      <c r="D286" s="263">
        <v>0.503722</v>
      </c>
    </row>
    <row r="287" spans="2:4">
      <c r="B287" s="79">
        <v>45131</v>
      </c>
      <c r="C287" s="240">
        <v>3668.2</v>
      </c>
      <c r="D287" s="263">
        <v>0.27741700000000002</v>
      </c>
    </row>
    <row r="288" spans="2:4">
      <c r="B288" s="79">
        <v>45128</v>
      </c>
      <c r="C288" s="240">
        <v>3675.7</v>
      </c>
      <c r="D288" s="263">
        <v>0.49987799999999999</v>
      </c>
    </row>
    <row r="289" spans="2:4">
      <c r="B289" s="79">
        <v>45127</v>
      </c>
      <c r="C289" s="240">
        <v>3678.8</v>
      </c>
      <c r="D289" s="263">
        <v>1.045261</v>
      </c>
    </row>
    <row r="290" spans="2:4">
      <c r="B290" s="79">
        <v>45126</v>
      </c>
      <c r="C290" s="240">
        <v>3705.85</v>
      </c>
      <c r="D290" s="263">
        <v>0.369703</v>
      </c>
    </row>
    <row r="291" spans="2:4">
      <c r="B291" s="79">
        <v>45125</v>
      </c>
      <c r="C291" s="240">
        <v>3676.5</v>
      </c>
      <c r="D291" s="263">
        <v>0.25070799999999999</v>
      </c>
    </row>
    <row r="292" spans="2:4">
      <c r="B292" s="79">
        <v>45124</v>
      </c>
      <c r="C292" s="240">
        <v>3713.55</v>
      </c>
      <c r="D292" s="263">
        <v>0.362068</v>
      </c>
    </row>
    <row r="293" spans="2:4">
      <c r="B293" s="79">
        <v>45121</v>
      </c>
      <c r="C293" s="240">
        <v>3838.75</v>
      </c>
      <c r="D293" s="263">
        <v>0.175289</v>
      </c>
    </row>
    <row r="294" spans="2:4">
      <c r="B294" s="79">
        <v>45120</v>
      </c>
      <c r="C294" s="240">
        <v>3821.65</v>
      </c>
      <c r="D294" s="263">
        <v>0.18095900000000001</v>
      </c>
    </row>
    <row r="295" spans="2:4">
      <c r="B295" s="79">
        <v>45119</v>
      </c>
      <c r="C295" s="240">
        <v>3806.35</v>
      </c>
      <c r="D295" s="263">
        <v>0.20682700000000001</v>
      </c>
    </row>
    <row r="296" spans="2:4">
      <c r="B296" s="79">
        <v>45118</v>
      </c>
      <c r="C296" s="240">
        <v>3827.1</v>
      </c>
      <c r="D296" s="263">
        <v>0.24780099999999999</v>
      </c>
    </row>
    <row r="297" spans="2:4">
      <c r="B297" s="79">
        <v>45117</v>
      </c>
      <c r="C297" s="240">
        <v>3767.7</v>
      </c>
      <c r="D297" s="263">
        <v>0.31149399999999999</v>
      </c>
    </row>
    <row r="298" spans="2:4">
      <c r="B298" s="79">
        <v>45114</v>
      </c>
      <c r="C298" s="240">
        <v>3808.95</v>
      </c>
      <c r="D298" s="263">
        <v>0.55447800000000003</v>
      </c>
    </row>
    <row r="299" spans="2:4">
      <c r="B299" s="79">
        <v>45113</v>
      </c>
      <c r="C299" s="240">
        <v>3815.9</v>
      </c>
      <c r="D299" s="263">
        <v>0.37188399999999999</v>
      </c>
    </row>
    <row r="300" spans="2:4">
      <c r="B300" s="79">
        <v>45112</v>
      </c>
      <c r="C300" s="240">
        <v>3820.1</v>
      </c>
      <c r="D300" s="263">
        <v>0.40185700000000002</v>
      </c>
    </row>
    <row r="301" spans="2:4">
      <c r="B301" s="79">
        <v>45111</v>
      </c>
      <c r="C301" s="240">
        <v>3857.2</v>
      </c>
      <c r="D301" s="263">
        <v>0.47872799999999999</v>
      </c>
    </row>
    <row r="302" spans="2:4">
      <c r="B302" s="79">
        <v>45110</v>
      </c>
      <c r="C302" s="240">
        <v>3868.6</v>
      </c>
      <c r="D302" s="263">
        <v>0.49970199999999998</v>
      </c>
    </row>
    <row r="303" spans="2:4">
      <c r="B303" s="79">
        <v>45107</v>
      </c>
      <c r="C303" s="240">
        <v>3889.2</v>
      </c>
      <c r="D303" s="263">
        <v>0.34438400000000002</v>
      </c>
    </row>
    <row r="304" spans="2:4">
      <c r="B304" s="79">
        <v>45105</v>
      </c>
      <c r="C304" s="240">
        <v>3963.6</v>
      </c>
      <c r="D304" s="263">
        <v>0.278868</v>
      </c>
    </row>
    <row r="305" spans="2:4">
      <c r="B305" s="79">
        <v>45104</v>
      </c>
      <c r="C305" s="240">
        <v>3872.1</v>
      </c>
      <c r="D305" s="263">
        <v>0.31163099999999999</v>
      </c>
    </row>
    <row r="306" spans="2:4">
      <c r="B306" s="79">
        <v>45103</v>
      </c>
      <c r="C306" s="240">
        <v>3848.25</v>
      </c>
      <c r="D306" s="263">
        <v>0.31077900000000003</v>
      </c>
    </row>
    <row r="307" spans="2:4">
      <c r="B307" s="79">
        <v>45100</v>
      </c>
      <c r="C307" s="240">
        <v>3744.05</v>
      </c>
      <c r="D307" s="263">
        <v>0.531748</v>
      </c>
    </row>
    <row r="308" spans="2:4">
      <c r="B308" s="79">
        <v>45099</v>
      </c>
      <c r="C308" s="240">
        <v>3812.15</v>
      </c>
      <c r="D308" s="263">
        <v>0.703098</v>
      </c>
    </row>
    <row r="309" spans="2:4">
      <c r="B309" s="79">
        <v>45098</v>
      </c>
      <c r="C309" s="240">
        <v>3919.5</v>
      </c>
      <c r="D309" s="263">
        <v>2.1132070000000001</v>
      </c>
    </row>
    <row r="310" spans="2:4">
      <c r="B310" s="79">
        <v>45097</v>
      </c>
      <c r="C310" s="240">
        <v>3986.9</v>
      </c>
      <c r="D310" s="263">
        <v>1.1591340000000001</v>
      </c>
    </row>
    <row r="311" spans="2:4">
      <c r="B311" s="79">
        <v>45096</v>
      </c>
      <c r="C311" s="240">
        <v>3975.7</v>
      </c>
      <c r="D311" s="263">
        <v>0.37619599999999997</v>
      </c>
    </row>
    <row r="312" spans="2:4">
      <c r="B312" s="79">
        <v>45093</v>
      </c>
      <c r="C312" s="240">
        <v>4085.6</v>
      </c>
      <c r="D312" s="263">
        <v>0.35363099999999997</v>
      </c>
    </row>
    <row r="313" spans="2:4">
      <c r="B313" s="79">
        <v>45092</v>
      </c>
      <c r="C313" s="240">
        <v>3917.7</v>
      </c>
      <c r="D313" s="263">
        <v>0.24707100000000001</v>
      </c>
    </row>
    <row r="314" spans="2:4">
      <c r="B314" s="79">
        <v>45091</v>
      </c>
      <c r="C314" s="240">
        <v>3704.85</v>
      </c>
      <c r="D314" s="263">
        <v>0.66135999999999995</v>
      </c>
    </row>
    <row r="315" spans="2:4">
      <c r="B315" s="79">
        <v>45090</v>
      </c>
      <c r="C315" s="240">
        <v>3677.9</v>
      </c>
      <c r="D315" s="263">
        <v>0.18509900000000001</v>
      </c>
    </row>
    <row r="316" spans="2:4">
      <c r="B316" s="79">
        <v>45089</v>
      </c>
      <c r="C316" s="240">
        <v>3629.4</v>
      </c>
      <c r="D316" s="263">
        <v>0.22865099999999999</v>
      </c>
    </row>
    <row r="317" spans="2:4">
      <c r="B317" s="79">
        <v>45086</v>
      </c>
      <c r="C317" s="240">
        <v>3632.1</v>
      </c>
      <c r="D317" s="263">
        <v>0.179039</v>
      </c>
    </row>
    <row r="318" spans="2:4">
      <c r="B318" s="79">
        <v>45085</v>
      </c>
      <c r="C318" s="240">
        <v>3546.8</v>
      </c>
      <c r="D318" s="263">
        <v>0.182062</v>
      </c>
    </row>
    <row r="319" spans="2:4">
      <c r="B319" s="79">
        <v>45084</v>
      </c>
      <c r="C319" s="240">
        <v>3544.05</v>
      </c>
      <c r="D319" s="263">
        <v>0.396067</v>
      </c>
    </row>
    <row r="320" spans="2:4">
      <c r="B320" s="79">
        <v>45083</v>
      </c>
      <c r="C320" s="240">
        <v>3527.75</v>
      </c>
      <c r="D320" s="263">
        <v>0.189632</v>
      </c>
    </row>
    <row r="321" spans="2:4">
      <c r="B321" s="79">
        <v>45082</v>
      </c>
      <c r="C321" s="240">
        <v>3536.85</v>
      </c>
      <c r="D321" s="263">
        <v>0.91796</v>
      </c>
    </row>
    <row r="322" spans="2:4">
      <c r="B322" s="79">
        <v>45079</v>
      </c>
      <c r="C322" s="240">
        <v>3531.6</v>
      </c>
      <c r="D322" s="263">
        <v>0.29422399999999999</v>
      </c>
    </row>
    <row r="323" spans="2:4">
      <c r="B323" s="79">
        <v>45078</v>
      </c>
      <c r="C323" s="240">
        <v>3500.9</v>
      </c>
      <c r="D323" s="263">
        <v>0.22883999999999999</v>
      </c>
    </row>
    <row r="324" spans="2:4">
      <c r="B324" s="79">
        <v>45077</v>
      </c>
      <c r="C324" s="240">
        <v>3471.25</v>
      </c>
      <c r="D324" s="263">
        <v>0.277113</v>
      </c>
    </row>
    <row r="325" spans="2:4">
      <c r="B325" s="79">
        <v>45076</v>
      </c>
      <c r="C325" s="240">
        <v>3507.5</v>
      </c>
      <c r="D325" s="263">
        <v>0.15323999999999999</v>
      </c>
    </row>
    <row r="326" spans="2:4">
      <c r="B326" s="79">
        <v>45075</v>
      </c>
      <c r="C326" s="240">
        <v>3503.3</v>
      </c>
      <c r="D326" s="263">
        <v>0.14860100000000001</v>
      </c>
    </row>
    <row r="327" spans="2:4">
      <c r="B327" s="79">
        <v>45072</v>
      </c>
      <c r="C327" s="240">
        <v>3501.75</v>
      </c>
      <c r="D327" s="263">
        <v>0.16858500000000001</v>
      </c>
    </row>
    <row r="328" spans="2:4">
      <c r="B328" s="79">
        <v>45071</v>
      </c>
      <c r="C328" s="240">
        <v>3435.35</v>
      </c>
      <c r="D328" s="263">
        <v>0.22148100000000001</v>
      </c>
    </row>
    <row r="329" spans="2:4">
      <c r="B329" s="79">
        <v>45070</v>
      </c>
      <c r="C329" s="240">
        <v>3429.55</v>
      </c>
      <c r="D329" s="263">
        <v>0.26543699999999998</v>
      </c>
    </row>
    <row r="330" spans="2:4">
      <c r="B330" s="79">
        <v>45069</v>
      </c>
      <c r="C330" s="240">
        <v>3432.95</v>
      </c>
      <c r="D330" s="263">
        <v>0.28924800000000001</v>
      </c>
    </row>
    <row r="331" spans="2:4">
      <c r="B331" s="79">
        <v>45068</v>
      </c>
      <c r="C331" s="240">
        <v>3425.1</v>
      </c>
      <c r="D331" s="263">
        <v>0.560388</v>
      </c>
    </row>
    <row r="332" spans="2:4">
      <c r="B332" s="79">
        <v>45065</v>
      </c>
      <c r="C332" s="240">
        <v>3395.25</v>
      </c>
      <c r="D332" s="263">
        <v>0.53628100000000001</v>
      </c>
    </row>
    <row r="333" spans="2:4">
      <c r="B333" s="79">
        <v>45064</v>
      </c>
      <c r="C333" s="240">
        <v>3368.55</v>
      </c>
      <c r="D333" s="263">
        <v>0.94399</v>
      </c>
    </row>
    <row r="334" spans="2:4">
      <c r="B334" s="79">
        <v>45063</v>
      </c>
      <c r="C334" s="240">
        <v>3400.2</v>
      </c>
      <c r="D334" s="263">
        <v>0.25351800000000002</v>
      </c>
    </row>
    <row r="335" spans="2:4">
      <c r="B335" s="79">
        <v>45062</v>
      </c>
      <c r="C335" s="240">
        <v>3479.25</v>
      </c>
      <c r="D335" s="263">
        <v>0.17860300000000001</v>
      </c>
    </row>
    <row r="336" spans="2:4">
      <c r="B336" s="79">
        <v>45061</v>
      </c>
      <c r="C336" s="240">
        <v>3523.4</v>
      </c>
      <c r="D336" s="263">
        <v>0.18171799999999999</v>
      </c>
    </row>
    <row r="337" spans="2:4">
      <c r="B337" s="79">
        <v>45058</v>
      </c>
      <c r="C337" s="240">
        <v>3677.55</v>
      </c>
      <c r="D337" s="263">
        <v>0.38575500000000001</v>
      </c>
    </row>
    <row r="338" spans="2:4">
      <c r="B338" s="79">
        <v>45057</v>
      </c>
      <c r="C338" s="240">
        <v>3704.65</v>
      </c>
      <c r="D338" s="263">
        <v>0.31349900000000003</v>
      </c>
    </row>
    <row r="339" spans="2:4">
      <c r="B339" s="79">
        <v>45056</v>
      </c>
      <c r="C339" s="240">
        <v>3672.3</v>
      </c>
      <c r="D339" s="263">
        <v>0.183726</v>
      </c>
    </row>
    <row r="340" spans="2:4">
      <c r="B340" s="79">
        <v>45055</v>
      </c>
      <c r="C340" s="240">
        <v>3659.7</v>
      </c>
      <c r="D340" s="263">
        <v>0.148562</v>
      </c>
    </row>
    <row r="341" spans="2:4">
      <c r="B341" s="79">
        <v>45054</v>
      </c>
      <c r="C341" s="240">
        <v>3677.85</v>
      </c>
      <c r="D341" s="263">
        <v>0.19508300000000001</v>
      </c>
    </row>
    <row r="342" spans="2:4">
      <c r="B342" s="79">
        <v>45051</v>
      </c>
      <c r="C342" s="240">
        <v>3598.2</v>
      </c>
      <c r="D342" s="263">
        <v>0.237127</v>
      </c>
    </row>
    <row r="343" spans="2:4">
      <c r="B343" s="79">
        <v>45050</v>
      </c>
      <c r="C343" s="240">
        <v>3584.5</v>
      </c>
      <c r="D343" s="263">
        <v>0.22415599999999999</v>
      </c>
    </row>
    <row r="344" spans="2:4">
      <c r="B344" s="79">
        <v>45049</v>
      </c>
      <c r="C344" s="240">
        <v>3554</v>
      </c>
      <c r="D344" s="263">
        <v>0.23540800000000001</v>
      </c>
    </row>
    <row r="345" spans="2:4">
      <c r="B345" s="79">
        <v>45048</v>
      </c>
      <c r="C345" s="240">
        <v>3545.9</v>
      </c>
      <c r="D345" s="263">
        <v>0.30004500000000001</v>
      </c>
    </row>
    <row r="346" spans="2:4">
      <c r="B346" s="79">
        <v>45044</v>
      </c>
      <c r="C346" s="240">
        <v>3511.95</v>
      </c>
      <c r="D346" s="263">
        <v>0.179508</v>
      </c>
    </row>
    <row r="347" spans="2:4">
      <c r="B347" s="79">
        <v>45043</v>
      </c>
      <c r="C347" s="240">
        <v>3500.8</v>
      </c>
      <c r="D347" s="263">
        <v>9.5562999999999995E-2</v>
      </c>
    </row>
    <row r="348" spans="2:4">
      <c r="B348" s="79">
        <v>45042</v>
      </c>
      <c r="C348" s="240">
        <v>3461.6</v>
      </c>
      <c r="D348" s="263">
        <v>0.19122</v>
      </c>
    </row>
    <row r="349" spans="2:4">
      <c r="B349" s="79">
        <v>45041</v>
      </c>
      <c r="C349" s="240">
        <v>3465.85</v>
      </c>
      <c r="D349" s="263">
        <v>0.13757800000000001</v>
      </c>
    </row>
    <row r="350" spans="2:4">
      <c r="B350" s="79">
        <v>45040</v>
      </c>
      <c r="C350" s="240">
        <v>3467.2</v>
      </c>
      <c r="D350" s="263">
        <v>0.157606</v>
      </c>
    </row>
    <row r="351" spans="2:4">
      <c r="B351" s="79">
        <v>45037</v>
      </c>
      <c r="C351" s="240">
        <v>3455.9</v>
      </c>
      <c r="D351" s="263">
        <v>0.30463400000000002</v>
      </c>
    </row>
    <row r="352" spans="2:4">
      <c r="B352" s="79">
        <v>45036</v>
      </c>
      <c r="C352" s="240">
        <v>3482.2</v>
      </c>
      <c r="D352" s="263">
        <v>0.23935100000000001</v>
      </c>
    </row>
    <row r="353" spans="2:4">
      <c r="B353" s="79">
        <v>45035</v>
      </c>
      <c r="C353" s="240">
        <v>3476.2</v>
      </c>
      <c r="D353" s="263">
        <v>0.159631</v>
      </c>
    </row>
    <row r="354" spans="2:4">
      <c r="B354" s="79">
        <v>45034</v>
      </c>
      <c r="C354" s="240">
        <v>3506.8</v>
      </c>
      <c r="D354" s="263">
        <v>0.214203</v>
      </c>
    </row>
    <row r="355" spans="2:4">
      <c r="B355" s="79">
        <v>45033</v>
      </c>
      <c r="C355" s="240">
        <v>3497.1</v>
      </c>
      <c r="D355" s="263">
        <v>0.193991</v>
      </c>
    </row>
    <row r="356" spans="2:4">
      <c r="B356" s="79">
        <v>45029</v>
      </c>
      <c r="C356" s="240">
        <v>3501.05</v>
      </c>
      <c r="D356" s="263">
        <v>0.24277899999999999</v>
      </c>
    </row>
    <row r="357" spans="2:4">
      <c r="B357" s="79">
        <v>45028</v>
      </c>
      <c r="C357" s="240">
        <v>3473.1</v>
      </c>
      <c r="D357" s="263">
        <v>0.88623600000000002</v>
      </c>
    </row>
    <row r="358" spans="2:4">
      <c r="B358" s="79">
        <v>45027</v>
      </c>
      <c r="C358" s="240">
        <v>3454.2</v>
      </c>
      <c r="D358" s="263">
        <v>0.481018</v>
      </c>
    </row>
    <row r="359" spans="2:4">
      <c r="B359" s="79">
        <v>45026</v>
      </c>
      <c r="C359" s="240">
        <v>3450.7</v>
      </c>
      <c r="D359" s="263">
        <v>0.42916399999999999</v>
      </c>
    </row>
    <row r="360" spans="2:4">
      <c r="B360" s="79">
        <v>45022</v>
      </c>
      <c r="C360" s="240">
        <v>3496.1</v>
      </c>
      <c r="D360" s="263">
        <v>0.28636099999999998</v>
      </c>
    </row>
    <row r="361" spans="2:4">
      <c r="B361" s="79">
        <v>45021</v>
      </c>
      <c r="C361" s="240">
        <v>3654.85</v>
      </c>
      <c r="D361" s="263">
        <v>0.27692499999999998</v>
      </c>
    </row>
    <row r="362" spans="2:4">
      <c r="B362" s="79">
        <v>45019</v>
      </c>
      <c r="C362" s="240">
        <v>3553.75</v>
      </c>
      <c r="D362" s="263">
        <v>0.155615</v>
      </c>
    </row>
    <row r="363" spans="2:4">
      <c r="B363" s="79">
        <v>45016</v>
      </c>
      <c r="C363" s="240">
        <v>3401.05</v>
      </c>
      <c r="D363" s="263">
        <v>0.211474</v>
      </c>
    </row>
    <row r="364" spans="2:4">
      <c r="B364" s="79">
        <v>45014</v>
      </c>
      <c r="C364" s="240">
        <v>3325.45</v>
      </c>
      <c r="D364" s="263">
        <v>0.178783</v>
      </c>
    </row>
    <row r="365" spans="2:4">
      <c r="B365" s="79">
        <v>45013</v>
      </c>
      <c r="C365" s="240">
        <v>3316.45</v>
      </c>
      <c r="D365" s="263">
        <v>0.19133</v>
      </c>
    </row>
    <row r="366" spans="2:4">
      <c r="B366" s="79">
        <v>45012</v>
      </c>
      <c r="C366" s="240">
        <v>3306.8</v>
      </c>
      <c r="D366" s="263">
        <v>0.22667200000000001</v>
      </c>
    </row>
    <row r="367" spans="2:4">
      <c r="B367" s="79">
        <v>45009</v>
      </c>
      <c r="C367" s="240">
        <v>3358.4</v>
      </c>
      <c r="D367" s="263">
        <v>0.22359000000000001</v>
      </c>
    </row>
    <row r="368" spans="2:4">
      <c r="B368" s="79">
        <v>45008</v>
      </c>
      <c r="C368" s="240">
        <v>3373.5</v>
      </c>
      <c r="D368" s="263">
        <v>0.24005699999999999</v>
      </c>
    </row>
    <row r="369" spans="2:4">
      <c r="B369" s="79">
        <v>45007</v>
      </c>
      <c r="C369" s="240">
        <v>3361.4</v>
      </c>
      <c r="D369" s="263">
        <v>0.56286700000000001</v>
      </c>
    </row>
    <row r="370" spans="2:4">
      <c r="B370" s="79">
        <v>45006</v>
      </c>
      <c r="C370" s="240">
        <v>3357.6</v>
      </c>
      <c r="D370" s="263">
        <v>0.353906</v>
      </c>
    </row>
    <row r="371" spans="2:4">
      <c r="B371" s="79">
        <v>45005</v>
      </c>
      <c r="C371" s="240">
        <v>3366.1</v>
      </c>
      <c r="D371" s="263">
        <v>0.23175999999999999</v>
      </c>
    </row>
    <row r="372" spans="2:4">
      <c r="B372" s="79">
        <v>45002</v>
      </c>
      <c r="C372" s="240">
        <v>3311.3</v>
      </c>
      <c r="D372" s="263">
        <v>0.26824500000000001</v>
      </c>
    </row>
    <row r="373" spans="2:4">
      <c r="B373" s="79">
        <v>45001</v>
      </c>
      <c r="C373" s="240">
        <v>3382.15</v>
      </c>
      <c r="D373" s="263">
        <v>0.19534499999999999</v>
      </c>
    </row>
    <row r="374" spans="2:4">
      <c r="B374" s="79">
        <v>45000</v>
      </c>
      <c r="C374" s="240">
        <v>3337.25</v>
      </c>
      <c r="D374" s="263">
        <v>0.26531100000000002</v>
      </c>
    </row>
    <row r="375" spans="2:4">
      <c r="B375" s="79">
        <v>44999</v>
      </c>
      <c r="C375" s="240">
        <v>3350.95</v>
      </c>
      <c r="D375" s="263">
        <v>0.38960600000000001</v>
      </c>
    </row>
    <row r="376" spans="2:4">
      <c r="B376" s="79">
        <v>44998</v>
      </c>
      <c r="C376" s="240">
        <v>3351.75</v>
      </c>
      <c r="D376" s="263">
        <v>0.35508899999999999</v>
      </c>
    </row>
    <row r="377" spans="2:4">
      <c r="B377" s="79">
        <v>44995</v>
      </c>
      <c r="C377" s="240">
        <v>3391.85</v>
      </c>
      <c r="D377" s="263">
        <v>0.18978200000000001</v>
      </c>
    </row>
    <row r="378" spans="2:4">
      <c r="B378" s="79">
        <v>44994</v>
      </c>
      <c r="C378" s="240">
        <v>3397.85</v>
      </c>
      <c r="D378" s="263">
        <v>0.26463300000000001</v>
      </c>
    </row>
    <row r="379" spans="2:4">
      <c r="B379" s="79">
        <v>44993</v>
      </c>
      <c r="C379" s="240">
        <v>3389.7</v>
      </c>
      <c r="D379" s="263">
        <v>0.191133</v>
      </c>
    </row>
    <row r="380" spans="2:4">
      <c r="B380" s="79">
        <v>44991</v>
      </c>
      <c r="C380" s="240">
        <v>3437.15</v>
      </c>
      <c r="D380" s="263">
        <v>0.145318</v>
      </c>
    </row>
    <row r="381" spans="2:4">
      <c r="B381" s="79">
        <v>44988</v>
      </c>
      <c r="C381" s="240">
        <v>3463.25</v>
      </c>
      <c r="D381" s="263">
        <v>0.32822099999999998</v>
      </c>
    </row>
    <row r="382" spans="2:4">
      <c r="B382" s="79">
        <v>44987</v>
      </c>
      <c r="C382" s="240">
        <v>3443.2</v>
      </c>
      <c r="D382" s="263">
        <v>0.13223499999999999</v>
      </c>
    </row>
    <row r="383" spans="2:4">
      <c r="B383" s="79">
        <v>44986</v>
      </c>
      <c r="C383" s="240">
        <v>3439.35</v>
      </c>
      <c r="D383" s="263">
        <v>0.113844</v>
      </c>
    </row>
    <row r="384" spans="2:4">
      <c r="B384" s="79">
        <v>44985</v>
      </c>
      <c r="C384" s="240">
        <v>3416.95</v>
      </c>
      <c r="D384" s="263">
        <v>0.23797599999999999</v>
      </c>
    </row>
    <row r="385" spans="2:4">
      <c r="B385" s="79">
        <v>44984</v>
      </c>
      <c r="C385" s="240">
        <v>3491.3</v>
      </c>
      <c r="D385" s="263">
        <v>0.11755</v>
      </c>
    </row>
    <row r="386" spans="2:4">
      <c r="B386" s="79">
        <v>44981</v>
      </c>
      <c r="C386" s="240">
        <v>3499.2</v>
      </c>
      <c r="D386" s="263">
        <v>0.30225999999999997</v>
      </c>
    </row>
    <row r="387" spans="2:4">
      <c r="B387" s="79">
        <v>44980</v>
      </c>
      <c r="C387" s="240">
        <v>3478.75</v>
      </c>
      <c r="D387" s="263">
        <v>0.19103800000000001</v>
      </c>
    </row>
    <row r="388" spans="2:4">
      <c r="B388" s="79">
        <v>44979</v>
      </c>
      <c r="C388" s="240">
        <v>3500.15</v>
      </c>
      <c r="D388" s="263">
        <v>0.20255600000000001</v>
      </c>
    </row>
    <row r="389" spans="2:4">
      <c r="B389" s="79">
        <v>44978</v>
      </c>
      <c r="C389" s="240">
        <v>3525.6</v>
      </c>
      <c r="D389" s="263">
        <v>0.31514700000000001</v>
      </c>
    </row>
    <row r="390" spans="2:4">
      <c r="B390" s="79">
        <v>44977</v>
      </c>
      <c r="C390" s="240">
        <v>3552.85</v>
      </c>
      <c r="D390" s="263">
        <v>0.21163599999999999</v>
      </c>
    </row>
    <row r="391" spans="2:4">
      <c r="B391" s="79">
        <v>44974</v>
      </c>
      <c r="C391" s="240">
        <v>3545</v>
      </c>
      <c r="D391" s="263">
        <v>0.49697000000000002</v>
      </c>
    </row>
    <row r="392" spans="2:4">
      <c r="B392" s="79">
        <v>44973</v>
      </c>
      <c r="C392" s="240">
        <v>3541.7</v>
      </c>
      <c r="D392" s="263">
        <v>0.25248399999999999</v>
      </c>
    </row>
    <row r="393" spans="2:4">
      <c r="B393" s="79">
        <v>44972</v>
      </c>
      <c r="C393" s="240">
        <v>3545.6</v>
      </c>
      <c r="D393" s="263">
        <v>0.39315600000000001</v>
      </c>
    </row>
    <row r="394" spans="2:4">
      <c r="B394" s="79">
        <v>44971</v>
      </c>
      <c r="C394" s="240">
        <v>3482.7</v>
      </c>
      <c r="D394" s="263">
        <v>0.37256699999999998</v>
      </c>
    </row>
    <row r="395" spans="2:4">
      <c r="B395" s="79">
        <v>44970</v>
      </c>
      <c r="C395" s="240">
        <v>3495.2</v>
      </c>
      <c r="D395" s="263">
        <v>0.21738199999999999</v>
      </c>
    </row>
    <row r="396" spans="2:4">
      <c r="B396" s="79">
        <v>44967</v>
      </c>
      <c r="C396" s="240">
        <v>3498.85</v>
      </c>
      <c r="D396" s="263">
        <v>0.36928800000000001</v>
      </c>
    </row>
    <row r="397" spans="2:4">
      <c r="B397" s="79">
        <v>44966</v>
      </c>
      <c r="C397" s="240">
        <v>3482.05</v>
      </c>
      <c r="D397" s="263">
        <v>0.314363</v>
      </c>
    </row>
    <row r="398" spans="2:4">
      <c r="B398" s="79">
        <v>44965</v>
      </c>
      <c r="C398" s="240">
        <v>3458.6</v>
      </c>
      <c r="D398" s="263">
        <v>0.32264799999999999</v>
      </c>
    </row>
    <row r="399" spans="2:4">
      <c r="B399" s="79">
        <v>44964</v>
      </c>
      <c r="C399" s="240">
        <v>3440.9</v>
      </c>
      <c r="D399" s="263">
        <v>0.222692</v>
      </c>
    </row>
    <row r="400" spans="2:4">
      <c r="B400" s="79">
        <v>44963</v>
      </c>
      <c r="C400" s="240">
        <v>3441.5</v>
      </c>
      <c r="D400" s="263">
        <v>0.36169800000000002</v>
      </c>
    </row>
    <row r="401" spans="2:4">
      <c r="B401" s="79">
        <v>44960</v>
      </c>
      <c r="C401" s="240">
        <v>3470.35</v>
      </c>
      <c r="D401" s="263">
        <v>0.53742900000000005</v>
      </c>
    </row>
    <row r="402" spans="2:4">
      <c r="B402" s="79">
        <v>44959</v>
      </c>
      <c r="C402" s="240">
        <v>3502.9</v>
      </c>
      <c r="D402" s="263">
        <v>0.27276699999999998</v>
      </c>
    </row>
    <row r="403" spans="2:4">
      <c r="B403" s="79">
        <v>44958</v>
      </c>
      <c r="C403" s="240">
        <v>3551.35</v>
      </c>
      <c r="D403" s="263">
        <v>0.30808999999999997</v>
      </c>
    </row>
    <row r="404" spans="2:4">
      <c r="B404" s="79">
        <v>44957</v>
      </c>
      <c r="C404" s="240">
        <v>3502.3</v>
      </c>
      <c r="D404" s="263">
        <v>0.474769</v>
      </c>
    </row>
    <row r="405" spans="2:4">
      <c r="B405" s="79">
        <v>44956</v>
      </c>
      <c r="C405" s="240">
        <v>3546.3</v>
      </c>
      <c r="D405" s="263">
        <v>0.76803100000000002</v>
      </c>
    </row>
    <row r="406" spans="2:4">
      <c r="B406" s="79">
        <v>44953</v>
      </c>
      <c r="C406" s="240">
        <v>3562.35</v>
      </c>
      <c r="D406" s="263">
        <v>0.89260600000000001</v>
      </c>
    </row>
    <row r="407" spans="2:4">
      <c r="B407" s="79">
        <v>44951</v>
      </c>
      <c r="C407" s="240">
        <v>3515.1</v>
      </c>
      <c r="D407" s="263">
        <v>0.52263499999999996</v>
      </c>
    </row>
    <row r="408" spans="2:4">
      <c r="B408" s="79">
        <v>44950</v>
      </c>
      <c r="C408" s="240">
        <v>3513.5</v>
      </c>
      <c r="D408" s="263">
        <v>0.58338900000000005</v>
      </c>
    </row>
    <row r="409" spans="2:4">
      <c r="B409" s="79">
        <v>44949</v>
      </c>
      <c r="C409" s="240">
        <v>3434</v>
      </c>
      <c r="D409" s="263">
        <v>0.40798800000000002</v>
      </c>
    </row>
    <row r="410" spans="2:4">
      <c r="B410" s="79">
        <v>44946</v>
      </c>
      <c r="C410" s="240">
        <v>3513.75</v>
      </c>
      <c r="D410" s="263">
        <v>0.463947</v>
      </c>
    </row>
    <row r="411" spans="2:4">
      <c r="B411" s="79">
        <v>44945</v>
      </c>
      <c r="C411" s="240">
        <v>3565.1</v>
      </c>
      <c r="D411" s="263">
        <v>1.8092729999999999</v>
      </c>
    </row>
    <row r="412" spans="2:4">
      <c r="B412" s="79">
        <v>44944</v>
      </c>
      <c r="C412" s="240">
        <v>3648.6</v>
      </c>
      <c r="D412" s="263">
        <v>0.28327999999999998</v>
      </c>
    </row>
    <row r="413" spans="2:4">
      <c r="B413" s="79">
        <v>44943</v>
      </c>
      <c r="C413" s="240">
        <v>3689.8</v>
      </c>
      <c r="D413" s="263">
        <v>0.21251999999999999</v>
      </c>
    </row>
    <row r="414" spans="2:4">
      <c r="B414" s="79">
        <v>44942</v>
      </c>
      <c r="C414" s="240">
        <v>3678.35</v>
      </c>
      <c r="D414" s="263">
        <v>0.15640299999999999</v>
      </c>
    </row>
    <row r="415" spans="2:4">
      <c r="B415" s="79">
        <v>44939</v>
      </c>
      <c r="C415" s="240">
        <v>3863.7</v>
      </c>
      <c r="D415" s="263">
        <v>0.35785499999999998</v>
      </c>
    </row>
    <row r="416" spans="2:4">
      <c r="B416" s="79">
        <v>44938</v>
      </c>
      <c r="C416" s="240">
        <v>3911.8</v>
      </c>
      <c r="D416" s="263">
        <v>0.28020499999999998</v>
      </c>
    </row>
    <row r="417" spans="2:4">
      <c r="B417" s="79">
        <v>44937</v>
      </c>
      <c r="C417" s="240">
        <v>3872.9</v>
      </c>
      <c r="D417" s="263">
        <v>0.345746</v>
      </c>
    </row>
    <row r="418" spans="2:4">
      <c r="B418" s="79">
        <v>44936</v>
      </c>
      <c r="C418" s="240">
        <v>3877.4</v>
      </c>
      <c r="D418" s="263">
        <v>0.48390300000000003</v>
      </c>
    </row>
    <row r="419" spans="2:4">
      <c r="B419" s="79">
        <v>44935</v>
      </c>
      <c r="C419" s="240">
        <v>3879.55</v>
      </c>
      <c r="D419" s="263">
        <v>0.74043599999999998</v>
      </c>
    </row>
    <row r="420" spans="2:4">
      <c r="B420" s="79">
        <v>44932</v>
      </c>
      <c r="C420" s="240">
        <v>3842.5</v>
      </c>
      <c r="D420" s="263">
        <v>0.114013</v>
      </c>
    </row>
    <row r="421" spans="2:4">
      <c r="B421" s="79">
        <v>44931</v>
      </c>
      <c r="C421" s="240">
        <v>3857.8</v>
      </c>
      <c r="D421" s="263">
        <v>0.119118</v>
      </c>
    </row>
    <row r="422" spans="2:4">
      <c r="B422" s="79">
        <v>44930</v>
      </c>
      <c r="C422" s="240">
        <v>3924.2</v>
      </c>
      <c r="D422" s="263">
        <v>0.38743100000000003</v>
      </c>
    </row>
    <row r="423" spans="2:4">
      <c r="B423" s="79">
        <v>44929</v>
      </c>
      <c r="C423" s="240">
        <v>4060.9</v>
      </c>
      <c r="D423" s="263">
        <v>0.475188</v>
      </c>
    </row>
    <row r="424" spans="2:4">
      <c r="B424" s="79">
        <v>44928</v>
      </c>
      <c r="C424" s="240">
        <v>4072.75</v>
      </c>
      <c r="D424" s="263">
        <v>0.13050300000000001</v>
      </c>
    </row>
    <row r="425" spans="2:4">
      <c r="B425" s="79">
        <v>44925</v>
      </c>
      <c r="C425" s="240">
        <v>4068.75</v>
      </c>
      <c r="D425" s="263">
        <v>0.168072</v>
      </c>
    </row>
    <row r="426" spans="2:4">
      <c r="B426" s="79">
        <v>44924</v>
      </c>
      <c r="C426" s="240">
        <v>4178.3</v>
      </c>
      <c r="D426" s="263">
        <v>0.20554</v>
      </c>
    </row>
    <row r="427" spans="2:4">
      <c r="B427" s="79">
        <v>44923</v>
      </c>
      <c r="C427" s="240">
        <v>4017.75</v>
      </c>
      <c r="D427" s="263">
        <v>0.25525700000000001</v>
      </c>
    </row>
    <row r="428" spans="2:4">
      <c r="B428" s="79">
        <v>44922</v>
      </c>
      <c r="C428" s="240">
        <v>4074.6</v>
      </c>
      <c r="D428" s="263">
        <v>0.283003</v>
      </c>
    </row>
    <row r="429" spans="2:4">
      <c r="B429" s="79">
        <v>44921</v>
      </c>
      <c r="C429" s="240">
        <v>4036.6</v>
      </c>
      <c r="D429" s="263">
        <v>0.25219200000000003</v>
      </c>
    </row>
    <row r="430" spans="2:4">
      <c r="B430" s="79">
        <v>44918</v>
      </c>
      <c r="C430" s="240">
        <v>3875.6</v>
      </c>
      <c r="D430" s="263">
        <v>0.21779100000000001</v>
      </c>
    </row>
    <row r="431" spans="2:4">
      <c r="B431" s="79">
        <v>44917</v>
      </c>
      <c r="C431" s="240">
        <v>3921.55</v>
      </c>
      <c r="D431" s="263">
        <v>0.30072399999999999</v>
      </c>
    </row>
    <row r="432" spans="2:4">
      <c r="B432" s="79">
        <v>44916</v>
      </c>
      <c r="C432" s="240">
        <v>3993.2</v>
      </c>
      <c r="D432" s="263">
        <v>0.380722</v>
      </c>
    </row>
    <row r="433" spans="2:4">
      <c r="B433" s="79">
        <v>44915</v>
      </c>
      <c r="C433" s="240">
        <v>4089.55</v>
      </c>
      <c r="D433" s="263">
        <v>0.312108</v>
      </c>
    </row>
    <row r="434" spans="2:4">
      <c r="B434" s="79">
        <v>44914</v>
      </c>
      <c r="C434" s="240">
        <v>4090.2</v>
      </c>
      <c r="D434" s="263">
        <v>0.54513999999999996</v>
      </c>
    </row>
    <row r="435" spans="2:4">
      <c r="B435" s="79">
        <v>44911</v>
      </c>
      <c r="C435" s="240">
        <v>3990</v>
      </c>
      <c r="D435" s="263">
        <v>0.27576600000000001</v>
      </c>
    </row>
    <row r="436" spans="2:4">
      <c r="B436" s="79">
        <v>44910</v>
      </c>
      <c r="C436" s="240">
        <v>4182</v>
      </c>
      <c r="D436" s="263">
        <v>0.24244399999999999</v>
      </c>
    </row>
    <row r="437" spans="2:4">
      <c r="B437" s="79">
        <v>44909</v>
      </c>
      <c r="C437" s="240">
        <v>4201.1000000000004</v>
      </c>
      <c r="D437" s="263">
        <v>0.265654</v>
      </c>
    </row>
    <row r="438" spans="2:4">
      <c r="B438" s="79">
        <v>44908</v>
      </c>
      <c r="C438" s="240">
        <v>4108.95</v>
      </c>
      <c r="D438" s="263">
        <v>0.17755599999999999</v>
      </c>
    </row>
    <row r="439" spans="2:4">
      <c r="B439" s="79">
        <v>44907</v>
      </c>
      <c r="C439" s="240">
        <v>4057.35</v>
      </c>
      <c r="D439" s="263">
        <v>0.25721699999999997</v>
      </c>
    </row>
    <row r="440" spans="2:4">
      <c r="B440" s="79">
        <v>44904</v>
      </c>
      <c r="C440" s="240">
        <v>4002.4</v>
      </c>
      <c r="D440" s="263">
        <v>0.22461400000000001</v>
      </c>
    </row>
    <row r="441" spans="2:4">
      <c r="B441" s="79">
        <v>44903</v>
      </c>
      <c r="C441" s="240">
        <v>4037.2</v>
      </c>
      <c r="D441" s="263">
        <v>0.21771599999999999</v>
      </c>
    </row>
    <row r="442" spans="2:4">
      <c r="B442" s="79">
        <v>44902</v>
      </c>
      <c r="C442" s="240">
        <v>4083.15</v>
      </c>
      <c r="D442" s="263">
        <v>0.22214800000000001</v>
      </c>
    </row>
    <row r="443" spans="2:4">
      <c r="B443" s="79">
        <v>44901</v>
      </c>
      <c r="C443" s="240">
        <v>4063.4</v>
      </c>
      <c r="D443" s="263">
        <v>0.25527899999999998</v>
      </c>
    </row>
    <row r="444" spans="2:4">
      <c r="B444" s="79">
        <v>44900</v>
      </c>
      <c r="C444" s="240">
        <v>4028.15</v>
      </c>
      <c r="D444" s="263">
        <v>0.60466600000000004</v>
      </c>
    </row>
    <row r="445" spans="2:4">
      <c r="B445" s="79">
        <v>44897</v>
      </c>
      <c r="C445" s="240">
        <v>4005.75</v>
      </c>
      <c r="D445" s="263">
        <v>0.34436899999999998</v>
      </c>
    </row>
    <row r="446" spans="2:4">
      <c r="B446" s="79">
        <v>44896</v>
      </c>
      <c r="C446" s="240">
        <v>4044.15</v>
      </c>
      <c r="D446" s="263">
        <v>0.22897500000000001</v>
      </c>
    </row>
    <row r="447" spans="2:4">
      <c r="B447" s="79">
        <v>44895</v>
      </c>
      <c r="C447" s="240">
        <v>4025.5</v>
      </c>
      <c r="D447" s="263">
        <v>0.29185</v>
      </c>
    </row>
    <row r="448" spans="2:4">
      <c r="B448" s="79">
        <v>44894</v>
      </c>
      <c r="C448" s="240">
        <v>3965.1</v>
      </c>
      <c r="D448" s="263">
        <v>0.15579699999999999</v>
      </c>
    </row>
    <row r="449" spans="2:4">
      <c r="B449" s="79">
        <v>44893</v>
      </c>
      <c r="C449" s="240">
        <v>3907.7</v>
      </c>
      <c r="D449" s="263">
        <v>0.18263099999999999</v>
      </c>
    </row>
    <row r="450" spans="2:4">
      <c r="B450" s="79">
        <v>44890</v>
      </c>
      <c r="C450" s="240">
        <v>3904.45</v>
      </c>
      <c r="D450" s="263">
        <v>0.50484399999999996</v>
      </c>
    </row>
    <row r="451" spans="2:4">
      <c r="B451" s="79">
        <v>44889</v>
      </c>
      <c r="C451" s="240">
        <v>3968.05</v>
      </c>
      <c r="D451" s="263">
        <v>0.20406099999999999</v>
      </c>
    </row>
    <row r="452" spans="2:4">
      <c r="B452" s="79">
        <v>44888</v>
      </c>
      <c r="C452" s="240">
        <v>3954.75</v>
      </c>
      <c r="D452" s="263">
        <v>0.40229700000000002</v>
      </c>
    </row>
    <row r="453" spans="2:4">
      <c r="B453" s="79">
        <v>44887</v>
      </c>
      <c r="C453" s="240">
        <v>3955.2</v>
      </c>
      <c r="D453" s="263">
        <v>0.365371</v>
      </c>
    </row>
    <row r="454" spans="2:4">
      <c r="B454" s="79">
        <v>44886</v>
      </c>
      <c r="C454" s="240">
        <v>3882.3</v>
      </c>
      <c r="D454" s="263">
        <v>0.29047400000000001</v>
      </c>
    </row>
    <row r="455" spans="2:4">
      <c r="B455" s="79">
        <v>44883</v>
      </c>
      <c r="C455" s="240">
        <v>3910.6</v>
      </c>
      <c r="D455" s="263">
        <v>0.49689299999999997</v>
      </c>
    </row>
    <row r="456" spans="2:4">
      <c r="B456" s="79">
        <v>44882</v>
      </c>
      <c r="C456" s="240">
        <v>3949.2</v>
      </c>
      <c r="D456" s="263">
        <v>0.30050900000000003</v>
      </c>
    </row>
    <row r="457" spans="2:4">
      <c r="B457" s="79">
        <v>44881</v>
      </c>
      <c r="C457" s="240">
        <v>4011.7</v>
      </c>
      <c r="D457" s="263">
        <v>0.214392</v>
      </c>
    </row>
    <row r="458" spans="2:4">
      <c r="B458" s="79">
        <v>44880</v>
      </c>
      <c r="C458" s="240">
        <v>4053.8</v>
      </c>
      <c r="D458" s="263">
        <v>0.25447700000000001</v>
      </c>
    </row>
    <row r="459" spans="2:4">
      <c r="B459" s="79">
        <v>44879</v>
      </c>
      <c r="C459" s="240">
        <v>4098.3500000000004</v>
      </c>
      <c r="D459" s="263">
        <v>0.36158499999999999</v>
      </c>
    </row>
    <row r="460" spans="2:4">
      <c r="B460" s="79">
        <v>44876</v>
      </c>
      <c r="C460" s="240">
        <v>4128.3500000000004</v>
      </c>
      <c r="D460" s="263">
        <v>0.39543499999999998</v>
      </c>
    </row>
    <row r="461" spans="2:4">
      <c r="B461" s="79">
        <v>44875</v>
      </c>
      <c r="C461" s="240">
        <v>4138.8500000000004</v>
      </c>
      <c r="D461" s="263">
        <v>0.53207199999999999</v>
      </c>
    </row>
    <row r="462" spans="2:4">
      <c r="B462" s="79">
        <v>44874</v>
      </c>
      <c r="C462" s="240">
        <v>4158.7</v>
      </c>
      <c r="D462" s="263">
        <v>0.15317800000000001</v>
      </c>
    </row>
    <row r="463" spans="2:4">
      <c r="B463" s="79">
        <v>44872</v>
      </c>
      <c r="C463" s="240">
        <v>4173.5</v>
      </c>
      <c r="D463" s="263">
        <v>0.25461400000000001</v>
      </c>
    </row>
    <row r="464" spans="2:4">
      <c r="B464" s="79">
        <v>44869</v>
      </c>
      <c r="C464" s="240">
        <v>4167.3500000000004</v>
      </c>
      <c r="D464" s="263">
        <v>0.24922900000000001</v>
      </c>
    </row>
    <row r="465" spans="2:4">
      <c r="B465" s="79">
        <v>44868</v>
      </c>
      <c r="C465" s="240">
        <v>4194.2</v>
      </c>
      <c r="D465" s="263">
        <v>0.18640899999999999</v>
      </c>
    </row>
    <row r="466" spans="2:4">
      <c r="B466" s="79">
        <v>44867</v>
      </c>
      <c r="C466" s="240">
        <v>4193.6499999999996</v>
      </c>
      <c r="D466" s="263">
        <v>0.120314</v>
      </c>
    </row>
    <row r="467" spans="2:4">
      <c r="B467" s="79">
        <v>44866</v>
      </c>
      <c r="C467" s="240">
        <v>4247.5</v>
      </c>
      <c r="D467" s="263">
        <v>0.30143500000000001</v>
      </c>
    </row>
    <row r="468" spans="2:4">
      <c r="B468" s="79">
        <v>44865</v>
      </c>
      <c r="C468" s="240">
        <v>4320.8999999999996</v>
      </c>
      <c r="D468" s="263">
        <v>0.160107</v>
      </c>
    </row>
    <row r="469" spans="2:4">
      <c r="B469" s="79">
        <v>44862</v>
      </c>
      <c r="C469" s="240">
        <v>4307.3500000000004</v>
      </c>
      <c r="D469" s="263">
        <v>7.1401999999999993E-2</v>
      </c>
    </row>
    <row r="470" spans="2:4">
      <c r="B470" s="79">
        <v>44861</v>
      </c>
      <c r="C470" s="240">
        <v>4271.3999999999996</v>
      </c>
      <c r="D470" s="263">
        <v>0.184554</v>
      </c>
    </row>
    <row r="471" spans="2:4">
      <c r="B471" s="79">
        <v>44859</v>
      </c>
      <c r="C471" s="240">
        <v>4235.6000000000004</v>
      </c>
      <c r="D471" s="263">
        <v>0.29275699999999999</v>
      </c>
    </row>
    <row r="472" spans="2:4">
      <c r="B472" s="79">
        <v>44858</v>
      </c>
      <c r="C472" s="240">
        <v>4229.95</v>
      </c>
      <c r="D472" s="263">
        <v>0.26699000000000001</v>
      </c>
    </row>
    <row r="473" spans="2:4">
      <c r="B473" s="79">
        <v>44855</v>
      </c>
      <c r="C473" s="240">
        <v>4215.55</v>
      </c>
      <c r="D473" s="263">
        <v>0.34621800000000003</v>
      </c>
    </row>
    <row r="474" spans="2:4">
      <c r="B474" s="79">
        <v>44854</v>
      </c>
      <c r="C474" s="240">
        <v>4226.25</v>
      </c>
      <c r="D474" s="263">
        <v>0.95022300000000004</v>
      </c>
    </row>
    <row r="475" spans="2:4">
      <c r="B475" s="79">
        <v>44853</v>
      </c>
      <c r="C475" s="240">
        <v>4167.8500000000004</v>
      </c>
      <c r="D475" s="263">
        <v>0.18803900000000001</v>
      </c>
    </row>
    <row r="476" spans="2:4">
      <c r="B476" s="79">
        <v>44852</v>
      </c>
      <c r="C476" s="240">
        <v>4139.3500000000004</v>
      </c>
      <c r="D476" s="263">
        <v>0.17114399999999999</v>
      </c>
    </row>
    <row r="477" spans="2:4">
      <c r="B477" s="79">
        <v>44851</v>
      </c>
      <c r="C477" s="240">
        <v>4153.45</v>
      </c>
      <c r="D477" s="263">
        <v>0.20733499999999999</v>
      </c>
    </row>
    <row r="478" spans="2:4">
      <c r="B478" s="79">
        <v>44848</v>
      </c>
      <c r="C478" s="240">
        <v>4306.1499999999996</v>
      </c>
      <c r="D478" s="263">
        <v>0.26807199999999998</v>
      </c>
    </row>
    <row r="479" spans="2:4">
      <c r="B479" s="79">
        <v>44847</v>
      </c>
      <c r="C479" s="240">
        <v>4309.95</v>
      </c>
      <c r="D479" s="263">
        <v>0.18391399999999999</v>
      </c>
    </row>
    <row r="480" spans="2:4">
      <c r="B480" s="79">
        <v>44846</v>
      </c>
      <c r="C480" s="240">
        <v>4352.8999999999996</v>
      </c>
      <c r="D480" s="263">
        <v>0.213203</v>
      </c>
    </row>
    <row r="481" spans="2:4">
      <c r="B481" s="79">
        <v>44845</v>
      </c>
      <c r="C481" s="240">
        <v>4381.1000000000004</v>
      </c>
      <c r="D481" s="263">
        <v>0.32625100000000001</v>
      </c>
    </row>
    <row r="482" spans="2:4">
      <c r="B482" s="79">
        <v>44844</v>
      </c>
      <c r="C482" s="240">
        <v>4471.75</v>
      </c>
      <c r="D482" s="263">
        <v>0.60585699999999998</v>
      </c>
    </row>
    <row r="483" spans="2:4">
      <c r="B483" s="79">
        <v>44841</v>
      </c>
      <c r="C483" s="240">
        <v>4471.45</v>
      </c>
      <c r="D483" s="263">
        <v>0.29610199999999998</v>
      </c>
    </row>
    <row r="484" spans="2:4">
      <c r="B484" s="79">
        <v>44840</v>
      </c>
      <c r="C484" s="240">
        <v>4413.8500000000004</v>
      </c>
      <c r="D484" s="263">
        <v>0.35269800000000001</v>
      </c>
    </row>
    <row r="485" spans="2:4">
      <c r="B485" s="79">
        <v>44838</v>
      </c>
      <c r="C485" s="240">
        <v>4479.55</v>
      </c>
      <c r="D485" s="263">
        <v>0.51836400000000005</v>
      </c>
    </row>
    <row r="486" spans="2:4">
      <c r="B486" s="79">
        <v>44837</v>
      </c>
      <c r="C486" s="240">
        <v>4443.75</v>
      </c>
      <c r="D486" s="263">
        <v>0.35226099999999999</v>
      </c>
    </row>
    <row r="487" spans="2:4">
      <c r="B487" s="79">
        <v>44834</v>
      </c>
      <c r="C487" s="240">
        <v>4386.55</v>
      </c>
      <c r="D487" s="263">
        <v>0.23746200000000001</v>
      </c>
    </row>
    <row r="488" spans="2:4">
      <c r="B488" s="79">
        <v>44833</v>
      </c>
      <c r="C488" s="240">
        <v>4240.55</v>
      </c>
      <c r="D488" s="263">
        <v>0.40307599999999999</v>
      </c>
    </row>
    <row r="489" spans="2:4">
      <c r="B489" s="79">
        <v>44832</v>
      </c>
      <c r="C489" s="240">
        <v>4318.1499999999996</v>
      </c>
      <c r="D489" s="263">
        <v>0.241647</v>
      </c>
    </row>
    <row r="490" spans="2:4">
      <c r="B490" s="79">
        <v>44831</v>
      </c>
      <c r="C490" s="240">
        <v>4283.2</v>
      </c>
      <c r="D490" s="263">
        <v>0.46522999999999998</v>
      </c>
    </row>
    <row r="491" spans="2:4">
      <c r="B491" s="79">
        <v>44830</v>
      </c>
      <c r="C491" s="240">
        <v>4375.3</v>
      </c>
      <c r="D491" s="263">
        <v>0.223827</v>
      </c>
    </row>
    <row r="492" spans="2:4">
      <c r="B492" s="79">
        <v>44827</v>
      </c>
      <c r="C492" s="240">
        <v>4367</v>
      </c>
      <c r="D492" s="263">
        <v>0.20366100000000001</v>
      </c>
    </row>
    <row r="493" spans="2:4">
      <c r="B493" s="79">
        <v>44826</v>
      </c>
      <c r="C493" s="240">
        <v>4431.7</v>
      </c>
      <c r="D493" s="263">
        <v>0.23575599999999999</v>
      </c>
    </row>
    <row r="494" spans="2:4">
      <c r="B494" s="79">
        <v>44825</v>
      </c>
      <c r="C494" s="240">
        <v>4308.7</v>
      </c>
      <c r="D494" s="263">
        <v>0.58416299999999999</v>
      </c>
    </row>
    <row r="495" spans="2:4">
      <c r="B495" s="79">
        <v>44824</v>
      </c>
      <c r="C495" s="240">
        <v>4349.3</v>
      </c>
      <c r="D495" s="263">
        <v>0.22168299999999999</v>
      </c>
    </row>
    <row r="496" spans="2:4">
      <c r="B496" s="79">
        <v>44823</v>
      </c>
      <c r="C496" s="240">
        <v>4348</v>
      </c>
      <c r="D496" s="263">
        <v>0.268511</v>
      </c>
    </row>
    <row r="497" spans="2:4">
      <c r="B497" s="79">
        <v>44820</v>
      </c>
      <c r="C497" s="240">
        <v>4327.55</v>
      </c>
      <c r="D497" s="263">
        <v>0.293076</v>
      </c>
    </row>
    <row r="498" spans="2:4">
      <c r="B498" s="79">
        <v>44819</v>
      </c>
      <c r="C498" s="240">
        <v>4525.8500000000004</v>
      </c>
      <c r="D498" s="263">
        <v>0.25238100000000002</v>
      </c>
    </row>
    <row r="499" spans="2:4">
      <c r="B499" s="79">
        <v>44818</v>
      </c>
      <c r="C499" s="240">
        <v>4478.25</v>
      </c>
      <c r="D499" s="263">
        <v>0.21059600000000001</v>
      </c>
    </row>
    <row r="500" spans="2:4">
      <c r="B500" s="79">
        <v>44817</v>
      </c>
      <c r="C500" s="240">
        <v>4493.25</v>
      </c>
      <c r="D500" s="263">
        <v>0.214781</v>
      </c>
    </row>
    <row r="501" spans="2:4">
      <c r="B501" s="79">
        <v>44816</v>
      </c>
      <c r="C501" s="240">
        <v>4443.95</v>
      </c>
      <c r="D501" s="263">
        <v>0.32246000000000002</v>
      </c>
    </row>
    <row r="502" spans="2:4">
      <c r="B502" s="79">
        <v>44813</v>
      </c>
      <c r="C502" s="240">
        <v>4386.1000000000004</v>
      </c>
      <c r="D502" s="263">
        <v>0.25898100000000002</v>
      </c>
    </row>
    <row r="503" spans="2:4">
      <c r="B503" s="79">
        <v>44812</v>
      </c>
      <c r="C503" s="240">
        <v>4406.05</v>
      </c>
      <c r="D503" s="263">
        <v>0.21654300000000001</v>
      </c>
    </row>
    <row r="504" spans="2:4">
      <c r="B504" s="79">
        <v>44811</v>
      </c>
      <c r="C504" s="240">
        <v>4426.3</v>
      </c>
      <c r="D504" s="263">
        <v>0.268702</v>
      </c>
    </row>
    <row r="505" spans="2:4">
      <c r="B505" s="79">
        <v>44810</v>
      </c>
      <c r="C505" s="240">
        <v>4557.1000000000004</v>
      </c>
      <c r="D505" s="263">
        <v>0.43183500000000002</v>
      </c>
    </row>
    <row r="506" spans="2:4">
      <c r="B506" s="79">
        <v>44809</v>
      </c>
      <c r="C506" s="240">
        <v>4577.45</v>
      </c>
      <c r="D506" s="263">
        <v>0.42617100000000002</v>
      </c>
    </row>
    <row r="507" spans="2:4">
      <c r="B507" s="79">
        <v>44806</v>
      </c>
      <c r="C507" s="240">
        <v>4576.8</v>
      </c>
      <c r="D507" s="263">
        <v>0.35255399999999998</v>
      </c>
    </row>
    <row r="508" spans="2:4">
      <c r="B508" s="79">
        <v>44805</v>
      </c>
      <c r="C508" s="240">
        <v>4565.8500000000004</v>
      </c>
      <c r="D508" s="263">
        <v>0.20294799999999999</v>
      </c>
    </row>
    <row r="509" spans="2:4">
      <c r="B509" s="79">
        <v>44803</v>
      </c>
      <c r="C509" s="240">
        <v>4531.3500000000004</v>
      </c>
      <c r="D509" s="263">
        <v>0.24654300000000001</v>
      </c>
    </row>
    <row r="510" spans="2:4">
      <c r="B510" s="79">
        <v>44802</v>
      </c>
      <c r="C510" s="240">
        <v>4431.55</v>
      </c>
      <c r="D510" s="263">
        <v>0.270843</v>
      </c>
    </row>
    <row r="511" spans="2:4">
      <c r="B511" s="79">
        <v>44799</v>
      </c>
      <c r="C511" s="240">
        <v>4409.6499999999996</v>
      </c>
      <c r="D511" s="263">
        <v>0.28584300000000001</v>
      </c>
    </row>
    <row r="512" spans="2:4">
      <c r="B512" s="79">
        <v>44798</v>
      </c>
      <c r="C512" s="240">
        <v>4341.25</v>
      </c>
      <c r="D512" s="263">
        <v>0.33091599999999999</v>
      </c>
    </row>
    <row r="513" spans="2:4">
      <c r="B513" s="79">
        <v>44797</v>
      </c>
      <c r="C513" s="240">
        <v>4304.25</v>
      </c>
      <c r="D513" s="263">
        <v>0.43776199999999998</v>
      </c>
    </row>
    <row r="514" spans="2:4">
      <c r="B514" s="79">
        <v>44796</v>
      </c>
      <c r="C514" s="240">
        <v>4256.95</v>
      </c>
      <c r="D514" s="263">
        <v>0.468551</v>
      </c>
    </row>
    <row r="515" spans="2:4">
      <c r="B515" s="79">
        <v>44795</v>
      </c>
      <c r="C515" s="240">
        <v>4250.75</v>
      </c>
      <c r="D515" s="263">
        <v>0.316826</v>
      </c>
    </row>
    <row r="516" spans="2:4">
      <c r="B516" s="79">
        <v>44792</v>
      </c>
      <c r="C516" s="240">
        <v>4382</v>
      </c>
      <c r="D516" s="263">
        <v>0.29041400000000001</v>
      </c>
    </row>
    <row r="517" spans="2:4">
      <c r="B517" s="79">
        <v>44791</v>
      </c>
      <c r="C517" s="240">
        <v>4460.95</v>
      </c>
      <c r="D517" s="263">
        <v>0.44830300000000001</v>
      </c>
    </row>
    <row r="518" spans="2:4">
      <c r="B518" s="79">
        <v>44790</v>
      </c>
      <c r="C518" s="240">
        <v>4398.6499999999996</v>
      </c>
      <c r="D518" s="263">
        <v>0.24609400000000001</v>
      </c>
    </row>
    <row r="519" spans="2:4">
      <c r="B519" s="79">
        <v>44789</v>
      </c>
      <c r="C519" s="240">
        <v>4402.1000000000004</v>
      </c>
      <c r="D519" s="263">
        <v>0.23823900000000001</v>
      </c>
    </row>
    <row r="520" spans="2:4">
      <c r="B520" s="79">
        <v>44785</v>
      </c>
      <c r="C520" s="240">
        <v>4336.7</v>
      </c>
      <c r="D520" s="263">
        <v>0.200014</v>
      </c>
    </row>
    <row r="521" spans="2:4">
      <c r="B521" s="79">
        <v>44784</v>
      </c>
      <c r="C521" s="240">
        <v>4274.8500000000004</v>
      </c>
      <c r="D521" s="263">
        <v>0.52887600000000001</v>
      </c>
    </row>
    <row r="522" spans="2:4">
      <c r="B522" s="79">
        <v>44783</v>
      </c>
      <c r="C522" s="240">
        <v>4250.7</v>
      </c>
      <c r="D522" s="263">
        <v>0.59327399999999997</v>
      </c>
    </row>
    <row r="523" spans="2:4">
      <c r="B523" s="79">
        <v>44781</v>
      </c>
      <c r="C523" s="240">
        <v>4250.05</v>
      </c>
      <c r="D523" s="263">
        <v>0.28899999999999998</v>
      </c>
    </row>
    <row r="524" spans="2:4">
      <c r="B524" s="79">
        <v>44778</v>
      </c>
      <c r="C524" s="240">
        <v>4232.25</v>
      </c>
      <c r="D524" s="263">
        <v>0.31127899999999997</v>
      </c>
    </row>
    <row r="525" spans="2:4">
      <c r="B525" s="79">
        <v>44777</v>
      </c>
      <c r="C525" s="240">
        <v>4239.1000000000004</v>
      </c>
      <c r="D525" s="263">
        <v>0.399725</v>
      </c>
    </row>
    <row r="526" spans="2:4">
      <c r="B526" s="79">
        <v>44776</v>
      </c>
      <c r="C526" s="240">
        <v>4253.1499999999996</v>
      </c>
      <c r="D526" s="263">
        <v>0.51474500000000001</v>
      </c>
    </row>
    <row r="527" spans="2:4">
      <c r="B527" s="79">
        <v>44775</v>
      </c>
      <c r="C527" s="240">
        <v>4259.1000000000004</v>
      </c>
      <c r="D527" s="263">
        <v>0.72528099999999995</v>
      </c>
    </row>
    <row r="528" spans="2:4">
      <c r="B528" s="79">
        <v>44774</v>
      </c>
      <c r="C528" s="240">
        <v>4307.6499999999996</v>
      </c>
      <c r="D528" s="263">
        <v>0.24596999999999999</v>
      </c>
    </row>
    <row r="529" spans="2:4">
      <c r="B529" s="79">
        <v>44771</v>
      </c>
      <c r="C529" s="240">
        <v>4243.8500000000004</v>
      </c>
      <c r="D529" s="263">
        <v>0.43099300000000001</v>
      </c>
    </row>
    <row r="530" spans="2:4">
      <c r="B530" s="79">
        <v>44770</v>
      </c>
      <c r="C530" s="240">
        <v>4147.8</v>
      </c>
      <c r="D530" s="263">
        <v>0.44445099999999998</v>
      </c>
    </row>
    <row r="531" spans="2:4">
      <c r="B531" s="79">
        <v>44769</v>
      </c>
      <c r="C531" s="240">
        <v>4000.95</v>
      </c>
      <c r="D531" s="263">
        <v>0.45790399999999998</v>
      </c>
    </row>
    <row r="532" spans="2:4">
      <c r="B532" s="79">
        <v>44768</v>
      </c>
      <c r="C532" s="240">
        <v>3932.4</v>
      </c>
      <c r="D532" s="263">
        <v>0.58793399999999996</v>
      </c>
    </row>
    <row r="533" spans="2:4">
      <c r="B533" s="79">
        <v>44767</v>
      </c>
      <c r="C533" s="240">
        <v>4040.05</v>
      </c>
      <c r="D533" s="263">
        <v>0.25161499999999998</v>
      </c>
    </row>
    <row r="534" spans="2:4">
      <c r="B534" s="79">
        <v>44764</v>
      </c>
      <c r="C534" s="240">
        <v>3963.4</v>
      </c>
      <c r="D534" s="263">
        <v>0.16900399999999999</v>
      </c>
    </row>
    <row r="535" spans="2:4">
      <c r="B535" s="79">
        <v>44763</v>
      </c>
      <c r="C535" s="240">
        <v>4035.35</v>
      </c>
      <c r="D535" s="263">
        <v>0.28748099999999999</v>
      </c>
    </row>
    <row r="536" spans="2:4">
      <c r="B536" s="79">
        <v>44762</v>
      </c>
      <c r="C536" s="240">
        <v>3915.45</v>
      </c>
      <c r="D536" s="263">
        <v>0.19437099999999999</v>
      </c>
    </row>
    <row r="537" spans="2:4">
      <c r="B537" s="79">
        <v>44761</v>
      </c>
      <c r="C537" s="240">
        <v>3931.3</v>
      </c>
      <c r="D537" s="263">
        <v>0.37252600000000002</v>
      </c>
    </row>
    <row r="538" spans="2:4">
      <c r="B538" s="79">
        <v>44760</v>
      </c>
      <c r="C538" s="240">
        <v>3945.75</v>
      </c>
      <c r="D538" s="263">
        <v>0.42370400000000003</v>
      </c>
    </row>
    <row r="539" spans="2:4">
      <c r="B539" s="79">
        <v>44757</v>
      </c>
      <c r="C539" s="240">
        <v>3926.8</v>
      </c>
      <c r="D539" s="263">
        <v>0.56912799999999997</v>
      </c>
    </row>
    <row r="540" spans="2:4">
      <c r="B540" s="79">
        <v>44756</v>
      </c>
      <c r="C540" s="240">
        <v>3924.85</v>
      </c>
      <c r="D540" s="263">
        <v>2.3319049999999999</v>
      </c>
    </row>
    <row r="541" spans="2:4">
      <c r="B541" s="79">
        <v>44755</v>
      </c>
      <c r="C541" s="240">
        <v>3883.35</v>
      </c>
      <c r="D541" s="263">
        <v>0.56878499999999999</v>
      </c>
    </row>
    <row r="542" spans="2:4">
      <c r="B542" s="79">
        <v>44754</v>
      </c>
      <c r="C542" s="240">
        <v>3878.4</v>
      </c>
      <c r="D542" s="263">
        <v>0.46319199999999999</v>
      </c>
    </row>
    <row r="543" spans="2:4">
      <c r="B543" s="79">
        <v>44753</v>
      </c>
      <c r="C543" s="240">
        <v>3986.85</v>
      </c>
      <c r="D543" s="263">
        <v>0.75185299999999999</v>
      </c>
    </row>
    <row r="544" spans="2:4">
      <c r="B544" s="79">
        <v>44750</v>
      </c>
      <c r="C544" s="240">
        <v>3941.7</v>
      </c>
      <c r="D544" s="263">
        <v>0.85925399999999996</v>
      </c>
    </row>
    <row r="545" spans="2:4">
      <c r="B545" s="79">
        <v>44749</v>
      </c>
      <c r="C545" s="240">
        <v>3850.95</v>
      </c>
      <c r="D545" s="263">
        <v>0.76661599999999996</v>
      </c>
    </row>
    <row r="546" spans="2:4">
      <c r="B546" s="79">
        <v>44748</v>
      </c>
      <c r="C546" s="240">
        <v>3792</v>
      </c>
      <c r="D546" s="263">
        <v>0.311228</v>
      </c>
    </row>
    <row r="547" spans="2:4">
      <c r="B547" s="79">
        <v>44747</v>
      </c>
      <c r="C547" s="240">
        <v>3639.05</v>
      </c>
      <c r="D547" s="263">
        <v>0.38440400000000002</v>
      </c>
    </row>
    <row r="548" spans="2:4">
      <c r="B548" s="79">
        <v>44746</v>
      </c>
      <c r="C548" s="240">
        <v>3495.5</v>
      </c>
      <c r="D548" s="263">
        <v>0.40563300000000002</v>
      </c>
    </row>
    <row r="549" spans="2:4">
      <c r="B549" s="79">
        <v>44743</v>
      </c>
      <c r="C549" s="240">
        <v>3388.75</v>
      </c>
      <c r="D549" s="263">
        <v>0.440886</v>
      </c>
    </row>
    <row r="550" spans="2:4">
      <c r="B550" s="79">
        <v>44742</v>
      </c>
      <c r="C550" s="240">
        <v>3406.1</v>
      </c>
      <c r="D550" s="263">
        <v>0.27683799999999997</v>
      </c>
    </row>
    <row r="551" spans="2:4">
      <c r="B551" s="79">
        <v>44741</v>
      </c>
      <c r="C551" s="240">
        <v>3445.25</v>
      </c>
      <c r="D551" s="263">
        <v>0.45459100000000002</v>
      </c>
    </row>
    <row r="552" spans="2:4">
      <c r="B552" s="79">
        <v>44740</v>
      </c>
      <c r="C552" s="240">
        <v>3479.95</v>
      </c>
      <c r="D552" s="263">
        <v>0.35585699999999998</v>
      </c>
    </row>
    <row r="553" spans="2:4">
      <c r="B553" s="79">
        <v>44739</v>
      </c>
      <c r="C553" s="240">
        <v>3408.6</v>
      </c>
      <c r="D553" s="263">
        <v>0.197297</v>
      </c>
    </row>
    <row r="554" spans="2:4">
      <c r="B554" s="79">
        <v>44736</v>
      </c>
      <c r="C554" s="240">
        <v>3412</v>
      </c>
      <c r="D554" s="263">
        <v>0.34068799999999999</v>
      </c>
    </row>
    <row r="555" spans="2:4">
      <c r="B555" s="79">
        <v>44735</v>
      </c>
      <c r="C555" s="240">
        <v>3440.45</v>
      </c>
      <c r="D555" s="263">
        <v>0.22223000000000001</v>
      </c>
    </row>
    <row r="556" spans="2:4">
      <c r="B556" s="79">
        <v>44734</v>
      </c>
      <c r="C556" s="240">
        <v>3486.35</v>
      </c>
      <c r="D556" s="263">
        <v>1.1048549999999999</v>
      </c>
    </row>
    <row r="557" spans="2:4">
      <c r="B557" s="79">
        <v>44733</v>
      </c>
      <c r="C557" s="240">
        <v>3519.55</v>
      </c>
      <c r="D557" s="263">
        <v>0.40856300000000001</v>
      </c>
    </row>
    <row r="558" spans="2:4">
      <c r="B558" s="79">
        <v>44732</v>
      </c>
      <c r="C558" s="240">
        <v>3479.1</v>
      </c>
      <c r="D558" s="263">
        <v>0.27460400000000001</v>
      </c>
    </row>
    <row r="559" spans="2:4">
      <c r="B559" s="79">
        <v>44729</v>
      </c>
      <c r="C559" s="240">
        <v>3460.55</v>
      </c>
      <c r="D559" s="263">
        <v>0.42414299999999999</v>
      </c>
    </row>
    <row r="560" spans="2:4">
      <c r="B560" s="79">
        <v>44728</v>
      </c>
      <c r="C560" s="240">
        <v>3682.6</v>
      </c>
      <c r="D560" s="263">
        <v>0.25291200000000003</v>
      </c>
    </row>
    <row r="561" spans="2:4">
      <c r="B561" s="79">
        <v>44727</v>
      </c>
      <c r="C561" s="240">
        <v>3662.9</v>
      </c>
      <c r="D561" s="263">
        <v>0.235985</v>
      </c>
    </row>
    <row r="562" spans="2:4">
      <c r="B562" s="79">
        <v>44726</v>
      </c>
      <c r="C562" s="240">
        <v>3648.3</v>
      </c>
      <c r="D562" s="263">
        <v>0.44508300000000001</v>
      </c>
    </row>
    <row r="563" spans="2:4">
      <c r="B563" s="79">
        <v>44725</v>
      </c>
      <c r="C563" s="240">
        <v>3661.6</v>
      </c>
      <c r="D563" s="263">
        <v>0.25066500000000003</v>
      </c>
    </row>
    <row r="564" spans="2:4">
      <c r="B564" s="79">
        <v>44722</v>
      </c>
      <c r="C564" s="240">
        <v>3755.65</v>
      </c>
      <c r="D564" s="263">
        <v>0.30155199999999999</v>
      </c>
    </row>
    <row r="565" spans="2:4">
      <c r="B565" s="79">
        <v>44721</v>
      </c>
      <c r="C565" s="240">
        <v>3830.35</v>
      </c>
      <c r="D565" s="263">
        <v>0.29530699999999999</v>
      </c>
    </row>
    <row r="566" spans="2:4">
      <c r="B566" s="79">
        <v>44720</v>
      </c>
      <c r="C566" s="240">
        <v>3739.4</v>
      </c>
      <c r="D566" s="263">
        <v>0.349881</v>
      </c>
    </row>
    <row r="567" spans="2:4">
      <c r="B567" s="79">
        <v>44719</v>
      </c>
      <c r="C567" s="240">
        <v>3726.7</v>
      </c>
      <c r="D567" s="263">
        <v>0.30203600000000003</v>
      </c>
    </row>
    <row r="568" spans="2:4">
      <c r="B568" s="79">
        <v>44718</v>
      </c>
      <c r="C568" s="240">
        <v>3734.75</v>
      </c>
      <c r="D568" s="263">
        <v>0.62036500000000006</v>
      </c>
    </row>
    <row r="569" spans="2:4">
      <c r="B569" s="79">
        <v>44715</v>
      </c>
      <c r="C569" s="240">
        <v>3820.1</v>
      </c>
      <c r="D569" s="263">
        <v>1.3355680000000001</v>
      </c>
    </row>
    <row r="570" spans="2:4">
      <c r="B570" s="79">
        <v>44714</v>
      </c>
      <c r="C570" s="240">
        <v>3856.9</v>
      </c>
      <c r="D570" s="263">
        <v>0.42998599999999998</v>
      </c>
    </row>
    <row r="571" spans="2:4">
      <c r="B571" s="79">
        <v>44713</v>
      </c>
      <c r="C571" s="240">
        <v>3874.05</v>
      </c>
      <c r="D571" s="263">
        <v>0.199688</v>
      </c>
    </row>
    <row r="572" spans="2:4">
      <c r="B572" s="79">
        <v>44712</v>
      </c>
      <c r="C572" s="240">
        <v>3972.8</v>
      </c>
      <c r="D572" s="263">
        <v>0.27925</v>
      </c>
    </row>
    <row r="573" spans="2:4">
      <c r="B573" s="79">
        <v>44711</v>
      </c>
      <c r="C573" s="240">
        <v>3796.4</v>
      </c>
      <c r="D573" s="263">
        <v>0.22437499999999999</v>
      </c>
    </row>
    <row r="574" spans="2:4">
      <c r="B574" s="79">
        <v>44708</v>
      </c>
      <c r="C574" s="240">
        <v>3613.85</v>
      </c>
      <c r="D574" s="263">
        <v>0.39119300000000001</v>
      </c>
    </row>
    <row r="575" spans="2:4">
      <c r="B575" s="79">
        <v>44707</v>
      </c>
      <c r="C575" s="240">
        <v>3577.45</v>
      </c>
      <c r="D575" s="263">
        <v>0.25824599999999998</v>
      </c>
    </row>
    <row r="576" spans="2:4">
      <c r="B576" s="79">
        <v>44706</v>
      </c>
      <c r="C576" s="240">
        <v>3586.45</v>
      </c>
      <c r="D576" s="263">
        <v>0.33417200000000002</v>
      </c>
    </row>
    <row r="577" spans="2:4">
      <c r="B577" s="79">
        <v>44705</v>
      </c>
      <c r="C577" s="240">
        <v>3656.75</v>
      </c>
      <c r="D577" s="263">
        <v>0.43965799999999999</v>
      </c>
    </row>
    <row r="578" spans="2:4">
      <c r="B578" s="79">
        <v>44704</v>
      </c>
      <c r="C578" s="240">
        <v>3574.1</v>
      </c>
      <c r="D578" s="263">
        <v>0.71247199999999999</v>
      </c>
    </row>
    <row r="579" spans="2:4">
      <c r="B579" s="79">
        <v>44701</v>
      </c>
      <c r="C579" s="240">
        <v>3630.4</v>
      </c>
      <c r="D579" s="263">
        <v>0.92614799999999997</v>
      </c>
    </row>
    <row r="580" spans="2:4">
      <c r="B580" s="79">
        <v>44700</v>
      </c>
      <c r="C580" s="240">
        <v>3614.85</v>
      </c>
      <c r="D580" s="263">
        <v>1.8713839999999999</v>
      </c>
    </row>
    <row r="581" spans="2:4">
      <c r="B581" s="79">
        <v>44699</v>
      </c>
      <c r="C581" s="240">
        <v>3664.05</v>
      </c>
      <c r="D581" s="263">
        <v>0.54675399999999996</v>
      </c>
    </row>
    <row r="582" spans="2:4">
      <c r="B582" s="79">
        <v>44698</v>
      </c>
      <c r="C582" s="240">
        <v>3657</v>
      </c>
      <c r="D582" s="263">
        <v>0.72555199999999997</v>
      </c>
    </row>
    <row r="583" spans="2:4">
      <c r="B583" s="79">
        <v>44697</v>
      </c>
      <c r="C583" s="240">
        <v>3561.1</v>
      </c>
      <c r="D583" s="263">
        <v>0.689554</v>
      </c>
    </row>
    <row r="584" spans="2:4">
      <c r="B584" s="79">
        <v>44694</v>
      </c>
      <c r="C584" s="240">
        <v>3230.6</v>
      </c>
      <c r="D584" s="263">
        <v>0.69666600000000001</v>
      </c>
    </row>
    <row r="585" spans="2:4">
      <c r="B585" s="79">
        <v>44693</v>
      </c>
      <c r="C585" s="240">
        <v>3270.45</v>
      </c>
      <c r="D585" s="263">
        <v>0.73278699999999997</v>
      </c>
    </row>
    <row r="586" spans="2:4">
      <c r="B586" s="79">
        <v>44692</v>
      </c>
      <c r="C586" s="240">
        <v>3339.7</v>
      </c>
      <c r="D586" s="263">
        <v>0.85878699999999997</v>
      </c>
    </row>
    <row r="587" spans="2:4">
      <c r="B587" s="79">
        <v>44691</v>
      </c>
      <c r="C587" s="240">
        <v>3414.95</v>
      </c>
      <c r="D587" s="263">
        <v>0.45777000000000001</v>
      </c>
    </row>
    <row r="588" spans="2:4">
      <c r="B588" s="79">
        <v>44690</v>
      </c>
      <c r="C588" s="240">
        <v>3520.3</v>
      </c>
      <c r="D588" s="263">
        <v>0.27039999999999997</v>
      </c>
    </row>
    <row r="589" spans="2:4">
      <c r="B589" s="79">
        <v>44687</v>
      </c>
      <c r="C589" s="240">
        <v>3666.2</v>
      </c>
      <c r="D589" s="263">
        <v>0.26583099999999998</v>
      </c>
    </row>
    <row r="590" spans="2:4">
      <c r="B590" s="79">
        <v>44686</v>
      </c>
      <c r="C590" s="240">
        <v>3943.8</v>
      </c>
      <c r="D590" s="263">
        <v>0.238651</v>
      </c>
    </row>
    <row r="591" spans="2:4">
      <c r="B591" s="79">
        <v>44685</v>
      </c>
      <c r="C591" s="240">
        <v>3867.15</v>
      </c>
      <c r="D591" s="263">
        <v>0.247751</v>
      </c>
    </row>
    <row r="592" spans="2:4">
      <c r="B592" s="79">
        <v>44683</v>
      </c>
      <c r="C592" s="240">
        <v>3983.35</v>
      </c>
      <c r="D592" s="263">
        <v>0.16991600000000001</v>
      </c>
    </row>
    <row r="593" spans="2:4">
      <c r="B593" s="79">
        <v>44680</v>
      </c>
      <c r="C593" s="240">
        <v>3944.25</v>
      </c>
      <c r="D593" s="263">
        <v>0.198101</v>
      </c>
    </row>
    <row r="594" spans="2:4">
      <c r="B594" s="79">
        <v>44679</v>
      </c>
      <c r="C594" s="240">
        <v>4024.55</v>
      </c>
      <c r="D594" s="263">
        <v>0.20472599999999999</v>
      </c>
    </row>
    <row r="595" spans="2:4">
      <c r="B595" s="79">
        <v>44678</v>
      </c>
      <c r="C595" s="240">
        <v>3977.7</v>
      </c>
      <c r="D595" s="263">
        <v>0.21063999999999999</v>
      </c>
    </row>
    <row r="596" spans="2:4">
      <c r="B596" s="79">
        <v>44677</v>
      </c>
      <c r="C596" s="240">
        <v>4044.25</v>
      </c>
      <c r="D596" s="263">
        <v>0.20919599999999999</v>
      </c>
    </row>
    <row r="597" spans="2:4">
      <c r="B597" s="79">
        <v>44676</v>
      </c>
      <c r="C597" s="240">
        <v>3989.2</v>
      </c>
      <c r="D597" s="263">
        <v>0.22281699999999999</v>
      </c>
    </row>
    <row r="598" spans="2:4">
      <c r="B598" s="79">
        <v>44673</v>
      </c>
      <c r="C598" s="240">
        <v>4028.85</v>
      </c>
      <c r="D598" s="263">
        <v>0.222195</v>
      </c>
    </row>
    <row r="599" spans="2:4">
      <c r="B599" s="79">
        <v>44672</v>
      </c>
      <c r="C599" s="240">
        <v>4030.25</v>
      </c>
      <c r="D599" s="263">
        <v>0.19390399999999999</v>
      </c>
    </row>
    <row r="600" spans="2:4">
      <c r="B600" s="79">
        <v>44671</v>
      </c>
      <c r="C600" s="240">
        <v>4054.8</v>
      </c>
      <c r="D600" s="263">
        <v>0.15751599999999999</v>
      </c>
    </row>
    <row r="601" spans="2:4">
      <c r="B601" s="79">
        <v>44670</v>
      </c>
      <c r="C601" s="240">
        <v>4008.9</v>
      </c>
      <c r="D601" s="263">
        <v>0.228548</v>
      </c>
    </row>
    <row r="602" spans="2:4">
      <c r="B602" s="79">
        <v>44669</v>
      </c>
      <c r="C602" s="240">
        <v>4056</v>
      </c>
      <c r="D602" s="263">
        <v>0.20294400000000001</v>
      </c>
    </row>
    <row r="603" spans="2:4">
      <c r="B603" s="79">
        <v>44664</v>
      </c>
      <c r="C603" s="240">
        <v>4090.9</v>
      </c>
      <c r="D603" s="263">
        <v>0.35803499999999999</v>
      </c>
    </row>
    <row r="604" spans="2:4">
      <c r="B604" s="79">
        <v>44663</v>
      </c>
      <c r="C604" s="240">
        <v>4088.7</v>
      </c>
      <c r="D604" s="263">
        <v>0.97978399999999999</v>
      </c>
    </row>
    <row r="605" spans="2:4">
      <c r="B605" s="79">
        <v>44662</v>
      </c>
      <c r="C605" s="240">
        <v>4171.6000000000004</v>
      </c>
      <c r="D605" s="263">
        <v>0.21818299999999999</v>
      </c>
    </row>
    <row r="606" spans="2:4">
      <c r="B606" s="79">
        <v>44659</v>
      </c>
      <c r="C606" s="240">
        <v>4146.25</v>
      </c>
      <c r="D606" s="263">
        <v>0.27724799999999999</v>
      </c>
    </row>
    <row r="607" spans="2:4">
      <c r="B607" s="79">
        <v>44658</v>
      </c>
      <c r="C607" s="240">
        <v>4159.7</v>
      </c>
      <c r="D607" s="263">
        <v>0.438581</v>
      </c>
    </row>
    <row r="608" spans="2:4">
      <c r="B608" s="79">
        <v>44657</v>
      </c>
      <c r="C608" s="240">
        <v>4101.8999999999996</v>
      </c>
      <c r="D608" s="263">
        <v>0.41659600000000002</v>
      </c>
    </row>
    <row r="609" spans="2:4">
      <c r="B609" s="79">
        <v>44656</v>
      </c>
      <c r="C609" s="240">
        <v>4109.7</v>
      </c>
      <c r="D609" s="263">
        <v>0.49243700000000001</v>
      </c>
    </row>
    <row r="610" spans="2:4">
      <c r="B610" s="79">
        <v>44655</v>
      </c>
      <c r="C610" s="240">
        <v>4106.6499999999996</v>
      </c>
      <c r="D610" s="263">
        <v>0.58073200000000003</v>
      </c>
    </row>
    <row r="611" spans="2:4">
      <c r="B611" s="79">
        <v>44652</v>
      </c>
      <c r="C611" s="240">
        <v>4082.2</v>
      </c>
      <c r="D611" s="263">
        <v>0.39761400000000002</v>
      </c>
    </row>
    <row r="612" spans="2:4">
      <c r="B612" s="79">
        <v>44651</v>
      </c>
      <c r="C612" s="240">
        <v>4003.35</v>
      </c>
      <c r="D612" s="263">
        <v>0.42802699999999999</v>
      </c>
    </row>
    <row r="613" spans="2:4">
      <c r="B613" s="79">
        <v>44650</v>
      </c>
      <c r="C613" s="240">
        <v>3973.4</v>
      </c>
      <c r="D613" s="263">
        <v>0.44055800000000001</v>
      </c>
    </row>
    <row r="614" spans="2:4">
      <c r="B614" s="79">
        <v>44649</v>
      </c>
      <c r="C614" s="240">
        <v>4006.1</v>
      </c>
      <c r="D614" s="263">
        <v>0.37457299999999999</v>
      </c>
    </row>
    <row r="615" spans="2:4">
      <c r="B615" s="79">
        <v>44648</v>
      </c>
      <c r="C615" s="240">
        <v>4010.05</v>
      </c>
      <c r="D615" s="263">
        <v>0.28563899999999998</v>
      </c>
    </row>
    <row r="616" spans="2:4">
      <c r="B616" s="79">
        <v>44645</v>
      </c>
      <c r="C616" s="240">
        <v>4001.3</v>
      </c>
      <c r="D616" s="263">
        <v>0.39689799999999997</v>
      </c>
    </row>
    <row r="617" spans="2:4">
      <c r="B617" s="79">
        <v>44644</v>
      </c>
      <c r="C617" s="240">
        <v>4042.85</v>
      </c>
      <c r="D617" s="263">
        <v>0.370641</v>
      </c>
    </row>
    <row r="618" spans="2:4">
      <c r="B618" s="79">
        <v>44643</v>
      </c>
      <c r="C618" s="240">
        <v>4091.35</v>
      </c>
      <c r="D618" s="263">
        <v>0.60802400000000001</v>
      </c>
    </row>
    <row r="619" spans="2:4">
      <c r="B619" s="79">
        <v>44642</v>
      </c>
      <c r="C619" s="240">
        <v>4054</v>
      </c>
      <c r="D619" s="263">
        <v>0.47035500000000002</v>
      </c>
    </row>
    <row r="620" spans="2:4">
      <c r="B620" s="79">
        <v>44641</v>
      </c>
      <c r="C620" s="240">
        <v>4095.2</v>
      </c>
      <c r="D620" s="263">
        <v>0.56081899999999996</v>
      </c>
    </row>
    <row r="621" spans="2:4">
      <c r="B621" s="79">
        <v>44637</v>
      </c>
      <c r="C621" s="240">
        <v>4192.75</v>
      </c>
      <c r="D621" s="263">
        <v>0.30532599999999999</v>
      </c>
    </row>
    <row r="622" spans="2:4">
      <c r="B622" s="79">
        <v>44636</v>
      </c>
      <c r="C622" s="240">
        <v>4169.55</v>
      </c>
      <c r="D622" s="263">
        <v>0.38753399999999999</v>
      </c>
    </row>
    <row r="623" spans="2:4">
      <c r="B623" s="79">
        <v>44635</v>
      </c>
      <c r="C623" s="240">
        <v>4231.05</v>
      </c>
      <c r="D623" s="263">
        <v>0.439778</v>
      </c>
    </row>
    <row r="624" spans="2:4">
      <c r="B624" s="79">
        <v>44634</v>
      </c>
      <c r="C624" s="240">
        <v>4168.25</v>
      </c>
      <c r="D624" s="263">
        <v>0.39507100000000001</v>
      </c>
    </row>
    <row r="625" spans="2:4">
      <c r="B625" s="79">
        <v>44631</v>
      </c>
      <c r="C625" s="240">
        <v>4198.95</v>
      </c>
      <c r="D625" s="263">
        <v>0.71300399999999997</v>
      </c>
    </row>
    <row r="626" spans="2:4">
      <c r="B626" s="79">
        <v>44630</v>
      </c>
      <c r="C626" s="240">
        <v>4168.6000000000004</v>
      </c>
      <c r="D626" s="263">
        <v>0.69463299999999994</v>
      </c>
    </row>
    <row r="627" spans="2:4">
      <c r="B627" s="79">
        <v>44629</v>
      </c>
      <c r="C627" s="240">
        <v>4096.7</v>
      </c>
      <c r="D627" s="263">
        <v>0.437691</v>
      </c>
    </row>
    <row r="628" spans="2:4">
      <c r="B628" s="79">
        <v>44628</v>
      </c>
      <c r="C628" s="240">
        <v>4124</v>
      </c>
      <c r="D628" s="263">
        <v>0.303425</v>
      </c>
    </row>
    <row r="629" spans="2:4">
      <c r="B629" s="79">
        <v>44627</v>
      </c>
      <c r="C629" s="240">
        <v>3991.65</v>
      </c>
      <c r="D629" s="263">
        <v>0.47950700000000002</v>
      </c>
    </row>
    <row r="630" spans="2:4">
      <c r="B630" s="79">
        <v>44624</v>
      </c>
      <c r="C630" s="240">
        <v>4110.2</v>
      </c>
      <c r="D630" s="263">
        <v>0.64756899999999995</v>
      </c>
    </row>
    <row r="631" spans="2:4">
      <c r="B631" s="79">
        <v>44623</v>
      </c>
      <c r="C631" s="240">
        <v>4276.5</v>
      </c>
      <c r="D631" s="263">
        <v>0.42522599999999999</v>
      </c>
    </row>
    <row r="632" spans="2:4">
      <c r="B632" s="79">
        <v>44622</v>
      </c>
      <c r="C632" s="240">
        <v>4295.1499999999996</v>
      </c>
      <c r="D632" s="263">
        <v>0.552288</v>
      </c>
    </row>
    <row r="633" spans="2:4">
      <c r="B633" s="79">
        <v>44620</v>
      </c>
      <c r="C633" s="240">
        <v>4340.3500000000004</v>
      </c>
      <c r="D633" s="263">
        <v>0.360454</v>
      </c>
    </row>
    <row r="634" spans="2:4">
      <c r="B634" s="79">
        <v>44617</v>
      </c>
      <c r="C634" s="240">
        <v>4190.75</v>
      </c>
      <c r="D634" s="263">
        <v>0.48478100000000002</v>
      </c>
    </row>
    <row r="635" spans="2:4">
      <c r="B635" s="79">
        <v>44616</v>
      </c>
      <c r="C635" s="240">
        <v>4014.65</v>
      </c>
      <c r="D635" s="263">
        <v>0.480541</v>
      </c>
    </row>
    <row r="636" spans="2:4">
      <c r="B636" s="79">
        <v>44615</v>
      </c>
      <c r="C636" s="240">
        <v>4193.45</v>
      </c>
      <c r="D636" s="263">
        <v>0.16949600000000001</v>
      </c>
    </row>
    <row r="637" spans="2:4">
      <c r="B637" s="79">
        <v>44614</v>
      </c>
      <c r="C637" s="240">
        <v>4157.1000000000004</v>
      </c>
      <c r="D637" s="263">
        <v>0.35725899999999999</v>
      </c>
    </row>
    <row r="638" spans="2:4">
      <c r="B638" s="79">
        <v>44613</v>
      </c>
      <c r="C638" s="240">
        <v>4096.6000000000004</v>
      </c>
      <c r="D638" s="263">
        <v>0.31323600000000001</v>
      </c>
    </row>
    <row r="639" spans="2:4">
      <c r="B639" s="79">
        <v>44610</v>
      </c>
      <c r="C639" s="240">
        <v>4073.1</v>
      </c>
      <c r="D639" s="263">
        <v>0.37721199999999999</v>
      </c>
    </row>
    <row r="640" spans="2:4">
      <c r="B640" s="79">
        <v>44609</v>
      </c>
      <c r="C640" s="240">
        <v>4115.3999999999996</v>
      </c>
      <c r="D640" s="263">
        <v>0.46610099999999999</v>
      </c>
    </row>
    <row r="641" spans="2:4">
      <c r="B641" s="79">
        <v>44608</v>
      </c>
      <c r="C641" s="240">
        <v>4051.15</v>
      </c>
      <c r="D641" s="263">
        <v>0.33688400000000002</v>
      </c>
    </row>
    <row r="642" spans="2:4">
      <c r="B642" s="79">
        <v>44607</v>
      </c>
      <c r="C642" s="240">
        <v>4081.75</v>
      </c>
      <c r="D642" s="263">
        <v>0.69925000000000004</v>
      </c>
    </row>
    <row r="643" spans="2:4">
      <c r="B643" s="79">
        <v>44606</v>
      </c>
      <c r="C643" s="240">
        <v>3979.75</v>
      </c>
      <c r="D643" s="263">
        <v>0.38036399999999998</v>
      </c>
    </row>
    <row r="644" spans="2:4">
      <c r="B644" s="79">
        <v>44603</v>
      </c>
      <c r="C644" s="240">
        <v>4142.25</v>
      </c>
      <c r="D644" s="263">
        <v>0.456874</v>
      </c>
    </row>
    <row r="645" spans="2:4">
      <c r="B645" s="79">
        <v>44602</v>
      </c>
      <c r="C645" s="240">
        <v>4162.7</v>
      </c>
      <c r="D645" s="263">
        <v>0.28809099999999999</v>
      </c>
    </row>
    <row r="646" spans="2:4">
      <c r="B646" s="79">
        <v>44601</v>
      </c>
      <c r="C646" s="240">
        <v>4002.1</v>
      </c>
      <c r="D646" s="263">
        <v>0.299981</v>
      </c>
    </row>
    <row r="647" spans="2:4">
      <c r="B647" s="79">
        <v>44600</v>
      </c>
      <c r="C647" s="240">
        <v>4015</v>
      </c>
      <c r="D647" s="263">
        <v>0.33771899999999999</v>
      </c>
    </row>
    <row r="648" spans="2:4">
      <c r="B648" s="79">
        <v>44599</v>
      </c>
      <c r="C648" s="240">
        <v>4073.55</v>
      </c>
      <c r="D648" s="263">
        <v>0.2492</v>
      </c>
    </row>
    <row r="649" spans="2:4">
      <c r="B649" s="79">
        <v>44596</v>
      </c>
      <c r="C649" s="240">
        <v>4081.9</v>
      </c>
      <c r="D649" s="263">
        <v>0.32173499999999999</v>
      </c>
    </row>
    <row r="650" spans="2:4">
      <c r="B650" s="79">
        <v>44595</v>
      </c>
      <c r="C650" s="240">
        <v>4140</v>
      </c>
      <c r="D650" s="263">
        <v>0.478099</v>
      </c>
    </row>
    <row r="651" spans="2:4">
      <c r="B651" s="79">
        <v>44594</v>
      </c>
      <c r="C651" s="240">
        <v>4236.6499999999996</v>
      </c>
      <c r="D651" s="263">
        <v>0.582484</v>
      </c>
    </row>
    <row r="652" spans="2:4">
      <c r="B652" s="79">
        <v>44593</v>
      </c>
      <c r="C652" s="240">
        <v>4225.6000000000004</v>
      </c>
      <c r="D652" s="263">
        <v>0.67565200000000003</v>
      </c>
    </row>
    <row r="653" spans="2:4">
      <c r="B653" s="79">
        <v>44592</v>
      </c>
      <c r="C653" s="240">
        <v>4114.3500000000004</v>
      </c>
      <c r="D653" s="263">
        <v>0.81051799999999996</v>
      </c>
    </row>
    <row r="654" spans="2:4">
      <c r="B654" s="79">
        <v>44589</v>
      </c>
      <c r="C654" s="240">
        <v>4076</v>
      </c>
      <c r="D654" s="263">
        <v>1.1269739999999999</v>
      </c>
    </row>
    <row r="655" spans="2:4">
      <c r="B655" s="79">
        <v>44588</v>
      </c>
      <c r="C655" s="240">
        <v>4063.3</v>
      </c>
      <c r="D655" s="263">
        <v>0.60658400000000001</v>
      </c>
    </row>
    <row r="656" spans="2:4">
      <c r="B656" s="79">
        <v>44586</v>
      </c>
      <c r="C656" s="240">
        <v>4095.45</v>
      </c>
      <c r="D656" s="263">
        <v>0.35012399999999999</v>
      </c>
    </row>
    <row r="657" spans="2:4">
      <c r="B657" s="79">
        <v>44585</v>
      </c>
      <c r="C657" s="240">
        <v>4035.3</v>
      </c>
      <c r="D657" s="263">
        <v>0.57988600000000001</v>
      </c>
    </row>
    <row r="658" spans="2:4">
      <c r="B658" s="79">
        <v>44582</v>
      </c>
      <c r="C658" s="240">
        <v>4299.8</v>
      </c>
      <c r="D658" s="263">
        <v>0.94089400000000001</v>
      </c>
    </row>
    <row r="659" spans="2:4">
      <c r="B659" s="79">
        <v>44581</v>
      </c>
      <c r="C659" s="240">
        <v>4483.55</v>
      </c>
      <c r="D659" s="263">
        <v>0.87033499999999997</v>
      </c>
    </row>
    <row r="660" spans="2:4">
      <c r="B660" s="79">
        <v>44580</v>
      </c>
      <c r="C660" s="240">
        <v>4483.3999999999996</v>
      </c>
      <c r="D660" s="263">
        <v>0.89692899999999998</v>
      </c>
    </row>
    <row r="661" spans="2:4">
      <c r="B661" s="79">
        <v>44579</v>
      </c>
      <c r="C661" s="240">
        <v>4441.1499999999996</v>
      </c>
      <c r="D661" s="263">
        <v>1.0900099999999999</v>
      </c>
    </row>
    <row r="662" spans="2:4">
      <c r="B662" s="79">
        <v>44578</v>
      </c>
      <c r="C662" s="240">
        <v>4400.5</v>
      </c>
      <c r="D662" s="263">
        <v>2.5210430000000001</v>
      </c>
    </row>
    <row r="663" spans="2:4">
      <c r="B663" s="79">
        <v>44575</v>
      </c>
      <c r="C663" s="240">
        <v>4322.7</v>
      </c>
      <c r="D663" s="263">
        <v>0.79141700000000004</v>
      </c>
    </row>
    <row r="664" spans="2:4">
      <c r="B664" s="79">
        <v>44574</v>
      </c>
      <c r="C664" s="240">
        <v>4254.6000000000004</v>
      </c>
      <c r="D664" s="263">
        <v>1.0376179999999999</v>
      </c>
    </row>
    <row r="665" spans="2:4">
      <c r="B665" s="79">
        <v>44573</v>
      </c>
      <c r="C665" s="240">
        <v>4276.1000000000004</v>
      </c>
      <c r="D665" s="263">
        <v>0.30151699999999998</v>
      </c>
    </row>
    <row r="666" spans="2:4">
      <c r="B666" s="79">
        <v>44572</v>
      </c>
      <c r="C666" s="240">
        <v>4504.8999999999996</v>
      </c>
      <c r="D666" s="263">
        <v>0.36150500000000002</v>
      </c>
    </row>
    <row r="667" spans="2:4">
      <c r="B667" s="79">
        <v>44571</v>
      </c>
      <c r="C667" s="240">
        <v>4633.55</v>
      </c>
      <c r="D667" s="263">
        <v>0.28794799999999998</v>
      </c>
    </row>
    <row r="668" spans="2:4">
      <c r="B668" s="79">
        <v>44568</v>
      </c>
      <c r="C668" s="240">
        <v>4731.3500000000004</v>
      </c>
      <c r="D668" s="263">
        <v>0.242287</v>
      </c>
    </row>
    <row r="669" spans="2:4">
      <c r="B669" s="79">
        <v>44567</v>
      </c>
      <c r="C669" s="240">
        <v>4705.6499999999996</v>
      </c>
      <c r="D669" s="263">
        <v>0.53438399999999997</v>
      </c>
    </row>
    <row r="670" spans="2:4">
      <c r="B670" s="79">
        <v>44566</v>
      </c>
      <c r="C670" s="240">
        <v>4687.3999999999996</v>
      </c>
      <c r="D670" s="263">
        <v>0.172788</v>
      </c>
    </row>
    <row r="671" spans="2:4">
      <c r="B671" s="79">
        <v>44565</v>
      </c>
      <c r="C671" s="240">
        <v>4726.95</v>
      </c>
      <c r="D671" s="263">
        <v>0.19575300000000001</v>
      </c>
    </row>
    <row r="672" spans="2:4">
      <c r="B672" s="79">
        <v>44564</v>
      </c>
      <c r="C672" s="240">
        <v>4711.5</v>
      </c>
      <c r="D672" s="263">
        <v>0.17671999999999999</v>
      </c>
    </row>
    <row r="673" spans="2:4">
      <c r="B673" s="79">
        <v>44561</v>
      </c>
      <c r="C673" s="240">
        <v>4671.45</v>
      </c>
      <c r="D673" s="263">
        <v>0.320963</v>
      </c>
    </row>
    <row r="674" spans="2:4">
      <c r="B674" s="79">
        <v>44560</v>
      </c>
      <c r="C674" s="240">
        <v>4639.3500000000004</v>
      </c>
      <c r="D674" s="263">
        <v>0.29436600000000002</v>
      </c>
    </row>
    <row r="675" spans="2:4">
      <c r="B675" s="79">
        <v>44559</v>
      </c>
      <c r="C675" s="240">
        <v>4683.95</v>
      </c>
      <c r="D675" s="263">
        <v>0.12207800000000001</v>
      </c>
    </row>
    <row r="676" spans="2:4">
      <c r="B676" s="79">
        <v>44558</v>
      </c>
      <c r="C676" s="240">
        <v>4721.95</v>
      </c>
      <c r="D676" s="263">
        <v>0.204211</v>
      </c>
    </row>
    <row r="677" spans="2:4">
      <c r="B677" s="79">
        <v>44557</v>
      </c>
      <c r="C677" s="240">
        <v>4668.6499999999996</v>
      </c>
      <c r="D677" s="263">
        <v>0.33838000000000001</v>
      </c>
    </row>
    <row r="678" spans="2:4">
      <c r="B678" s="79">
        <v>44554</v>
      </c>
      <c r="C678" s="240">
        <v>4628.8999999999996</v>
      </c>
      <c r="D678" s="263">
        <v>0.31253599999999998</v>
      </c>
    </row>
    <row r="679" spans="2:4">
      <c r="B679" s="79">
        <v>44553</v>
      </c>
      <c r="C679" s="240">
        <v>4647.8999999999996</v>
      </c>
      <c r="D679" s="263">
        <v>0.31044100000000002</v>
      </c>
    </row>
    <row r="680" spans="2:4">
      <c r="B680" s="79">
        <v>44552</v>
      </c>
      <c r="C680" s="240">
        <v>4655.8500000000004</v>
      </c>
      <c r="D680" s="263">
        <v>0.45482400000000001</v>
      </c>
    </row>
    <row r="681" spans="2:4">
      <c r="B681" s="79">
        <v>44551</v>
      </c>
      <c r="C681" s="240">
        <v>4587.3999999999996</v>
      </c>
      <c r="D681" s="263">
        <v>0.24357000000000001</v>
      </c>
    </row>
    <row r="682" spans="2:4">
      <c r="B682" s="79">
        <v>44550</v>
      </c>
      <c r="C682" s="240">
        <v>4618.95</v>
      </c>
      <c r="D682" s="263">
        <v>0.410084</v>
      </c>
    </row>
    <row r="683" spans="2:4">
      <c r="B683" s="79">
        <v>44547</v>
      </c>
      <c r="C683" s="240">
        <v>4697.8</v>
      </c>
      <c r="D683" s="263">
        <v>0.35239599999999999</v>
      </c>
    </row>
    <row r="684" spans="2:4">
      <c r="B684" s="79">
        <v>44546</v>
      </c>
      <c r="C684" s="240">
        <v>4742.1000000000004</v>
      </c>
      <c r="D684" s="263">
        <v>0.28332299999999999</v>
      </c>
    </row>
    <row r="685" spans="2:4">
      <c r="B685" s="79">
        <v>44545</v>
      </c>
      <c r="C685" s="240">
        <v>4749.45</v>
      </c>
      <c r="D685" s="263">
        <v>0.17357400000000001</v>
      </c>
    </row>
    <row r="686" spans="2:4">
      <c r="B686" s="79">
        <v>44544</v>
      </c>
      <c r="C686" s="240">
        <v>4814.3999999999996</v>
      </c>
      <c r="D686" s="263">
        <v>0.316687</v>
      </c>
    </row>
    <row r="687" spans="2:4">
      <c r="B687" s="79">
        <v>44543</v>
      </c>
      <c r="C687" s="240">
        <v>4765.8</v>
      </c>
      <c r="D687" s="263">
        <v>0.76327999999999996</v>
      </c>
    </row>
    <row r="688" spans="2:4">
      <c r="B688" s="79">
        <v>44540</v>
      </c>
      <c r="C688" s="240">
        <v>4796.6000000000004</v>
      </c>
      <c r="D688" s="263">
        <v>0.43551699999999999</v>
      </c>
    </row>
    <row r="689" spans="2:4">
      <c r="B689" s="79">
        <v>44539</v>
      </c>
      <c r="C689" s="240">
        <v>4821.2</v>
      </c>
      <c r="D689" s="263">
        <v>0.46659499999999998</v>
      </c>
    </row>
    <row r="690" spans="2:4">
      <c r="B690" s="79">
        <v>44538</v>
      </c>
      <c r="C690" s="240">
        <v>4814.6000000000004</v>
      </c>
      <c r="D690" s="263">
        <v>0.28773100000000001</v>
      </c>
    </row>
    <row r="691" spans="2:4">
      <c r="B691" s="79">
        <v>44537</v>
      </c>
      <c r="C691" s="240">
        <v>4660.6499999999996</v>
      </c>
      <c r="D691" s="263">
        <v>0.35134300000000002</v>
      </c>
    </row>
    <row r="692" spans="2:4">
      <c r="B692" s="79">
        <v>44536</v>
      </c>
      <c r="C692" s="240">
        <v>4593.45</v>
      </c>
      <c r="D692" s="263">
        <v>0.37483</v>
      </c>
    </row>
    <row r="693" spans="2:4">
      <c r="B693" s="79">
        <v>44533</v>
      </c>
      <c r="C693" s="240">
        <v>4799.05</v>
      </c>
      <c r="D693" s="263">
        <v>0.79047900000000004</v>
      </c>
    </row>
    <row r="694" spans="2:4">
      <c r="B694" s="79">
        <v>44532</v>
      </c>
      <c r="C694" s="240">
        <v>4782.95</v>
      </c>
      <c r="D694" s="263">
        <v>0.60970999999999997</v>
      </c>
    </row>
    <row r="695" spans="2:4">
      <c r="B695" s="79">
        <v>44531</v>
      </c>
      <c r="C695" s="240">
        <v>4693.7</v>
      </c>
      <c r="D695" s="263">
        <v>0.51855099999999998</v>
      </c>
    </row>
    <row r="696" spans="2:4">
      <c r="B696" s="79">
        <v>44530</v>
      </c>
      <c r="C696" s="240">
        <v>4710.8999999999996</v>
      </c>
      <c r="D696" s="263">
        <v>0.36437799999999998</v>
      </c>
    </row>
    <row r="697" spans="2:4">
      <c r="B697" s="79">
        <v>44529</v>
      </c>
      <c r="C697" s="240">
        <v>4673.3500000000004</v>
      </c>
      <c r="D697" s="263">
        <v>0.48390100000000003</v>
      </c>
    </row>
    <row r="698" spans="2:4">
      <c r="B698" s="79">
        <v>44526</v>
      </c>
      <c r="C698" s="240">
        <v>4718.75</v>
      </c>
      <c r="D698" s="263">
        <v>0.58093399999999995</v>
      </c>
    </row>
    <row r="699" spans="2:4">
      <c r="B699" s="79">
        <v>44525</v>
      </c>
      <c r="C699" s="240">
        <v>4894.5</v>
      </c>
      <c r="D699" s="263">
        <v>0.65065499999999998</v>
      </c>
    </row>
    <row r="700" spans="2:4">
      <c r="B700" s="79">
        <v>44524</v>
      </c>
      <c r="C700" s="240">
        <v>4882.6000000000004</v>
      </c>
      <c r="D700" s="263">
        <v>0.42837199999999998</v>
      </c>
    </row>
    <row r="701" spans="2:4">
      <c r="B701" s="79">
        <v>44523</v>
      </c>
      <c r="C701" s="240">
        <v>4843.3</v>
      </c>
      <c r="D701" s="263">
        <v>0.44791399999999998</v>
      </c>
    </row>
    <row r="702" spans="2:4">
      <c r="B702" s="79">
        <v>44522</v>
      </c>
      <c r="C702" s="240">
        <v>4828.3</v>
      </c>
      <c r="D702" s="263">
        <v>0.53883599999999998</v>
      </c>
    </row>
    <row r="703" spans="2:4">
      <c r="B703" s="79">
        <v>44518</v>
      </c>
      <c r="C703" s="240">
        <v>5080.8999999999996</v>
      </c>
      <c r="D703" s="263">
        <v>0.32439699999999999</v>
      </c>
    </row>
    <row r="704" spans="2:4">
      <c r="B704" s="79">
        <v>44517</v>
      </c>
      <c r="C704" s="240">
        <v>5126.3999999999996</v>
      </c>
      <c r="D704" s="263">
        <v>0.48706100000000002</v>
      </c>
    </row>
    <row r="705" spans="2:4">
      <c r="B705" s="79">
        <v>44516</v>
      </c>
      <c r="C705" s="240">
        <v>5081.5</v>
      </c>
      <c r="D705" s="263">
        <v>0.73502800000000001</v>
      </c>
    </row>
    <row r="706" spans="2:4">
      <c r="B706" s="79">
        <v>44515</v>
      </c>
      <c r="C706" s="240">
        <v>5023.3</v>
      </c>
      <c r="D706" s="263">
        <v>1.128493</v>
      </c>
    </row>
    <row r="707" spans="2:4">
      <c r="B707" s="79">
        <v>44512</v>
      </c>
      <c r="C707" s="240">
        <v>5078.55</v>
      </c>
      <c r="D707" s="263">
        <v>0.180363</v>
      </c>
    </row>
    <row r="708" spans="2:4">
      <c r="B708" s="79">
        <v>44511</v>
      </c>
      <c r="C708" s="240">
        <v>4997.75</v>
      </c>
      <c r="D708" s="263">
        <v>0.34016099999999999</v>
      </c>
    </row>
    <row r="709" spans="2:4">
      <c r="B709" s="79">
        <v>44510</v>
      </c>
      <c r="C709" s="240">
        <v>4960.3</v>
      </c>
      <c r="D709" s="263">
        <v>0.13677700000000001</v>
      </c>
    </row>
    <row r="710" spans="2:4">
      <c r="B710" s="79">
        <v>44509</v>
      </c>
      <c r="C710" s="240">
        <v>4757.1499999999996</v>
      </c>
      <c r="D710" s="263">
        <v>0.46222200000000002</v>
      </c>
    </row>
    <row r="711" spans="2:4">
      <c r="B711" s="79">
        <v>44508</v>
      </c>
      <c r="C711" s="240">
        <v>4748.5</v>
      </c>
      <c r="D711" s="263">
        <v>0.30477399999999999</v>
      </c>
    </row>
    <row r="712" spans="2:4">
      <c r="B712" s="79">
        <v>44504</v>
      </c>
      <c r="C712" s="240">
        <v>4783.7</v>
      </c>
      <c r="D712" s="263">
        <v>0.39244600000000002</v>
      </c>
    </row>
    <row r="713" spans="2:4">
      <c r="B713" s="79">
        <v>44503</v>
      </c>
      <c r="C713" s="240">
        <v>4741.3</v>
      </c>
      <c r="D713" s="263">
        <v>0.43781799999999998</v>
      </c>
    </row>
    <row r="714" spans="2:4">
      <c r="B714" s="79">
        <v>44502</v>
      </c>
      <c r="C714" s="240">
        <v>4597.05</v>
      </c>
      <c r="D714" s="263">
        <v>0.37507299999999999</v>
      </c>
    </row>
    <row r="715" spans="2:4">
      <c r="B715" s="79">
        <v>44501</v>
      </c>
      <c r="C715" s="240">
        <v>4564.75</v>
      </c>
      <c r="D715" s="263">
        <v>0.76260499999999998</v>
      </c>
    </row>
    <row r="716" spans="2:4">
      <c r="B716" s="79">
        <v>44498</v>
      </c>
      <c r="C716" s="240">
        <v>4635.45</v>
      </c>
      <c r="D716" s="263">
        <v>0.63783400000000001</v>
      </c>
    </row>
    <row r="717" spans="2:4">
      <c r="B717" s="79">
        <v>44497</v>
      </c>
      <c r="C717" s="240">
        <v>4675.6499999999996</v>
      </c>
      <c r="D717" s="263">
        <v>0.59141600000000005</v>
      </c>
    </row>
    <row r="718" spans="2:4">
      <c r="B718" s="79">
        <v>44496</v>
      </c>
      <c r="C718" s="240">
        <v>4733</v>
      </c>
      <c r="D718" s="263">
        <v>0.73960300000000001</v>
      </c>
    </row>
    <row r="719" spans="2:4">
      <c r="B719" s="79">
        <v>44495</v>
      </c>
      <c r="C719" s="240">
        <v>4568.5</v>
      </c>
      <c r="D719" s="263">
        <v>1.028678</v>
      </c>
    </row>
    <row r="720" spans="2:4">
      <c r="B720" s="79">
        <v>44494</v>
      </c>
      <c r="C720" s="240">
        <v>4400.6000000000004</v>
      </c>
      <c r="D720" s="263">
        <v>1.677557</v>
      </c>
    </row>
    <row r="721" spans="2:4">
      <c r="B721" s="79">
        <v>44491</v>
      </c>
      <c r="C721" s="240">
        <v>4521.45</v>
      </c>
      <c r="D721" s="263">
        <v>1.8047420000000001</v>
      </c>
    </row>
    <row r="722" spans="2:4">
      <c r="B722" s="79">
        <v>44490</v>
      </c>
      <c r="C722" s="240">
        <v>4521.25</v>
      </c>
      <c r="D722" s="263">
        <v>4.7483820000000003</v>
      </c>
    </row>
    <row r="723" spans="2:4">
      <c r="B723" s="79">
        <v>44489</v>
      </c>
      <c r="C723" s="240">
        <v>4596.3999999999996</v>
      </c>
      <c r="D723" s="263">
        <v>1.1879040000000001</v>
      </c>
    </row>
    <row r="724" spans="2:4">
      <c r="B724" s="79">
        <v>44488</v>
      </c>
      <c r="C724" s="240">
        <v>4754.55</v>
      </c>
      <c r="D724" s="263">
        <v>2.5936840000000001</v>
      </c>
    </row>
    <row r="725" spans="2:4">
      <c r="B725" s="79">
        <v>44487</v>
      </c>
      <c r="C725" s="240">
        <v>4897.8</v>
      </c>
      <c r="D725" s="263">
        <v>0.81702699999999995</v>
      </c>
    </row>
    <row r="726" spans="2:4">
      <c r="B726" s="79">
        <v>44483</v>
      </c>
      <c r="C726" s="240">
        <v>5323.75</v>
      </c>
      <c r="D726" s="263">
        <v>1.0171600000000001</v>
      </c>
    </row>
    <row r="727" spans="2:4">
      <c r="B727" s="79">
        <v>44482</v>
      </c>
      <c r="C727" s="240">
        <v>5117.1499999999996</v>
      </c>
      <c r="D727" s="263">
        <v>0.31475799999999998</v>
      </c>
    </row>
    <row r="728" spans="2:4">
      <c r="B728" s="79">
        <v>44481</v>
      </c>
      <c r="C728" s="240">
        <v>4739</v>
      </c>
      <c r="D728" s="263">
        <v>0.57032099999999997</v>
      </c>
    </row>
    <row r="729" spans="2:4">
      <c r="B729" s="79">
        <v>44480</v>
      </c>
      <c r="C729" s="240">
        <v>4719.45</v>
      </c>
      <c r="D729" s="263">
        <v>0.301394</v>
      </c>
    </row>
    <row r="730" spans="2:4">
      <c r="B730" s="79">
        <v>44477</v>
      </c>
      <c r="C730" s="240">
        <v>4407.95</v>
      </c>
      <c r="D730" s="263">
        <v>0.242566</v>
      </c>
    </row>
    <row r="731" spans="2:4">
      <c r="B731" s="79">
        <v>44476</v>
      </c>
      <c r="C731" s="240">
        <v>4311.7</v>
      </c>
      <c r="D731" s="263">
        <v>0.90626099999999998</v>
      </c>
    </row>
    <row r="732" spans="2:4">
      <c r="B732" s="79">
        <v>44475</v>
      </c>
      <c r="C732" s="240">
        <v>4218.55</v>
      </c>
      <c r="D732" s="263">
        <v>0.203932</v>
      </c>
    </row>
    <row r="733" spans="2:4">
      <c r="B733" s="79">
        <v>44474</v>
      </c>
      <c r="C733" s="240">
        <v>4257.3</v>
      </c>
      <c r="D733" s="263">
        <v>0.33995999999999998</v>
      </c>
    </row>
    <row r="734" spans="2:4">
      <c r="B734" s="79">
        <v>44473</v>
      </c>
      <c r="C734" s="240">
        <v>4257.3500000000004</v>
      </c>
      <c r="D734" s="263">
        <v>0.37725399999999998</v>
      </c>
    </row>
    <row r="735" spans="2:4">
      <c r="B735" s="79">
        <v>44470</v>
      </c>
      <c r="C735" s="240">
        <v>4235.6000000000004</v>
      </c>
      <c r="D735" s="263">
        <v>0.30567100000000003</v>
      </c>
    </row>
    <row r="736" spans="2:4">
      <c r="B736" s="79">
        <v>44469</v>
      </c>
      <c r="C736" s="240">
        <v>4250.2</v>
      </c>
      <c r="D736" s="263">
        <v>0.55519200000000002</v>
      </c>
    </row>
    <row r="737" spans="2:4">
      <c r="B737" s="79">
        <v>44468</v>
      </c>
      <c r="C737" s="240">
        <v>4251.2</v>
      </c>
      <c r="D737" s="263">
        <v>0.198742</v>
      </c>
    </row>
    <row r="738" spans="2:4">
      <c r="B738" s="79">
        <v>44467</v>
      </c>
      <c r="C738" s="240">
        <v>4315.75</v>
      </c>
      <c r="D738" s="263">
        <v>0.32504899999999998</v>
      </c>
    </row>
    <row r="739" spans="2:4">
      <c r="B739" s="79">
        <v>44466</v>
      </c>
      <c r="C739" s="240">
        <v>4385.75</v>
      </c>
      <c r="D739" s="263">
        <v>0.24399599999999999</v>
      </c>
    </row>
    <row r="740" spans="2:4">
      <c r="B740" s="79">
        <v>44463</v>
      </c>
      <c r="C740" s="240">
        <v>4422.3500000000004</v>
      </c>
      <c r="D740" s="263">
        <v>0.43783699999999998</v>
      </c>
    </row>
    <row r="741" spans="2:4">
      <c r="B741" s="79">
        <v>44462</v>
      </c>
      <c r="C741" s="240">
        <v>4409.8999999999996</v>
      </c>
      <c r="D741" s="263">
        <v>0.43843199999999999</v>
      </c>
    </row>
    <row r="742" spans="2:4">
      <c r="B742" s="79">
        <v>44461</v>
      </c>
      <c r="C742" s="240">
        <v>4378.6499999999996</v>
      </c>
      <c r="D742" s="263">
        <v>0.76751100000000005</v>
      </c>
    </row>
    <row r="743" spans="2:4">
      <c r="B743" s="79">
        <v>44460</v>
      </c>
      <c r="C743" s="240">
        <v>4361.95</v>
      </c>
      <c r="D743" s="263">
        <v>0.486429</v>
      </c>
    </row>
    <row r="744" spans="2:4">
      <c r="B744" s="79">
        <v>44459</v>
      </c>
      <c r="C744" s="240">
        <v>4355.8999999999996</v>
      </c>
      <c r="D744" s="263">
        <v>0.33979799999999999</v>
      </c>
    </row>
    <row r="745" spans="2:4">
      <c r="B745" s="79">
        <v>44456</v>
      </c>
      <c r="C745" s="240">
        <v>4239.6499999999996</v>
      </c>
      <c r="D745" s="263">
        <v>0.20368900000000001</v>
      </c>
    </row>
    <row r="746" spans="2:4">
      <c r="B746" s="79">
        <v>44455</v>
      </c>
      <c r="C746" s="240">
        <v>4084.5</v>
      </c>
      <c r="D746" s="263">
        <v>0.145925</v>
      </c>
    </row>
    <row r="747" spans="2:4">
      <c r="B747" s="79">
        <v>44454</v>
      </c>
      <c r="C747" s="240">
        <v>3982.6</v>
      </c>
      <c r="D747" s="263">
        <v>0.154864</v>
      </c>
    </row>
    <row r="748" spans="2:4">
      <c r="B748" s="79">
        <v>44453</v>
      </c>
      <c r="C748" s="240">
        <v>3979.7</v>
      </c>
      <c r="D748" s="263">
        <v>0.46253100000000003</v>
      </c>
    </row>
    <row r="749" spans="2:4">
      <c r="B749" s="79">
        <v>44452</v>
      </c>
      <c r="C749" s="240">
        <v>3961.85</v>
      </c>
      <c r="D749" s="263">
        <v>0.35726000000000002</v>
      </c>
    </row>
    <row r="750" spans="2:4">
      <c r="B750" s="79">
        <v>44448</v>
      </c>
      <c r="C750" s="240">
        <v>3950.5</v>
      </c>
      <c r="D750" s="263">
        <v>0.22716500000000001</v>
      </c>
    </row>
    <row r="751" spans="2:4">
      <c r="B751" s="79">
        <v>44447</v>
      </c>
      <c r="C751" s="240">
        <v>3932.95</v>
      </c>
      <c r="D751" s="263">
        <v>0.26298899999999997</v>
      </c>
    </row>
    <row r="752" spans="2:4">
      <c r="B752" s="79">
        <v>44446</v>
      </c>
      <c r="C752" s="240">
        <v>3937.55</v>
      </c>
      <c r="D752" s="263">
        <v>0.20621600000000001</v>
      </c>
    </row>
    <row r="753" spans="2:4">
      <c r="B753" s="79">
        <v>44445</v>
      </c>
      <c r="C753" s="240">
        <v>3921.3</v>
      </c>
      <c r="D753" s="263">
        <v>0.24948500000000001</v>
      </c>
    </row>
    <row r="754" spans="2:4">
      <c r="B754" s="79">
        <v>44442</v>
      </c>
      <c r="C754" s="240">
        <v>3938.9</v>
      </c>
      <c r="D754" s="263">
        <v>0.37885799999999997</v>
      </c>
    </row>
    <row r="755" spans="2:4">
      <c r="B755" s="79">
        <v>44441</v>
      </c>
      <c r="C755" s="240">
        <v>3917.65</v>
      </c>
      <c r="D755" s="263">
        <v>0.26792300000000002</v>
      </c>
    </row>
    <row r="756" spans="2:4">
      <c r="B756" s="79">
        <v>44440</v>
      </c>
      <c r="C756" s="240">
        <v>3968.6</v>
      </c>
      <c r="D756" s="263">
        <v>0.34970400000000001</v>
      </c>
    </row>
    <row r="757" spans="2:4">
      <c r="B757" s="79">
        <v>44439</v>
      </c>
      <c r="C757" s="240">
        <v>3954.8</v>
      </c>
      <c r="D757" s="263">
        <v>0.53271900000000005</v>
      </c>
    </row>
    <row r="758" spans="2:4">
      <c r="B758" s="79">
        <v>44438</v>
      </c>
      <c r="C758" s="240">
        <v>3888.35</v>
      </c>
      <c r="D758" s="263">
        <v>0.33220300000000003</v>
      </c>
    </row>
    <row r="759" spans="2:4">
      <c r="B759" s="79">
        <v>44435</v>
      </c>
      <c r="C759" s="240">
        <v>3833.05</v>
      </c>
      <c r="D759" s="263">
        <v>0.34393699999999999</v>
      </c>
    </row>
    <row r="760" spans="2:4">
      <c r="B760" s="79">
        <v>44434</v>
      </c>
      <c r="C760" s="240">
        <v>3847.8</v>
      </c>
      <c r="D760" s="263">
        <v>0.16334699999999999</v>
      </c>
    </row>
    <row r="761" spans="2:4">
      <c r="B761" s="79">
        <v>44433</v>
      </c>
      <c r="C761" s="240">
        <v>3789.7</v>
      </c>
      <c r="D761" s="263">
        <v>0.23275599999999999</v>
      </c>
    </row>
    <row r="762" spans="2:4">
      <c r="B762" s="79">
        <v>44432</v>
      </c>
      <c r="C762" s="240">
        <v>3708.55</v>
      </c>
      <c r="D762" s="263">
        <v>0.14788799999999999</v>
      </c>
    </row>
    <row r="763" spans="2:4">
      <c r="B763" s="79">
        <v>44431</v>
      </c>
      <c r="C763" s="240">
        <v>3673.75</v>
      </c>
      <c r="D763" s="263">
        <v>0.20136100000000001</v>
      </c>
    </row>
    <row r="764" spans="2:4">
      <c r="B764" s="79">
        <v>44428</v>
      </c>
      <c r="C764" s="240">
        <v>3643.1</v>
      </c>
      <c r="D764" s="263">
        <v>0.18046899999999999</v>
      </c>
    </row>
    <row r="765" spans="2:4">
      <c r="B765" s="79">
        <v>44426</v>
      </c>
      <c r="C765" s="240">
        <v>3650.6</v>
      </c>
      <c r="D765" s="263">
        <v>0.29270600000000002</v>
      </c>
    </row>
    <row r="766" spans="2:4">
      <c r="B766" s="79">
        <v>44425</v>
      </c>
      <c r="C766" s="240">
        <v>3634.35</v>
      </c>
      <c r="D766" s="263">
        <v>0.11473700000000001</v>
      </c>
    </row>
    <row r="767" spans="2:4">
      <c r="B767" s="79">
        <v>44424</v>
      </c>
      <c r="C767" s="240">
        <v>3633.5</v>
      </c>
      <c r="D767" s="263">
        <v>0.167988</v>
      </c>
    </row>
    <row r="768" spans="2:4">
      <c r="B768" s="79">
        <v>44421</v>
      </c>
      <c r="C768" s="240">
        <v>3594.55</v>
      </c>
      <c r="D768" s="263">
        <v>0.16258400000000001</v>
      </c>
    </row>
    <row r="769" spans="2:4">
      <c r="B769" s="79">
        <v>44420</v>
      </c>
      <c r="C769" s="240">
        <v>3561</v>
      </c>
      <c r="D769" s="263">
        <v>0.25476300000000002</v>
      </c>
    </row>
    <row r="770" spans="2:4">
      <c r="B770" s="79">
        <v>44419</v>
      </c>
      <c r="C770" s="240">
        <v>3563.95</v>
      </c>
      <c r="D770" s="263">
        <v>0.12876899999999999</v>
      </c>
    </row>
    <row r="771" spans="2:4">
      <c r="B771" s="79">
        <v>44418</v>
      </c>
      <c r="C771" s="240">
        <v>3551.65</v>
      </c>
      <c r="D771" s="263">
        <v>0.117492</v>
      </c>
    </row>
    <row r="772" spans="2:4">
      <c r="B772" s="79">
        <v>44417</v>
      </c>
      <c r="C772" s="240">
        <v>3523</v>
      </c>
      <c r="D772" s="263">
        <v>0.19738</v>
      </c>
    </row>
    <row r="773" spans="2:4">
      <c r="B773" s="79">
        <v>44414</v>
      </c>
      <c r="C773" s="240">
        <v>3529.2</v>
      </c>
      <c r="D773" s="263">
        <v>0.22433600000000001</v>
      </c>
    </row>
    <row r="774" spans="2:4">
      <c r="B774" s="79">
        <v>44413</v>
      </c>
      <c r="C774" s="240">
        <v>3564.15</v>
      </c>
      <c r="D774" s="263">
        <v>0.14760000000000001</v>
      </c>
    </row>
    <row r="775" spans="2:4">
      <c r="B775" s="79">
        <v>44412</v>
      </c>
      <c r="C775" s="240">
        <v>3593.05</v>
      </c>
      <c r="D775" s="263">
        <v>0.27054499999999998</v>
      </c>
    </row>
    <row r="776" spans="2:4">
      <c r="B776" s="79">
        <v>44411</v>
      </c>
      <c r="C776" s="240">
        <v>3566.25</v>
      </c>
      <c r="D776" s="263">
        <v>0.131747</v>
      </c>
    </row>
    <row r="777" spans="2:4">
      <c r="B777" s="79">
        <v>44410</v>
      </c>
      <c r="C777" s="240">
        <v>3502.4</v>
      </c>
      <c r="D777" s="263">
        <v>0.17283200000000001</v>
      </c>
    </row>
    <row r="778" spans="2:4">
      <c r="B778" s="79">
        <v>44407</v>
      </c>
      <c r="C778" s="240">
        <v>3500.8</v>
      </c>
      <c r="D778" s="263">
        <v>0.28634500000000002</v>
      </c>
    </row>
    <row r="779" spans="2:4">
      <c r="B779" s="79">
        <v>44406</v>
      </c>
      <c r="C779" s="240">
        <v>3502.6</v>
      </c>
      <c r="D779" s="263">
        <v>0.31972800000000001</v>
      </c>
    </row>
    <row r="780" spans="2:4">
      <c r="B780" s="79">
        <v>44405</v>
      </c>
      <c r="C780" s="240">
        <v>3488.5</v>
      </c>
      <c r="D780" s="263">
        <v>0.155192</v>
      </c>
    </row>
    <row r="781" spans="2:4">
      <c r="B781" s="79">
        <v>44404</v>
      </c>
      <c r="C781" s="240">
        <v>3499.4</v>
      </c>
      <c r="D781" s="263">
        <v>0.216224</v>
      </c>
    </row>
    <row r="782" spans="2:4">
      <c r="B782" s="79">
        <v>44403</v>
      </c>
      <c r="C782" s="240">
        <v>3483.55</v>
      </c>
      <c r="D782" s="263">
        <v>0.55349000000000004</v>
      </c>
    </row>
    <row r="783" spans="2:4">
      <c r="B783" s="79">
        <v>44400</v>
      </c>
      <c r="C783" s="240">
        <v>3413.2</v>
      </c>
      <c r="D783" s="263">
        <v>0.14363300000000001</v>
      </c>
    </row>
    <row r="784" spans="2:4">
      <c r="B784" s="79">
        <v>44399</v>
      </c>
      <c r="C784" s="240">
        <v>3397.35</v>
      </c>
      <c r="D784" s="263">
        <v>0.31698500000000002</v>
      </c>
    </row>
    <row r="785" spans="2:4">
      <c r="B785" s="79">
        <v>44397</v>
      </c>
      <c r="C785" s="240">
        <v>3397.3</v>
      </c>
      <c r="D785" s="263">
        <v>0.18808</v>
      </c>
    </row>
    <row r="786" spans="2:4">
      <c r="B786" s="79">
        <v>44396</v>
      </c>
      <c r="C786" s="240">
        <v>3331.6</v>
      </c>
      <c r="D786" s="263">
        <v>0.25336700000000001</v>
      </c>
    </row>
    <row r="787" spans="2:4">
      <c r="B787" s="79">
        <v>44393</v>
      </c>
      <c r="C787" s="240">
        <v>3349.2</v>
      </c>
      <c r="D787" s="263">
        <v>0.26406800000000002</v>
      </c>
    </row>
    <row r="788" spans="2:4">
      <c r="B788" s="79">
        <v>44392</v>
      </c>
      <c r="C788" s="240">
        <v>3328.5</v>
      </c>
      <c r="D788" s="263">
        <v>0.63919700000000002</v>
      </c>
    </row>
    <row r="789" spans="2:4">
      <c r="B789" s="79">
        <v>44391</v>
      </c>
      <c r="C789" s="240">
        <v>3330.05</v>
      </c>
      <c r="D789" s="263">
        <v>0.146424</v>
      </c>
    </row>
    <row r="790" spans="2:4">
      <c r="B790" s="79">
        <v>44390</v>
      </c>
      <c r="C790" s="240">
        <v>3355</v>
      </c>
      <c r="D790" s="263">
        <v>0.18489800000000001</v>
      </c>
    </row>
    <row r="791" spans="2:4">
      <c r="B791" s="79">
        <v>44389</v>
      </c>
      <c r="C791" s="240">
        <v>3349.05</v>
      </c>
      <c r="D791" s="263">
        <v>0.27602100000000002</v>
      </c>
    </row>
    <row r="792" spans="2:4">
      <c r="B792" s="79">
        <v>44386</v>
      </c>
      <c r="C792" s="240">
        <v>3377.6</v>
      </c>
      <c r="D792" s="263">
        <v>0.33645900000000001</v>
      </c>
    </row>
    <row r="793" spans="2:4">
      <c r="B793" s="79">
        <v>44385</v>
      </c>
      <c r="C793" s="240">
        <v>3389.2</v>
      </c>
      <c r="D793" s="263">
        <v>0.37986999999999999</v>
      </c>
    </row>
    <row r="794" spans="2:4">
      <c r="B794" s="79">
        <v>44384</v>
      </c>
      <c r="C794" s="240">
        <v>3396.4</v>
      </c>
      <c r="D794" s="263">
        <v>0.262656</v>
      </c>
    </row>
    <row r="795" spans="2:4">
      <c r="B795" s="79">
        <v>44383</v>
      </c>
      <c r="C795" s="240">
        <v>3364.6</v>
      </c>
      <c r="D795" s="263">
        <v>0.15596699999999999</v>
      </c>
    </row>
    <row r="796" spans="2:4">
      <c r="B796" s="79">
        <v>44382</v>
      </c>
      <c r="C796" s="240">
        <v>3360.65</v>
      </c>
      <c r="D796" s="263">
        <v>0.50270000000000004</v>
      </c>
    </row>
    <row r="797" spans="2:4">
      <c r="B797" s="79">
        <v>44379</v>
      </c>
      <c r="C797" s="240">
        <v>3314.3</v>
      </c>
      <c r="D797" s="263">
        <v>0.31034600000000001</v>
      </c>
    </row>
    <row r="798" spans="2:4">
      <c r="B798" s="79">
        <v>44378</v>
      </c>
      <c r="C798" s="240">
        <v>3315.65</v>
      </c>
      <c r="D798" s="263">
        <v>0.18437899999999999</v>
      </c>
    </row>
    <row r="799" spans="2:4">
      <c r="B799" s="79">
        <v>44377</v>
      </c>
      <c r="C799" s="240">
        <v>3344.1</v>
      </c>
      <c r="D799" s="263">
        <v>0.107596</v>
      </c>
    </row>
    <row r="800" spans="2:4">
      <c r="B800" s="79">
        <v>44376</v>
      </c>
      <c r="C800" s="240">
        <v>3270.85</v>
      </c>
      <c r="D800" s="263">
        <v>0.15765199999999999</v>
      </c>
    </row>
    <row r="801" spans="2:4">
      <c r="B801" s="79">
        <v>44375</v>
      </c>
      <c r="C801" s="240">
        <v>3332.2</v>
      </c>
      <c r="D801" s="263">
        <v>0.24415999999999999</v>
      </c>
    </row>
    <row r="802" spans="2:4">
      <c r="B802" s="79">
        <v>44372</v>
      </c>
      <c r="C802" s="240">
        <v>3315.35</v>
      </c>
      <c r="D802" s="263">
        <v>0.518266</v>
      </c>
    </row>
    <row r="803" spans="2:4">
      <c r="B803" s="79">
        <v>44371</v>
      </c>
      <c r="C803" s="240">
        <v>3323.8</v>
      </c>
      <c r="D803" s="263">
        <v>0.16497700000000001</v>
      </c>
    </row>
    <row r="804" spans="2:4">
      <c r="B804" s="79">
        <v>44370</v>
      </c>
      <c r="C804" s="240">
        <v>3310.9</v>
      </c>
      <c r="D804" s="263">
        <v>0.76593500000000003</v>
      </c>
    </row>
    <row r="805" spans="2:4">
      <c r="B805" s="79">
        <v>44369</v>
      </c>
      <c r="C805" s="240">
        <v>3373.8</v>
      </c>
      <c r="D805" s="263">
        <v>0.29018100000000002</v>
      </c>
    </row>
    <row r="806" spans="2:4">
      <c r="B806" s="79">
        <v>44368</v>
      </c>
      <c r="C806" s="240">
        <v>3311</v>
      </c>
      <c r="D806" s="263">
        <v>0.44118800000000002</v>
      </c>
    </row>
    <row r="807" spans="2:4">
      <c r="B807" s="79">
        <v>44365</v>
      </c>
      <c r="C807" s="240">
        <v>3317.7</v>
      </c>
      <c r="D807" s="263">
        <v>0.88487400000000005</v>
      </c>
    </row>
    <row r="808" spans="2:4">
      <c r="B808" s="79">
        <v>44364</v>
      </c>
      <c r="C808" s="240">
        <v>3285.55</v>
      </c>
      <c r="D808" s="263">
        <v>0.735981</v>
      </c>
    </row>
    <row r="809" spans="2:4">
      <c r="B809" s="79">
        <v>44363</v>
      </c>
      <c r="C809" s="240">
        <v>3310.4</v>
      </c>
      <c r="D809" s="263">
        <v>0.158635</v>
      </c>
    </row>
    <row r="810" spans="2:4">
      <c r="B810" s="79">
        <v>44362</v>
      </c>
      <c r="C810" s="240">
        <v>3359.5</v>
      </c>
      <c r="D810" s="263">
        <v>0.23640900000000001</v>
      </c>
    </row>
    <row r="811" spans="2:4">
      <c r="B811" s="79">
        <v>44361</v>
      </c>
      <c r="C811" s="240">
        <v>3274.1</v>
      </c>
      <c r="D811" s="263">
        <v>0.39734799999999998</v>
      </c>
    </row>
    <row r="812" spans="2:4">
      <c r="B812" s="79">
        <v>44358</v>
      </c>
      <c r="C812" s="240">
        <v>3175.55</v>
      </c>
      <c r="D812" s="263">
        <v>0.17157800000000001</v>
      </c>
    </row>
    <row r="813" spans="2:4">
      <c r="B813" s="79">
        <v>44357</v>
      </c>
      <c r="C813" s="240">
        <v>3194.5</v>
      </c>
      <c r="D813" s="263">
        <v>0.19675699999999999</v>
      </c>
    </row>
    <row r="814" spans="2:4">
      <c r="B814" s="79">
        <v>44356</v>
      </c>
      <c r="C814" s="240">
        <v>3194.7</v>
      </c>
      <c r="D814" s="263">
        <v>0.393038</v>
      </c>
    </row>
    <row r="815" spans="2:4">
      <c r="B815" s="79">
        <v>44355</v>
      </c>
      <c r="C815" s="240">
        <v>3179.8</v>
      </c>
      <c r="D815" s="263">
        <v>0.82080500000000001</v>
      </c>
    </row>
    <row r="816" spans="2:4">
      <c r="B816" s="79">
        <v>44354</v>
      </c>
      <c r="C816" s="240">
        <v>3188.95</v>
      </c>
      <c r="D816" s="263">
        <v>0.23696800000000001</v>
      </c>
    </row>
    <row r="817" spans="2:4">
      <c r="B817" s="79">
        <v>44351</v>
      </c>
      <c r="C817" s="240">
        <v>3197</v>
      </c>
      <c r="D817" s="263">
        <v>0.18049799999999999</v>
      </c>
    </row>
    <row r="818" spans="2:4">
      <c r="B818" s="79">
        <v>44350</v>
      </c>
      <c r="C818" s="240">
        <v>3192.7</v>
      </c>
      <c r="D818" s="263">
        <v>0.31868099999999999</v>
      </c>
    </row>
    <row r="819" spans="2:4">
      <c r="B819" s="79">
        <v>44349</v>
      </c>
      <c r="C819" s="240">
        <v>3066.2</v>
      </c>
      <c r="D819" s="263">
        <v>0.34590300000000002</v>
      </c>
    </row>
    <row r="820" spans="2:4">
      <c r="B820" s="79">
        <v>44348</v>
      </c>
      <c r="C820" s="240">
        <v>3044.8</v>
      </c>
      <c r="D820" s="263">
        <v>0.43363400000000002</v>
      </c>
    </row>
    <row r="821" spans="2:4">
      <c r="B821" s="79">
        <v>44347</v>
      </c>
      <c r="C821" s="240">
        <v>3069.4</v>
      </c>
      <c r="D821" s="263">
        <v>0.28420200000000001</v>
      </c>
    </row>
    <row r="822" spans="2:4">
      <c r="B822" s="79">
        <v>44344</v>
      </c>
      <c r="C822" s="240">
        <v>3022.1</v>
      </c>
      <c r="D822" s="263">
        <v>0.455042</v>
      </c>
    </row>
    <row r="823" spans="2:4">
      <c r="B823" s="79">
        <v>44343</v>
      </c>
      <c r="C823" s="240">
        <v>3025.5</v>
      </c>
      <c r="D823" s="263">
        <v>0.23682800000000001</v>
      </c>
    </row>
    <row r="824" spans="2:4">
      <c r="B824" s="79">
        <v>44342</v>
      </c>
      <c r="C824" s="240">
        <v>3096.2</v>
      </c>
      <c r="D824" s="263">
        <v>0.37539699999999998</v>
      </c>
    </row>
    <row r="825" spans="2:4">
      <c r="B825" s="79">
        <v>44341</v>
      </c>
      <c r="C825" s="240">
        <v>3103.85</v>
      </c>
      <c r="D825" s="263">
        <v>0.35247699999999998</v>
      </c>
    </row>
    <row r="826" spans="2:4">
      <c r="B826" s="79">
        <v>44340</v>
      </c>
      <c r="C826" s="240">
        <v>3040.45</v>
      </c>
      <c r="D826" s="263">
        <v>0.68342800000000004</v>
      </c>
    </row>
    <row r="827" spans="2:4">
      <c r="B827" s="79">
        <v>44337</v>
      </c>
      <c r="C827" s="240">
        <v>3034.15</v>
      </c>
      <c r="D827" s="263">
        <v>1.022329</v>
      </c>
    </row>
    <row r="828" spans="2:4">
      <c r="B828" s="79">
        <v>44336</v>
      </c>
      <c r="C828" s="240">
        <v>3026.6</v>
      </c>
      <c r="D828" s="263">
        <v>0.44952900000000001</v>
      </c>
    </row>
    <row r="829" spans="2:4">
      <c r="B829" s="79">
        <v>44335</v>
      </c>
      <c r="C829" s="240">
        <v>3027.9</v>
      </c>
      <c r="D829" s="263">
        <v>0.22725899999999999</v>
      </c>
    </row>
    <row r="830" spans="2:4">
      <c r="B830" s="79">
        <v>44334</v>
      </c>
      <c r="C830" s="240">
        <v>3056.3</v>
      </c>
      <c r="D830" s="263">
        <v>0.24631900000000001</v>
      </c>
    </row>
    <row r="831" spans="2:4">
      <c r="B831" s="79">
        <v>44333</v>
      </c>
      <c r="C831" s="240">
        <v>2898.7</v>
      </c>
      <c r="D831" s="263">
        <v>0.32351099999999999</v>
      </c>
    </row>
    <row r="832" spans="2:4">
      <c r="B832" s="79">
        <v>44330</v>
      </c>
      <c r="C832" s="240">
        <v>2844.65</v>
      </c>
      <c r="D832" s="263">
        <v>0.77121799999999996</v>
      </c>
    </row>
    <row r="833" spans="2:4">
      <c r="B833" s="79">
        <v>44328</v>
      </c>
      <c r="C833" s="240">
        <v>2856.15</v>
      </c>
      <c r="D833" s="263">
        <v>0.36559999999999998</v>
      </c>
    </row>
    <row r="834" spans="2:4">
      <c r="B834" s="79">
        <v>44327</v>
      </c>
      <c r="C834" s="240">
        <v>2850.55</v>
      </c>
      <c r="D834" s="263">
        <v>0.158581</v>
      </c>
    </row>
    <row r="835" spans="2:4">
      <c r="B835" s="79">
        <v>44326</v>
      </c>
      <c r="C835" s="240">
        <v>2852.45</v>
      </c>
      <c r="D835" s="263">
        <v>0.13695599999999999</v>
      </c>
    </row>
    <row r="836" spans="2:4">
      <c r="B836" s="79">
        <v>44323</v>
      </c>
      <c r="C836" s="240">
        <v>2895.5</v>
      </c>
      <c r="D836" s="263">
        <v>0.23928199999999999</v>
      </c>
    </row>
    <row r="837" spans="2:4">
      <c r="B837" s="79">
        <v>44322</v>
      </c>
      <c r="C837" s="240">
        <v>2878.15</v>
      </c>
      <c r="D837" s="263">
        <v>0.232238</v>
      </c>
    </row>
    <row r="838" spans="2:4">
      <c r="B838" s="79">
        <v>44321</v>
      </c>
      <c r="C838" s="240">
        <v>2874.4</v>
      </c>
      <c r="D838" s="263">
        <v>0.32294800000000001</v>
      </c>
    </row>
    <row r="839" spans="2:4">
      <c r="B839" s="79">
        <v>44320</v>
      </c>
      <c r="C839" s="240">
        <v>2858.4</v>
      </c>
      <c r="D839" s="263">
        <v>0.29675200000000002</v>
      </c>
    </row>
    <row r="840" spans="2:4">
      <c r="B840" s="79">
        <v>44319</v>
      </c>
      <c r="C840" s="240">
        <v>2898.65</v>
      </c>
      <c r="D840" s="263">
        <v>0.54297799999999996</v>
      </c>
    </row>
    <row r="841" spans="2:4">
      <c r="B841" s="79">
        <v>44316</v>
      </c>
      <c r="C841" s="240">
        <v>2852.9</v>
      </c>
      <c r="D841" s="263">
        <v>0.39447700000000002</v>
      </c>
    </row>
    <row r="842" spans="2:4">
      <c r="B842" s="79">
        <v>44315</v>
      </c>
      <c r="C842" s="240">
        <v>2906.35</v>
      </c>
      <c r="D842" s="263">
        <v>0.47686499999999998</v>
      </c>
    </row>
    <row r="843" spans="2:4">
      <c r="B843" s="79">
        <v>44314</v>
      </c>
      <c r="C843" s="240">
        <v>2936.8</v>
      </c>
      <c r="D843" s="263">
        <v>0.43647200000000003</v>
      </c>
    </row>
    <row r="844" spans="2:4">
      <c r="B844" s="79">
        <v>44313</v>
      </c>
      <c r="C844" s="240">
        <v>2826.95</v>
      </c>
      <c r="D844" s="263">
        <v>0.91384600000000005</v>
      </c>
    </row>
    <row r="845" spans="2:4">
      <c r="B845" s="79">
        <v>44312</v>
      </c>
      <c r="C845" s="240">
        <v>2808.25</v>
      </c>
      <c r="D845" s="263">
        <v>0.45184600000000003</v>
      </c>
    </row>
    <row r="846" spans="2:4">
      <c r="B846" s="79">
        <v>44309</v>
      </c>
      <c r="C846" s="240">
        <v>2713.7</v>
      </c>
      <c r="D846" s="263">
        <v>0.26769199999999999</v>
      </c>
    </row>
    <row r="847" spans="2:4">
      <c r="B847" s="79">
        <v>44308</v>
      </c>
      <c r="C847" s="240">
        <v>2717.6</v>
      </c>
      <c r="D847" s="263">
        <v>0.33448299999999997</v>
      </c>
    </row>
    <row r="848" spans="2:4">
      <c r="B848" s="79">
        <v>44306</v>
      </c>
      <c r="C848" s="240">
        <v>2778.25</v>
      </c>
      <c r="D848" s="263">
        <v>0.37754399999999999</v>
      </c>
    </row>
    <row r="849" spans="2:4">
      <c r="B849" s="79">
        <v>44305</v>
      </c>
      <c r="C849" s="240">
        <v>2850.75</v>
      </c>
      <c r="D849" s="263">
        <v>0.267793</v>
      </c>
    </row>
    <row r="850" spans="2:4">
      <c r="B850" s="79">
        <v>44302</v>
      </c>
      <c r="C850" s="240">
        <v>2919.9</v>
      </c>
      <c r="D850" s="263">
        <v>0.475661</v>
      </c>
    </row>
    <row r="851" spans="2:4">
      <c r="B851" s="79">
        <v>44301</v>
      </c>
      <c r="C851" s="240">
        <v>2928.9</v>
      </c>
      <c r="D851" s="263">
        <v>0.80888400000000005</v>
      </c>
    </row>
    <row r="852" spans="2:4">
      <c r="B852" s="79">
        <v>44299</v>
      </c>
      <c r="C852" s="240">
        <v>2832.7</v>
      </c>
      <c r="D852" s="263">
        <v>0.47817300000000001</v>
      </c>
    </row>
    <row r="853" spans="2:4">
      <c r="B853" s="79">
        <v>44298</v>
      </c>
      <c r="C853" s="240">
        <v>2814.9</v>
      </c>
      <c r="D853" s="263">
        <v>0.33464500000000003</v>
      </c>
    </row>
    <row r="854" spans="2:4">
      <c r="B854" s="79">
        <v>44295</v>
      </c>
      <c r="C854" s="240">
        <v>2947.75</v>
      </c>
      <c r="D854" s="263">
        <v>0.34297699999999998</v>
      </c>
    </row>
    <row r="855" spans="2:4">
      <c r="B855" s="79">
        <v>44294</v>
      </c>
      <c r="C855" s="240">
        <v>2936.5</v>
      </c>
      <c r="D855" s="263">
        <v>0.460926</v>
      </c>
    </row>
    <row r="856" spans="2:4">
      <c r="B856" s="79">
        <v>44293</v>
      </c>
      <c r="C856" s="240">
        <v>2890.65</v>
      </c>
      <c r="D856" s="263">
        <v>0.41662399999999999</v>
      </c>
    </row>
    <row r="857" spans="2:4">
      <c r="B857" s="79">
        <v>44292</v>
      </c>
      <c r="C857" s="240">
        <v>2843.65</v>
      </c>
      <c r="D857" s="263">
        <v>0.43304399999999998</v>
      </c>
    </row>
    <row r="858" spans="2:4">
      <c r="B858" s="79">
        <v>44291</v>
      </c>
      <c r="C858" s="240">
        <v>2846.95</v>
      </c>
      <c r="D858" s="263">
        <v>0.69663200000000003</v>
      </c>
    </row>
    <row r="859" spans="2:4">
      <c r="B859" s="79">
        <v>44287</v>
      </c>
      <c r="C859" s="240">
        <v>2912.7</v>
      </c>
      <c r="D859" s="263">
        <v>0.48275899999999999</v>
      </c>
    </row>
    <row r="860" spans="2:4">
      <c r="B860" s="79">
        <v>44286</v>
      </c>
      <c r="C860" s="240">
        <v>2859.05</v>
      </c>
      <c r="D860" s="263">
        <v>0.62111300000000003</v>
      </c>
    </row>
    <row r="861" spans="2:4">
      <c r="B861" s="79">
        <v>44285</v>
      </c>
      <c r="C861" s="240">
        <v>2837.55</v>
      </c>
      <c r="D861" s="263">
        <v>0.45589499999999999</v>
      </c>
    </row>
    <row r="862" spans="2:4">
      <c r="B862" s="79">
        <v>44281</v>
      </c>
      <c r="C862" s="240">
        <v>2855.2</v>
      </c>
      <c r="D862" s="263">
        <v>0.65076800000000001</v>
      </c>
    </row>
    <row r="863" spans="2:4">
      <c r="B863" s="79">
        <v>44280</v>
      </c>
      <c r="C863" s="240">
        <v>2796</v>
      </c>
      <c r="D863" s="263">
        <v>0.65275300000000003</v>
      </c>
    </row>
    <row r="864" spans="2:4">
      <c r="B864" s="79">
        <v>44279</v>
      </c>
      <c r="C864" s="240">
        <v>2855.6</v>
      </c>
      <c r="D864" s="263">
        <v>0.57099500000000003</v>
      </c>
    </row>
    <row r="865" spans="2:4">
      <c r="B865" s="79">
        <v>44278</v>
      </c>
      <c r="C865" s="240">
        <v>2933.65</v>
      </c>
      <c r="D865" s="263">
        <v>0.35485699999999998</v>
      </c>
    </row>
    <row r="866" spans="2:4">
      <c r="B866" s="79">
        <v>44277</v>
      </c>
      <c r="C866" s="240">
        <v>2880.1</v>
      </c>
      <c r="D866" s="263">
        <v>0.30493500000000001</v>
      </c>
    </row>
    <row r="867" spans="2:4">
      <c r="B867" s="79">
        <v>44274</v>
      </c>
      <c r="C867" s="240">
        <v>2960.3</v>
      </c>
      <c r="D867" s="263">
        <v>0.29879899999999998</v>
      </c>
    </row>
    <row r="868" spans="2:4">
      <c r="B868" s="79">
        <v>44273</v>
      </c>
      <c r="C868" s="240">
        <v>3034.6</v>
      </c>
      <c r="D868" s="263">
        <v>0.16245799999999999</v>
      </c>
    </row>
    <row r="869" spans="2:4">
      <c r="B869" s="79">
        <v>44272</v>
      </c>
      <c r="C869" s="240">
        <v>3014.85</v>
      </c>
      <c r="D869" s="263">
        <v>0.25380200000000003</v>
      </c>
    </row>
    <row r="870" spans="2:4">
      <c r="B870" s="79">
        <v>44271</v>
      </c>
      <c r="C870" s="240">
        <v>3071</v>
      </c>
      <c r="D870" s="263">
        <v>0.25290299999999999</v>
      </c>
    </row>
    <row r="871" spans="2:4">
      <c r="B871" s="79">
        <v>44270</v>
      </c>
      <c r="C871" s="240">
        <v>3108.75</v>
      </c>
      <c r="D871" s="263">
        <v>0.42368499999999998</v>
      </c>
    </row>
    <row r="872" spans="2:4">
      <c r="B872" s="79">
        <v>44267</v>
      </c>
      <c r="C872" s="240">
        <v>3129.35</v>
      </c>
      <c r="D872" s="263">
        <v>0.406746</v>
      </c>
    </row>
    <row r="873" spans="2:4">
      <c r="B873" s="79">
        <v>44265</v>
      </c>
      <c r="C873" s="240">
        <v>3155.2</v>
      </c>
      <c r="D873" s="263">
        <v>1.5358080000000001</v>
      </c>
    </row>
    <row r="874" spans="2:4">
      <c r="B874" s="79">
        <v>44264</v>
      </c>
      <c r="C874" s="240">
        <v>3151.85</v>
      </c>
      <c r="D874" s="263">
        <v>0.63542299999999996</v>
      </c>
    </row>
    <row r="875" spans="2:4">
      <c r="B875" s="79">
        <v>44263</v>
      </c>
      <c r="C875" s="240">
        <v>3191.15</v>
      </c>
      <c r="D875" s="263">
        <v>0.67574900000000004</v>
      </c>
    </row>
    <row r="876" spans="2:4">
      <c r="B876" s="79">
        <v>44260</v>
      </c>
      <c r="C876" s="240">
        <v>3286.1</v>
      </c>
      <c r="D876" s="263">
        <v>0.72142600000000001</v>
      </c>
    </row>
    <row r="877" spans="2:4">
      <c r="B877" s="79">
        <v>44259</v>
      </c>
      <c r="C877" s="240">
        <v>3178.7</v>
      </c>
      <c r="D877" s="263">
        <v>0.43991999999999998</v>
      </c>
    </row>
    <row r="878" spans="2:4">
      <c r="B878" s="79">
        <v>44258</v>
      </c>
      <c r="C878" s="240">
        <v>3167.7</v>
      </c>
      <c r="D878" s="263">
        <v>1.005185</v>
      </c>
    </row>
    <row r="879" spans="2:4">
      <c r="B879" s="79">
        <v>44257</v>
      </c>
      <c r="C879" s="240">
        <v>3073.5</v>
      </c>
      <c r="D879" s="263">
        <v>0.40566400000000002</v>
      </c>
    </row>
    <row r="880" spans="2:4">
      <c r="B880" s="79">
        <v>44256</v>
      </c>
      <c r="C880" s="240">
        <v>2908.45</v>
      </c>
      <c r="D880" s="263">
        <v>0.188724</v>
      </c>
    </row>
    <row r="881" spans="2:4">
      <c r="B881" s="79">
        <v>44253</v>
      </c>
      <c r="C881" s="240">
        <v>2994.2</v>
      </c>
      <c r="D881" s="263">
        <v>0.60590100000000002</v>
      </c>
    </row>
    <row r="882" spans="2:4">
      <c r="B882" s="79">
        <v>44252</v>
      </c>
      <c r="C882" s="240">
        <v>3089.2</v>
      </c>
      <c r="D882" s="263">
        <v>0.29319000000000001</v>
      </c>
    </row>
    <row r="883" spans="2:4">
      <c r="B883" s="79">
        <v>44251</v>
      </c>
      <c r="C883" s="240">
        <v>3139.7</v>
      </c>
      <c r="D883" s="263">
        <v>0.40444200000000002</v>
      </c>
    </row>
    <row r="884" spans="2:4">
      <c r="B884" s="79">
        <v>44250</v>
      </c>
      <c r="C884" s="240">
        <v>3151.95</v>
      </c>
      <c r="D884" s="263">
        <v>0.69791199999999998</v>
      </c>
    </row>
    <row r="885" spans="2:4">
      <c r="B885" s="79">
        <v>44249</v>
      </c>
      <c r="C885" s="240">
        <v>2992.6</v>
      </c>
      <c r="D885" s="263">
        <v>0.91819200000000001</v>
      </c>
    </row>
    <row r="886" spans="2:4">
      <c r="B886" s="79">
        <v>44246</v>
      </c>
      <c r="C886" s="240">
        <v>3101.65</v>
      </c>
      <c r="D886" s="263">
        <v>0.79280399999999995</v>
      </c>
    </row>
    <row r="887" spans="2:4">
      <c r="B887" s="79">
        <v>44245</v>
      </c>
      <c r="C887" s="240">
        <v>3127.75</v>
      </c>
      <c r="D887" s="263">
        <v>0.86807500000000004</v>
      </c>
    </row>
    <row r="888" spans="2:4">
      <c r="B888" s="79">
        <v>44244</v>
      </c>
      <c r="C888" s="240">
        <v>3190.25</v>
      </c>
      <c r="D888" s="263">
        <v>0.188886</v>
      </c>
    </row>
    <row r="889" spans="2:4">
      <c r="B889" s="79">
        <v>44243</v>
      </c>
      <c r="C889" s="240">
        <v>3130.85</v>
      </c>
      <c r="D889" s="263">
        <v>0.23655999999999999</v>
      </c>
    </row>
    <row r="890" spans="2:4">
      <c r="B890" s="79">
        <v>44242</v>
      </c>
      <c r="C890" s="240">
        <v>3044.55</v>
      </c>
      <c r="D890" s="263">
        <v>0.32606800000000002</v>
      </c>
    </row>
    <row r="891" spans="2:4">
      <c r="B891" s="79">
        <v>44239</v>
      </c>
      <c r="C891" s="240">
        <v>2928.9</v>
      </c>
      <c r="D891" s="263">
        <v>0.28123999999999999</v>
      </c>
    </row>
    <row r="892" spans="2:4">
      <c r="B892" s="79">
        <v>44238</v>
      </c>
      <c r="C892" s="240">
        <v>2951.9</v>
      </c>
      <c r="D892" s="263">
        <v>0.442778</v>
      </c>
    </row>
    <row r="893" spans="2:4">
      <c r="B893" s="79">
        <v>44237</v>
      </c>
      <c r="C893" s="240">
        <v>2967.7</v>
      </c>
      <c r="D893" s="263">
        <v>0.349721</v>
      </c>
    </row>
    <row r="894" spans="2:4">
      <c r="B894" s="79">
        <v>44236</v>
      </c>
      <c r="C894" s="240">
        <v>2925</v>
      </c>
      <c r="D894" s="263">
        <v>0.592418</v>
      </c>
    </row>
    <row r="895" spans="2:4">
      <c r="B895" s="79">
        <v>44235</v>
      </c>
      <c r="C895" s="240">
        <v>2984.4</v>
      </c>
      <c r="D895" s="263">
        <v>0.57581000000000004</v>
      </c>
    </row>
    <row r="896" spans="2:4">
      <c r="B896" s="79">
        <v>44232</v>
      </c>
      <c r="C896" s="240">
        <v>2946.05</v>
      </c>
      <c r="D896" s="263">
        <v>0.83763200000000004</v>
      </c>
    </row>
    <row r="897" spans="2:4">
      <c r="B897" s="79">
        <v>44231</v>
      </c>
      <c r="C897" s="240">
        <v>2959.85</v>
      </c>
      <c r="D897" s="263">
        <v>1.120547</v>
      </c>
    </row>
    <row r="898" spans="2:4">
      <c r="B898" s="79">
        <v>44230</v>
      </c>
      <c r="C898" s="240">
        <v>2877</v>
      </c>
      <c r="D898" s="263">
        <v>0.90089300000000005</v>
      </c>
    </row>
    <row r="899" spans="2:4">
      <c r="B899" s="79">
        <v>44229</v>
      </c>
      <c r="C899" s="240">
        <v>2869.1</v>
      </c>
      <c r="D899" s="263">
        <v>0.62034800000000001</v>
      </c>
    </row>
    <row r="900" spans="2:4">
      <c r="B900" s="79">
        <v>44228</v>
      </c>
      <c r="C900" s="240">
        <v>2812</v>
      </c>
      <c r="D900" s="263">
        <v>0.55008800000000002</v>
      </c>
    </row>
    <row r="901" spans="2:4">
      <c r="B901" s="79">
        <v>44225</v>
      </c>
      <c r="C901" s="240">
        <v>2651.5</v>
      </c>
      <c r="D901" s="263">
        <v>0.46030599999999999</v>
      </c>
    </row>
    <row r="902" spans="2:4">
      <c r="B902" s="79">
        <v>44224</v>
      </c>
      <c r="C902" s="240">
        <v>2794.45</v>
      </c>
      <c r="D902" s="263">
        <v>1.027906</v>
      </c>
    </row>
    <row r="903" spans="2:4">
      <c r="B903" s="79">
        <v>44223</v>
      </c>
      <c r="C903" s="240">
        <v>2811.75</v>
      </c>
      <c r="D903" s="263">
        <v>0.34282499999999999</v>
      </c>
    </row>
    <row r="904" spans="2:4">
      <c r="B904" s="79">
        <v>44221</v>
      </c>
      <c r="C904" s="240">
        <v>2837</v>
      </c>
      <c r="D904" s="263">
        <v>0.30382799999999999</v>
      </c>
    </row>
    <row r="905" spans="2:4">
      <c r="B905" s="79">
        <v>44218</v>
      </c>
      <c r="C905" s="240">
        <v>2862.75</v>
      </c>
      <c r="D905" s="263">
        <v>0.31783299999999998</v>
      </c>
    </row>
    <row r="906" spans="2:4">
      <c r="B906" s="79">
        <v>44217</v>
      </c>
      <c r="C906" s="240">
        <v>2719.15</v>
      </c>
      <c r="D906" s="263">
        <v>0.51863199999999998</v>
      </c>
    </row>
    <row r="907" spans="2:4">
      <c r="B907" s="79">
        <v>44216</v>
      </c>
      <c r="C907" s="240">
        <v>2764.95</v>
      </c>
      <c r="D907" s="263">
        <v>0.35613299999999998</v>
      </c>
    </row>
    <row r="908" spans="2:4">
      <c r="B908" s="79">
        <v>44215</v>
      </c>
      <c r="C908" s="240">
        <v>2778.4</v>
      </c>
      <c r="D908" s="263">
        <v>0.340922</v>
      </c>
    </row>
    <row r="909" spans="2:4">
      <c r="B909" s="79">
        <v>44214</v>
      </c>
      <c r="C909" s="240">
        <v>2744.9</v>
      </c>
      <c r="D909" s="263">
        <v>0.42105700000000001</v>
      </c>
    </row>
    <row r="910" spans="2:4">
      <c r="B910" s="79">
        <v>44211</v>
      </c>
      <c r="C910" s="240">
        <v>2820.95</v>
      </c>
      <c r="D910" s="263">
        <v>1.0817019999999999</v>
      </c>
    </row>
    <row r="911" spans="2:4">
      <c r="B911" s="79">
        <v>44210</v>
      </c>
      <c r="C911" s="240">
        <v>2895.55</v>
      </c>
      <c r="D911" s="263">
        <v>1.845898</v>
      </c>
    </row>
    <row r="912" spans="2:4">
      <c r="B912" s="79">
        <v>44209</v>
      </c>
      <c r="C912" s="240">
        <v>2926.1</v>
      </c>
      <c r="D912" s="263">
        <v>0.742344</v>
      </c>
    </row>
    <row r="913" spans="2:4">
      <c r="B913" s="79">
        <v>44208</v>
      </c>
      <c r="C913" s="240">
        <v>2998.2</v>
      </c>
      <c r="D913" s="263">
        <v>0.87226099999999995</v>
      </c>
    </row>
    <row r="914" spans="2:4">
      <c r="B914" s="79">
        <v>44207</v>
      </c>
      <c r="C914" s="240">
        <v>2984.85</v>
      </c>
      <c r="D914" s="263">
        <v>1.112886</v>
      </c>
    </row>
    <row r="915" spans="2:4">
      <c r="B915" s="79">
        <v>44204</v>
      </c>
      <c r="C915" s="240">
        <v>2967.5</v>
      </c>
      <c r="D915" s="263">
        <v>0.80889200000000006</v>
      </c>
    </row>
    <row r="916" spans="2:4">
      <c r="B916" s="79">
        <v>44203</v>
      </c>
      <c r="C916" s="240">
        <v>2921.45</v>
      </c>
      <c r="D916" s="263">
        <v>0.86853400000000003</v>
      </c>
    </row>
    <row r="917" spans="2:4">
      <c r="B917" s="79">
        <v>44202</v>
      </c>
      <c r="C917" s="240">
        <v>2914.95</v>
      </c>
      <c r="D917" s="263">
        <v>0.43286000000000002</v>
      </c>
    </row>
    <row r="918" spans="2:4">
      <c r="B918" s="79">
        <v>44201</v>
      </c>
      <c r="C918" s="240">
        <v>2991.15</v>
      </c>
      <c r="D918" s="263">
        <v>0.98470500000000005</v>
      </c>
    </row>
    <row r="919" spans="2:4">
      <c r="B919" s="79">
        <v>44200</v>
      </c>
      <c r="C919" s="240">
        <v>2898.45</v>
      </c>
      <c r="D919" s="263">
        <v>0.47931800000000002</v>
      </c>
    </row>
    <row r="920" spans="2:4">
      <c r="B920" s="79">
        <v>44197</v>
      </c>
      <c r="C920" s="240">
        <v>2789.1</v>
      </c>
      <c r="D920" s="263">
        <v>0.345136</v>
      </c>
    </row>
    <row r="921" spans="2:4">
      <c r="B921" s="79">
        <v>44196</v>
      </c>
      <c r="C921" s="240">
        <v>2763.6</v>
      </c>
      <c r="D921" s="263">
        <v>0.319378</v>
      </c>
    </row>
    <row r="922" spans="2:4">
      <c r="B922" s="79">
        <v>44195</v>
      </c>
      <c r="C922" s="240">
        <v>2680.3</v>
      </c>
      <c r="D922" s="263">
        <v>0.43216199999999999</v>
      </c>
    </row>
    <row r="923" spans="2:4">
      <c r="B923" s="79">
        <v>44194</v>
      </c>
      <c r="C923" s="240">
        <v>2665.7</v>
      </c>
      <c r="D923" s="263">
        <v>0.374135</v>
      </c>
    </row>
    <row r="924" spans="2:4">
      <c r="B924" s="79">
        <v>44193</v>
      </c>
      <c r="C924" s="240">
        <v>2678</v>
      </c>
      <c r="D924" s="263">
        <v>0.744981</v>
      </c>
    </row>
    <row r="925" spans="2:4">
      <c r="B925" s="79">
        <v>44189</v>
      </c>
      <c r="C925" s="240">
        <v>2673.1</v>
      </c>
      <c r="D925" s="263">
        <v>1.1957660000000001</v>
      </c>
    </row>
    <row r="926" spans="2:4">
      <c r="B926" s="79">
        <v>44188</v>
      </c>
      <c r="C926" s="240">
        <v>2661.85</v>
      </c>
      <c r="D926" s="263">
        <v>0.68141300000000005</v>
      </c>
    </row>
    <row r="927" spans="2:4">
      <c r="B927" s="79">
        <v>44187</v>
      </c>
      <c r="C927" s="240">
        <v>2625.75</v>
      </c>
      <c r="D927" s="263">
        <v>0.79630299999999998</v>
      </c>
    </row>
    <row r="928" spans="2:4">
      <c r="B928" s="79">
        <v>44186</v>
      </c>
      <c r="C928" s="240">
        <v>2682.4</v>
      </c>
      <c r="D928" s="263">
        <v>0.452432</v>
      </c>
    </row>
    <row r="929" spans="2:4">
      <c r="B929" s="79">
        <v>44183</v>
      </c>
      <c r="C929" s="240">
        <v>2637.05</v>
      </c>
      <c r="D929" s="263">
        <v>0.257299</v>
      </c>
    </row>
    <row r="930" spans="2:4">
      <c r="B930" s="79">
        <v>44182</v>
      </c>
      <c r="C930" s="240">
        <v>2556.0500000000002</v>
      </c>
      <c r="D930" s="263">
        <v>0.48645899999999997</v>
      </c>
    </row>
    <row r="931" spans="2:4">
      <c r="B931" s="79">
        <v>44181</v>
      </c>
      <c r="C931" s="240">
        <v>2627.05</v>
      </c>
      <c r="D931" s="263">
        <v>0.59581399999999995</v>
      </c>
    </row>
    <row r="932" spans="2:4">
      <c r="B932" s="79">
        <v>44180</v>
      </c>
      <c r="C932" s="240">
        <v>2640.05</v>
      </c>
      <c r="D932" s="263">
        <v>0.71335599999999999</v>
      </c>
    </row>
    <row r="933" spans="2:4">
      <c r="B933" s="79">
        <v>44179</v>
      </c>
      <c r="C933" s="240">
        <v>2671.95</v>
      </c>
      <c r="D933" s="263">
        <v>1.2545919999999999</v>
      </c>
    </row>
    <row r="934" spans="2:4">
      <c r="B934" s="79">
        <v>44176</v>
      </c>
      <c r="C934" s="240">
        <v>2685.1</v>
      </c>
      <c r="D934" s="263">
        <v>2.1068929999999999</v>
      </c>
    </row>
    <row r="935" spans="2:4">
      <c r="B935" s="79">
        <v>44175</v>
      </c>
      <c r="C935" s="240">
        <v>2622.05</v>
      </c>
      <c r="D935" s="263">
        <v>0.91850900000000002</v>
      </c>
    </row>
    <row r="936" spans="2:4">
      <c r="B936" s="79">
        <v>44174</v>
      </c>
      <c r="C936" s="240">
        <v>2625.3</v>
      </c>
      <c r="D936" s="263">
        <v>0.31093399999999999</v>
      </c>
    </row>
    <row r="937" spans="2:4">
      <c r="B937" s="79">
        <v>44173</v>
      </c>
      <c r="C937" s="240">
        <v>2652.1</v>
      </c>
      <c r="D937" s="263">
        <v>0.39302500000000001</v>
      </c>
    </row>
    <row r="938" spans="2:4">
      <c r="B938" s="79">
        <v>44172</v>
      </c>
      <c r="C938" s="240">
        <v>2526.4499999999998</v>
      </c>
      <c r="D938" s="263">
        <v>0.49471999999999999</v>
      </c>
    </row>
    <row r="939" spans="2:4">
      <c r="B939" s="79">
        <v>44169</v>
      </c>
      <c r="C939" s="240">
        <v>2441.9</v>
      </c>
      <c r="D939" s="263">
        <v>0.912165</v>
      </c>
    </row>
    <row r="940" spans="2:4">
      <c r="B940" s="79">
        <v>44168</v>
      </c>
      <c r="C940" s="240">
        <v>2470.85</v>
      </c>
      <c r="D940" s="263">
        <v>1.604427</v>
      </c>
    </row>
    <row r="941" spans="2:4">
      <c r="B941" s="79">
        <v>44167</v>
      </c>
      <c r="C941" s="240">
        <v>2456</v>
      </c>
      <c r="D941" s="263">
        <v>0.33343099999999998</v>
      </c>
    </row>
    <row r="942" spans="2:4">
      <c r="B942" s="79">
        <v>44166</v>
      </c>
      <c r="C942" s="240">
        <v>2426.6999999999998</v>
      </c>
      <c r="D942" s="263">
        <v>0.43976500000000002</v>
      </c>
    </row>
    <row r="943" spans="2:4">
      <c r="B943" s="79">
        <v>44162</v>
      </c>
      <c r="C943" s="240">
        <v>2289.1999999999998</v>
      </c>
      <c r="D943" s="263">
        <v>0.54363099999999998</v>
      </c>
    </row>
    <row r="944" spans="2:4">
      <c r="B944" s="79">
        <v>44161</v>
      </c>
      <c r="C944" s="240">
        <v>2373.0500000000002</v>
      </c>
      <c r="D944" s="263">
        <v>0.234655</v>
      </c>
    </row>
    <row r="945" spans="2:4">
      <c r="B945" s="79">
        <v>44160</v>
      </c>
      <c r="C945" s="240">
        <v>2360.8000000000002</v>
      </c>
      <c r="D945" s="263">
        <v>0.28494000000000003</v>
      </c>
    </row>
    <row r="946" spans="2:4">
      <c r="B946" s="79">
        <v>44159</v>
      </c>
      <c r="C946" s="240">
        <v>2380.25</v>
      </c>
      <c r="D946" s="263">
        <v>0.460179</v>
      </c>
    </row>
    <row r="947" spans="2:4">
      <c r="B947" s="79">
        <v>44158</v>
      </c>
      <c r="C947" s="240">
        <v>2360.4</v>
      </c>
      <c r="D947" s="263">
        <v>0.60758199999999996</v>
      </c>
    </row>
    <row r="948" spans="2:4">
      <c r="B948" s="79">
        <v>44155</v>
      </c>
      <c r="C948" s="240">
        <v>2382.6</v>
      </c>
      <c r="D948" s="263">
        <v>1.127375</v>
      </c>
    </row>
    <row r="949" spans="2:4">
      <c r="B949" s="79">
        <v>44154</v>
      </c>
      <c r="C949" s="240">
        <v>2392.1999999999998</v>
      </c>
      <c r="D949" s="263">
        <v>4.3895999999999998E-2</v>
      </c>
    </row>
    <row r="950" spans="2:4">
      <c r="B950" s="79">
        <v>44153</v>
      </c>
      <c r="C950" s="240">
        <v>2375.0500000000002</v>
      </c>
      <c r="D950" s="263">
        <v>0.17175799999999999</v>
      </c>
    </row>
    <row r="951" spans="2:4">
      <c r="B951" s="79">
        <v>44152</v>
      </c>
      <c r="C951" s="240">
        <v>2432.15</v>
      </c>
      <c r="D951" s="263">
        <v>0.369948</v>
      </c>
    </row>
    <row r="952" spans="2:4">
      <c r="B952" s="79">
        <v>44148</v>
      </c>
      <c r="C952" s="240">
        <v>2383.0500000000002</v>
      </c>
      <c r="D952" s="263">
        <v>0.50644299999999998</v>
      </c>
    </row>
    <row r="953" spans="2:4">
      <c r="B953" s="79">
        <v>44147</v>
      </c>
      <c r="C953" s="240">
        <v>2400.3000000000002</v>
      </c>
      <c r="D953" s="263">
        <v>0.46948400000000001</v>
      </c>
    </row>
    <row r="954" spans="2:4">
      <c r="B954" s="79">
        <v>44146</v>
      </c>
      <c r="C954" s="240">
        <v>2398.1999999999998</v>
      </c>
      <c r="D954" s="263">
        <v>0.415802</v>
      </c>
    </row>
    <row r="955" spans="2:4">
      <c r="B955" s="79">
        <v>44145</v>
      </c>
      <c r="C955" s="240">
        <v>2362.4</v>
      </c>
      <c r="D955" s="263">
        <v>0.44598900000000002</v>
      </c>
    </row>
    <row r="956" spans="2:4">
      <c r="B956" s="79">
        <v>44144</v>
      </c>
      <c r="C956" s="240">
        <v>2325.85</v>
      </c>
      <c r="D956" s="263">
        <v>0.60028400000000004</v>
      </c>
    </row>
    <row r="957" spans="2:4">
      <c r="B957" s="79">
        <v>44141</v>
      </c>
      <c r="C957" s="240">
        <v>2294.6</v>
      </c>
      <c r="D957" s="263">
        <v>0.69883300000000004</v>
      </c>
    </row>
    <row r="958" spans="2:4">
      <c r="B958" s="79">
        <v>44140</v>
      </c>
      <c r="C958" s="240">
        <v>2281.9499999999998</v>
      </c>
      <c r="D958" s="263">
        <v>0.59845999999999999</v>
      </c>
    </row>
    <row r="959" spans="2:4">
      <c r="B959" s="79">
        <v>44139</v>
      </c>
      <c r="C959" s="240">
        <v>2290.8000000000002</v>
      </c>
      <c r="D959" s="263">
        <v>0.39752700000000002</v>
      </c>
    </row>
    <row r="960" spans="2:4">
      <c r="B960" s="79">
        <v>44138</v>
      </c>
      <c r="C960" s="240">
        <v>2209.0500000000002</v>
      </c>
      <c r="D960" s="263">
        <v>0.68041700000000005</v>
      </c>
    </row>
    <row r="961" spans="2:4">
      <c r="B961" s="79">
        <v>44137</v>
      </c>
      <c r="C961" s="240">
        <v>2205.75</v>
      </c>
      <c r="D961" s="263">
        <v>0.62407999999999997</v>
      </c>
    </row>
    <row r="962" spans="2:4">
      <c r="B962" s="79">
        <v>44134</v>
      </c>
      <c r="C962" s="240">
        <v>2239.9</v>
      </c>
      <c r="D962" s="263">
        <v>0.989232</v>
      </c>
    </row>
    <row r="963" spans="2:4">
      <c r="B963" s="79">
        <v>44133</v>
      </c>
      <c r="C963" s="240">
        <v>2267.1</v>
      </c>
      <c r="D963" s="263">
        <v>0.62136899999999995</v>
      </c>
    </row>
    <row r="964" spans="2:4">
      <c r="B964" s="79">
        <v>44132</v>
      </c>
      <c r="C964" s="240">
        <v>2240.1999999999998</v>
      </c>
      <c r="D964" s="263">
        <v>0.61311800000000005</v>
      </c>
    </row>
    <row r="965" spans="2:4">
      <c r="B965" s="79">
        <v>44131</v>
      </c>
      <c r="C965" s="240">
        <v>2176.1999999999998</v>
      </c>
      <c r="D965" s="263">
        <v>0.54656099999999996</v>
      </c>
    </row>
    <row r="966" spans="2:4">
      <c r="B966" s="79">
        <v>44130</v>
      </c>
      <c r="C966" s="240">
        <v>2144.25</v>
      </c>
      <c r="D966" s="263">
        <v>0.54882799999999998</v>
      </c>
    </row>
    <row r="967" spans="2:4">
      <c r="B967" s="79">
        <v>44127</v>
      </c>
      <c r="C967" s="240">
        <v>2116.5500000000002</v>
      </c>
      <c r="D967" s="263">
        <v>0.89287499999999997</v>
      </c>
    </row>
    <row r="968" spans="2:4">
      <c r="B968" s="79">
        <v>44126</v>
      </c>
      <c r="C968" s="240">
        <v>2100.3000000000002</v>
      </c>
      <c r="D968" s="263">
        <v>1.555361</v>
      </c>
    </row>
    <row r="969" spans="2:4">
      <c r="B969" s="79">
        <v>44125</v>
      </c>
      <c r="C969" s="240">
        <v>2081.35</v>
      </c>
      <c r="D969" s="263">
        <v>3.2676349999999998</v>
      </c>
    </row>
    <row r="970" spans="2:4">
      <c r="B970" s="79">
        <v>44124</v>
      </c>
      <c r="C970" s="240">
        <v>2143.0500000000002</v>
      </c>
      <c r="D970" s="263">
        <v>0.61403200000000002</v>
      </c>
    </row>
    <row r="971" spans="2:4">
      <c r="B971" s="79">
        <v>44123</v>
      </c>
      <c r="C971" s="240">
        <v>2094.3000000000002</v>
      </c>
      <c r="D971" s="263">
        <v>0.74486600000000003</v>
      </c>
    </row>
    <row r="972" spans="2:4">
      <c r="B972" s="79">
        <v>44120</v>
      </c>
      <c r="C972" s="240">
        <v>1984.2</v>
      </c>
      <c r="D972" s="263">
        <v>0.97455800000000004</v>
      </c>
    </row>
    <row r="973" spans="2:4">
      <c r="B973" s="79">
        <v>44119</v>
      </c>
      <c r="C973" s="240">
        <v>1977.7</v>
      </c>
      <c r="D973" s="263">
        <v>1.2226980000000001</v>
      </c>
    </row>
    <row r="974" spans="2:4">
      <c r="B974" s="79">
        <v>44118</v>
      </c>
      <c r="C974" s="240">
        <v>1974.55</v>
      </c>
      <c r="D974" s="263">
        <v>0.86007100000000003</v>
      </c>
    </row>
    <row r="975" spans="2:4">
      <c r="B975" s="79">
        <v>44117</v>
      </c>
      <c r="C975" s="240">
        <v>1977.45</v>
      </c>
      <c r="D975" s="263">
        <v>0.55352100000000004</v>
      </c>
    </row>
    <row r="976" spans="2:4">
      <c r="B976" s="79">
        <v>44116</v>
      </c>
      <c r="C976" s="240">
        <v>2002.6</v>
      </c>
      <c r="D976" s="263">
        <v>0.38743899999999998</v>
      </c>
    </row>
    <row r="977" spans="2:4">
      <c r="B977" s="79">
        <v>44113</v>
      </c>
      <c r="C977" s="240">
        <v>2057.6</v>
      </c>
      <c r="D977" s="263">
        <v>0.59836800000000001</v>
      </c>
    </row>
    <row r="978" spans="2:4">
      <c r="B978" s="79">
        <v>44112</v>
      </c>
      <c r="C978" s="240">
        <v>2065.35</v>
      </c>
      <c r="D978" s="263">
        <v>0.45369199999999998</v>
      </c>
    </row>
    <row r="979" spans="2:4">
      <c r="B979" s="79">
        <v>44111</v>
      </c>
      <c r="C979" s="240">
        <v>2066.1</v>
      </c>
      <c r="D979" s="263">
        <v>0.43892799999999998</v>
      </c>
    </row>
    <row r="980" spans="2:4">
      <c r="B980" s="79">
        <v>44110</v>
      </c>
      <c r="C980" s="240">
        <v>2083.0500000000002</v>
      </c>
      <c r="D980" s="263">
        <v>0.55139099999999996</v>
      </c>
    </row>
    <row r="981" spans="2:4">
      <c r="B981" s="79">
        <v>44109</v>
      </c>
      <c r="C981" s="240">
        <v>2110.4499999999998</v>
      </c>
      <c r="D981" s="263">
        <v>0.67725199999999997</v>
      </c>
    </row>
    <row r="982" spans="2:4">
      <c r="B982" s="79">
        <v>44105</v>
      </c>
      <c r="C982" s="240">
        <v>2184.8000000000002</v>
      </c>
      <c r="D982" s="263">
        <v>0.59364799999999995</v>
      </c>
    </row>
    <row r="983" spans="2:4">
      <c r="B983" s="79">
        <v>44104</v>
      </c>
      <c r="C983" s="240">
        <v>2203.15</v>
      </c>
      <c r="D983" s="263">
        <v>0.35710900000000001</v>
      </c>
    </row>
    <row r="984" spans="2:4">
      <c r="B984" s="79">
        <v>44103</v>
      </c>
      <c r="C984" s="240">
        <v>2133.25</v>
      </c>
      <c r="D984" s="263">
        <v>0.32552300000000001</v>
      </c>
    </row>
    <row r="985" spans="2:4">
      <c r="B985" s="79">
        <v>44102</v>
      </c>
      <c r="C985" s="240">
        <v>2108.4</v>
      </c>
      <c r="D985" s="263">
        <v>0.45264300000000002</v>
      </c>
    </row>
    <row r="986" spans="2:4">
      <c r="B986" s="79">
        <v>44099</v>
      </c>
      <c r="C986" s="240">
        <v>2102.6999999999998</v>
      </c>
      <c r="D986" s="263">
        <v>0.42228700000000002</v>
      </c>
    </row>
    <row r="987" spans="2:4">
      <c r="B987" s="79">
        <v>44098</v>
      </c>
      <c r="C987" s="240">
        <v>2047.35</v>
      </c>
      <c r="D987" s="263">
        <v>0.72262400000000004</v>
      </c>
    </row>
    <row r="988" spans="2:4">
      <c r="B988" s="79">
        <v>44097</v>
      </c>
      <c r="C988" s="240">
        <v>2055.3000000000002</v>
      </c>
      <c r="D988" s="263">
        <v>1.1402239999999999</v>
      </c>
    </row>
    <row r="989" spans="2:4">
      <c r="B989" s="79">
        <v>44096</v>
      </c>
      <c r="C989" s="240">
        <v>2049.3000000000002</v>
      </c>
      <c r="D989" s="263">
        <v>1.2043630000000001</v>
      </c>
    </row>
    <row r="990" spans="2:4">
      <c r="B990" s="79">
        <v>44095</v>
      </c>
      <c r="C990" s="240">
        <v>2097.4499999999998</v>
      </c>
      <c r="D990" s="263">
        <v>0.24438399999999999</v>
      </c>
    </row>
    <row r="991" spans="2:4">
      <c r="B991" s="79">
        <v>44092</v>
      </c>
      <c r="C991" s="240">
        <v>2149.0500000000002</v>
      </c>
      <c r="D991" s="263">
        <v>0.39118000000000003</v>
      </c>
    </row>
    <row r="992" spans="2:4">
      <c r="B992" s="79">
        <v>44091</v>
      </c>
      <c r="C992" s="240">
        <v>2139.0500000000002</v>
      </c>
      <c r="D992" s="263">
        <v>1.115664</v>
      </c>
    </row>
    <row r="993" spans="2:4">
      <c r="B993" s="79">
        <v>44090</v>
      </c>
      <c r="C993" s="240">
        <v>2135.9499999999998</v>
      </c>
      <c r="D993" s="263">
        <v>0.902088</v>
      </c>
    </row>
    <row r="994" spans="2:4">
      <c r="B994" s="79">
        <v>44089</v>
      </c>
      <c r="C994" s="240">
        <v>2136.15</v>
      </c>
      <c r="D994" s="263">
        <v>0.45627600000000001</v>
      </c>
    </row>
    <row r="995" spans="2:4">
      <c r="B995" s="79">
        <v>44088</v>
      </c>
      <c r="C995" s="240">
        <v>2162.6999999999998</v>
      </c>
      <c r="D995" s="263">
        <v>0.31635099999999999</v>
      </c>
    </row>
    <row r="996" spans="2:4">
      <c r="B996" s="79">
        <v>44085</v>
      </c>
      <c r="C996" s="240">
        <v>2239.35</v>
      </c>
      <c r="D996" s="263">
        <v>0.55019099999999999</v>
      </c>
    </row>
    <row r="997" spans="2:4">
      <c r="B997" s="79">
        <v>44084</v>
      </c>
      <c r="C997" s="240">
        <v>2237.75</v>
      </c>
      <c r="D997" s="263">
        <v>1.234858</v>
      </c>
    </row>
    <row r="998" spans="2:4">
      <c r="B998" s="79">
        <v>44083</v>
      </c>
      <c r="C998" s="240">
        <v>2222.6999999999998</v>
      </c>
      <c r="D998" s="263">
        <v>0.51706799999999997</v>
      </c>
    </row>
    <row r="999" spans="2:4">
      <c r="B999" s="79">
        <v>44082</v>
      </c>
      <c r="C999" s="240">
        <v>2246.6</v>
      </c>
      <c r="D999" s="263">
        <v>1.115594</v>
      </c>
    </row>
    <row r="1000" spans="2:4">
      <c r="B1000" s="79">
        <v>44081</v>
      </c>
      <c r="C1000" s="240">
        <v>2261.4</v>
      </c>
      <c r="D1000" s="263">
        <v>0.76703399999999999</v>
      </c>
    </row>
    <row r="1001" spans="2:4">
      <c r="B1001" s="79">
        <v>44078</v>
      </c>
      <c r="C1001" s="240">
        <v>2251.4499999999998</v>
      </c>
      <c r="D1001" s="263">
        <v>0.59080600000000005</v>
      </c>
    </row>
    <row r="1002" spans="2:4">
      <c r="B1002" s="79">
        <v>44077</v>
      </c>
      <c r="C1002" s="240">
        <v>2278.4</v>
      </c>
      <c r="D1002" s="263">
        <v>0.623811</v>
      </c>
    </row>
    <row r="1003" spans="2:4">
      <c r="B1003" s="79">
        <v>44076</v>
      </c>
      <c r="C1003" s="240">
        <v>2218.4499999999998</v>
      </c>
      <c r="D1003" s="263">
        <v>1.0311330000000001</v>
      </c>
    </row>
    <row r="1004" spans="2:4">
      <c r="B1004" s="79">
        <v>44075</v>
      </c>
      <c r="C1004" s="240">
        <v>2241.6</v>
      </c>
      <c r="D1004" s="263">
        <v>0.617753</v>
      </c>
    </row>
    <row r="1005" spans="2:4">
      <c r="B1005" s="79">
        <v>44074</v>
      </c>
      <c r="C1005" s="240">
        <v>2251.25</v>
      </c>
      <c r="D1005" s="263">
        <v>0.69584100000000004</v>
      </c>
    </row>
    <row r="1006" spans="2:4">
      <c r="B1006" s="79">
        <v>44071</v>
      </c>
      <c r="C1006" s="240">
        <v>2319.4</v>
      </c>
      <c r="D1006" s="263">
        <v>1.466342</v>
      </c>
    </row>
    <row r="1007" spans="2:4">
      <c r="B1007" s="79">
        <v>44070</v>
      </c>
      <c r="C1007" s="240">
        <v>2380.85</v>
      </c>
      <c r="D1007" s="263">
        <v>1.0364739999999999</v>
      </c>
    </row>
    <row r="1008" spans="2:4">
      <c r="B1008" s="79">
        <v>44069</v>
      </c>
      <c r="C1008" s="240">
        <v>2410.1</v>
      </c>
      <c r="D1008" s="263">
        <v>0.16173499999999999</v>
      </c>
    </row>
    <row r="1009" spans="2:4">
      <c r="B1009" s="79">
        <v>44068</v>
      </c>
      <c r="C1009" s="240">
        <v>2341.15</v>
      </c>
      <c r="D1009" s="263">
        <v>0.32627200000000001</v>
      </c>
    </row>
    <row r="1010" spans="2:4">
      <c r="B1010" s="79">
        <v>44067</v>
      </c>
      <c r="C1010" s="240">
        <v>2250.3000000000002</v>
      </c>
      <c r="D1010" s="263">
        <v>0.37307400000000002</v>
      </c>
    </row>
    <row r="1011" spans="2:4">
      <c r="B1011" s="79">
        <v>44064</v>
      </c>
      <c r="C1011" s="240">
        <v>2259.4499999999998</v>
      </c>
      <c r="D1011" s="263">
        <v>0.59088200000000002</v>
      </c>
    </row>
    <row r="1012" spans="2:4">
      <c r="B1012" s="79">
        <v>44063</v>
      </c>
      <c r="C1012" s="240">
        <v>2285.9</v>
      </c>
      <c r="D1012" s="263">
        <v>0.700407</v>
      </c>
    </row>
    <row r="1013" spans="2:4">
      <c r="B1013" s="79">
        <v>44062</v>
      </c>
      <c r="C1013" s="240">
        <v>2266.6</v>
      </c>
      <c r="D1013" s="263">
        <v>0.27278400000000003</v>
      </c>
    </row>
    <row r="1014" spans="2:4">
      <c r="B1014" s="79">
        <v>44061</v>
      </c>
      <c r="C1014" s="240">
        <v>2259.4499999999998</v>
      </c>
      <c r="D1014" s="263">
        <v>0.29034599999999999</v>
      </c>
    </row>
    <row r="1015" spans="2:4">
      <c r="B1015" s="79">
        <v>44060</v>
      </c>
      <c r="C1015" s="240">
        <v>2189.75</v>
      </c>
      <c r="D1015" s="263">
        <v>0.59890200000000005</v>
      </c>
    </row>
    <row r="1016" spans="2:4">
      <c r="B1016" s="79">
        <v>44057</v>
      </c>
      <c r="C1016" s="240">
        <v>2178</v>
      </c>
      <c r="D1016" s="263">
        <v>0.44062299999999999</v>
      </c>
    </row>
    <row r="1017" spans="2:4">
      <c r="B1017" s="79">
        <v>44056</v>
      </c>
      <c r="C1017" s="240">
        <v>2207.1</v>
      </c>
      <c r="D1017" s="263">
        <v>0.46146900000000002</v>
      </c>
    </row>
    <row r="1018" spans="2:4">
      <c r="B1018" s="79">
        <v>44055</v>
      </c>
      <c r="C1018" s="240">
        <v>2169.1999999999998</v>
      </c>
      <c r="D1018" s="263">
        <v>0.36632100000000001</v>
      </c>
    </row>
    <row r="1019" spans="2:4">
      <c r="B1019" s="79">
        <v>44054</v>
      </c>
      <c r="C1019" s="240">
        <v>2131.9499999999998</v>
      </c>
      <c r="D1019" s="263">
        <v>0.35466300000000001</v>
      </c>
    </row>
    <row r="1020" spans="2:4">
      <c r="B1020" s="79">
        <v>44053</v>
      </c>
      <c r="C1020" s="240">
        <v>2116.5</v>
      </c>
      <c r="D1020" s="263">
        <v>0.63777499999999998</v>
      </c>
    </row>
    <row r="1021" spans="2:4">
      <c r="B1021" s="79">
        <v>44050</v>
      </c>
      <c r="C1021" s="240">
        <v>2138.4</v>
      </c>
      <c r="D1021" s="263">
        <v>0.50348999999999999</v>
      </c>
    </row>
    <row r="1022" spans="2:4">
      <c r="B1022" s="79">
        <v>44049</v>
      </c>
      <c r="C1022" s="240">
        <v>2150.5500000000002</v>
      </c>
      <c r="D1022" s="263">
        <v>0.61384700000000003</v>
      </c>
    </row>
    <row r="1023" spans="2:4">
      <c r="B1023" s="79">
        <v>44048</v>
      </c>
      <c r="C1023" s="240">
        <v>2163.4499999999998</v>
      </c>
      <c r="D1023" s="263">
        <v>0.55463600000000002</v>
      </c>
    </row>
    <row r="1024" spans="2:4">
      <c r="B1024" s="79">
        <v>44047</v>
      </c>
      <c r="C1024" s="240">
        <v>2165.1</v>
      </c>
      <c r="D1024" s="263">
        <v>0.42377100000000001</v>
      </c>
    </row>
    <row r="1025" spans="2:4">
      <c r="B1025" s="79">
        <v>44046</v>
      </c>
      <c r="C1025" s="240">
        <v>2093.15</v>
      </c>
      <c r="D1025" s="263">
        <v>0.41181200000000001</v>
      </c>
    </row>
    <row r="1026" spans="2:4">
      <c r="B1026" s="79">
        <v>44043</v>
      </c>
      <c r="C1026" s="240">
        <v>2063.4499999999998</v>
      </c>
      <c r="D1026" s="263">
        <v>0.35148099999999999</v>
      </c>
    </row>
    <row r="1027" spans="2:4">
      <c r="B1027" s="79">
        <v>44042</v>
      </c>
      <c r="C1027" s="240">
        <v>2040.2</v>
      </c>
      <c r="D1027" s="263">
        <v>0.52266599999999996</v>
      </c>
    </row>
    <row r="1028" spans="2:4">
      <c r="B1028" s="79">
        <v>44041</v>
      </c>
      <c r="C1028" s="240">
        <v>2049.6999999999998</v>
      </c>
      <c r="D1028" s="263">
        <v>2.2401610000000001</v>
      </c>
    </row>
    <row r="1029" spans="2:4">
      <c r="B1029" s="79">
        <v>44040</v>
      </c>
      <c r="C1029" s="240">
        <v>2051.4</v>
      </c>
      <c r="D1029" s="263">
        <v>1.349971</v>
      </c>
    </row>
    <row r="1030" spans="2:4">
      <c r="B1030" s="79">
        <v>44039</v>
      </c>
      <c r="C1030" s="240">
        <v>2026.1</v>
      </c>
      <c r="D1030" s="263">
        <v>0.77116399999999996</v>
      </c>
    </row>
    <row r="1031" spans="2:4">
      <c r="B1031" s="79">
        <v>44036</v>
      </c>
      <c r="C1031" s="240">
        <v>2031.4</v>
      </c>
      <c r="D1031" s="263">
        <v>1.7214100000000001</v>
      </c>
    </row>
    <row r="1032" spans="2:4">
      <c r="B1032" s="79">
        <v>44035</v>
      </c>
      <c r="C1032" s="240">
        <v>2100.35</v>
      </c>
      <c r="D1032" s="263">
        <v>0.71733599999999997</v>
      </c>
    </row>
    <row r="1033" spans="2:4">
      <c r="B1033" s="79">
        <v>44034</v>
      </c>
      <c r="C1033" s="240">
        <v>2110</v>
      </c>
      <c r="D1033" s="263">
        <v>1.5563610000000001</v>
      </c>
    </row>
    <row r="1034" spans="2:4">
      <c r="B1034" s="79">
        <v>44033</v>
      </c>
      <c r="C1034" s="240">
        <v>2040.8</v>
      </c>
      <c r="D1034" s="263">
        <v>3.8781829999999999</v>
      </c>
    </row>
    <row r="1035" spans="2:4">
      <c r="B1035" s="79">
        <v>44032</v>
      </c>
      <c r="C1035" s="240">
        <v>2019</v>
      </c>
      <c r="D1035" s="263">
        <v>3.7229410000000001</v>
      </c>
    </row>
    <row r="1036" spans="2:4">
      <c r="B1036" s="79">
        <v>44029</v>
      </c>
      <c r="C1036" s="240">
        <v>1989.75</v>
      </c>
      <c r="D1036" s="263">
        <v>0.540211</v>
      </c>
    </row>
    <row r="1037" spans="2:4">
      <c r="B1037" s="79">
        <v>44028</v>
      </c>
      <c r="C1037" s="240">
        <v>2007.05</v>
      </c>
      <c r="D1037" s="263">
        <v>0.84136699999999998</v>
      </c>
    </row>
    <row r="1038" spans="2:4">
      <c r="B1038" s="79">
        <v>44027</v>
      </c>
      <c r="C1038" s="240">
        <v>2146.35</v>
      </c>
      <c r="D1038" s="263">
        <v>1.754087</v>
      </c>
    </row>
    <row r="1039" spans="2:4">
      <c r="B1039" s="79">
        <v>44026</v>
      </c>
      <c r="C1039" s="240">
        <v>2154.85</v>
      </c>
      <c r="D1039" s="263">
        <v>0.275115</v>
      </c>
    </row>
    <row r="1040" spans="2:4">
      <c r="B1040" s="79">
        <v>44025</v>
      </c>
      <c r="C1040" s="240">
        <v>2233.9499999999998</v>
      </c>
      <c r="D1040" s="263">
        <v>0.26657999999999998</v>
      </c>
    </row>
    <row r="1041" spans="2:4">
      <c r="B1041" s="79">
        <v>44022</v>
      </c>
      <c r="C1041" s="240">
        <v>2322.6999999999998</v>
      </c>
      <c r="D1041" s="263">
        <v>0.49106300000000003</v>
      </c>
    </row>
    <row r="1042" spans="2:4">
      <c r="B1042" s="79">
        <v>44021</v>
      </c>
      <c r="C1042" s="240">
        <v>2320.35</v>
      </c>
      <c r="D1042" s="263">
        <v>0.41283399999999998</v>
      </c>
    </row>
    <row r="1043" spans="2:4">
      <c r="B1043" s="79">
        <v>44020</v>
      </c>
      <c r="C1043" s="240">
        <v>2319.5500000000002</v>
      </c>
      <c r="D1043" s="263">
        <v>0.40851399999999999</v>
      </c>
    </row>
    <row r="1044" spans="2:4">
      <c r="B1044" s="79">
        <v>44019</v>
      </c>
      <c r="C1044" s="240">
        <v>2361.6999999999998</v>
      </c>
      <c r="D1044" s="263">
        <v>0.36991099999999999</v>
      </c>
    </row>
    <row r="1045" spans="2:4">
      <c r="B1045" s="79">
        <v>44018</v>
      </c>
      <c r="C1045" s="240">
        <v>2323</v>
      </c>
      <c r="D1045" s="263">
        <v>0.41206799999999999</v>
      </c>
    </row>
    <row r="1046" spans="2:4">
      <c r="B1046" s="79">
        <v>44015</v>
      </c>
      <c r="C1046" s="240">
        <v>2290.15</v>
      </c>
      <c r="D1046" s="263">
        <v>0.23002400000000001</v>
      </c>
    </row>
    <row r="1047" spans="2:4">
      <c r="B1047" s="79">
        <v>44014</v>
      </c>
      <c r="C1047" s="240">
        <v>2295.5</v>
      </c>
      <c r="D1047" s="263">
        <v>0.38188699999999998</v>
      </c>
    </row>
    <row r="1048" spans="2:4">
      <c r="B1048" s="79">
        <v>44013</v>
      </c>
      <c r="C1048" s="240">
        <v>2289.35</v>
      </c>
      <c r="D1048" s="263">
        <v>0.23439299999999999</v>
      </c>
    </row>
    <row r="1049" spans="2:4">
      <c r="B1049" s="79">
        <v>44012</v>
      </c>
      <c r="C1049" s="240">
        <v>2317.15</v>
      </c>
      <c r="D1049" s="263">
        <v>0.203486</v>
      </c>
    </row>
    <row r="1050" spans="2:4">
      <c r="B1050" s="79">
        <v>44011</v>
      </c>
      <c r="C1050" s="240">
        <v>2290.9499999999998</v>
      </c>
      <c r="D1050" s="263">
        <v>0.48315999999999998</v>
      </c>
    </row>
    <row r="1051" spans="2:4">
      <c r="B1051" s="79">
        <v>44008</v>
      </c>
      <c r="C1051" s="240">
        <v>2294.4</v>
      </c>
      <c r="D1051" s="263">
        <v>0.415043</v>
      </c>
    </row>
    <row r="1052" spans="2:4">
      <c r="B1052" s="79">
        <v>44007</v>
      </c>
      <c r="C1052" s="240">
        <v>2305.5500000000002</v>
      </c>
      <c r="D1052" s="263">
        <v>0.17528199999999999</v>
      </c>
    </row>
    <row r="1053" spans="2:4">
      <c r="B1053" s="79">
        <v>44006</v>
      </c>
      <c r="C1053" s="240">
        <v>2358.35</v>
      </c>
      <c r="D1053" s="263">
        <v>0.366255</v>
      </c>
    </row>
    <row r="1054" spans="2:4">
      <c r="B1054" s="79">
        <v>44005</v>
      </c>
      <c r="C1054" s="240">
        <v>2359.9</v>
      </c>
      <c r="D1054" s="263">
        <v>1.479487</v>
      </c>
    </row>
    <row r="1055" spans="2:4">
      <c r="B1055" s="79">
        <v>44004</v>
      </c>
      <c r="C1055" s="240">
        <v>2350.4</v>
      </c>
      <c r="D1055" s="263">
        <v>0.19969799999999999</v>
      </c>
    </row>
    <row r="1056" spans="2:4">
      <c r="B1056" s="79">
        <v>44001</v>
      </c>
      <c r="C1056" s="240">
        <v>2363.15</v>
      </c>
      <c r="D1056" s="263">
        <v>0.56362199999999996</v>
      </c>
    </row>
    <row r="1057" spans="2:4">
      <c r="B1057" s="79">
        <v>44000</v>
      </c>
      <c r="C1057" s="240">
        <v>2350.85</v>
      </c>
      <c r="D1057" s="263">
        <v>0.32125999999999999</v>
      </c>
    </row>
    <row r="1058" spans="2:4">
      <c r="B1058" s="79">
        <v>43999</v>
      </c>
      <c r="C1058" s="240">
        <v>2340.4</v>
      </c>
      <c r="D1058" s="263">
        <v>0.35482200000000003</v>
      </c>
    </row>
    <row r="1059" spans="2:4">
      <c r="B1059" s="79">
        <v>43998</v>
      </c>
      <c r="C1059" s="240">
        <v>2403.5500000000002</v>
      </c>
      <c r="D1059" s="263">
        <v>0.415404</v>
      </c>
    </row>
    <row r="1060" spans="2:4">
      <c r="B1060" s="79">
        <v>43997</v>
      </c>
      <c r="C1060" s="240">
        <v>2365.3000000000002</v>
      </c>
      <c r="D1060" s="263">
        <v>0.32583899999999999</v>
      </c>
    </row>
    <row r="1061" spans="2:4">
      <c r="B1061" s="79">
        <v>43994</v>
      </c>
      <c r="C1061" s="240">
        <v>2397.8000000000002</v>
      </c>
      <c r="D1061" s="263">
        <v>0.215498</v>
      </c>
    </row>
    <row r="1062" spans="2:4">
      <c r="B1062" s="79">
        <v>43993</v>
      </c>
      <c r="C1062" s="240">
        <v>2406.5</v>
      </c>
      <c r="D1062" s="263">
        <v>0.37631799999999999</v>
      </c>
    </row>
    <row r="1063" spans="2:4">
      <c r="B1063" s="79">
        <v>43992</v>
      </c>
      <c r="C1063" s="240">
        <v>2388.35</v>
      </c>
      <c r="D1063" s="263">
        <v>0.32269599999999998</v>
      </c>
    </row>
    <row r="1064" spans="2:4">
      <c r="B1064" s="79">
        <v>43991</v>
      </c>
      <c r="C1064" s="240">
        <v>2390.1</v>
      </c>
      <c r="D1064" s="263">
        <v>0.66880200000000001</v>
      </c>
    </row>
    <row r="1065" spans="2:4">
      <c r="B1065" s="79">
        <v>43990</v>
      </c>
      <c r="C1065" s="240">
        <v>2459.5</v>
      </c>
      <c r="D1065" s="263">
        <v>0.36334</v>
      </c>
    </row>
    <row r="1066" spans="2:4">
      <c r="B1066" s="79">
        <v>43987</v>
      </c>
      <c r="C1066" s="240">
        <v>2499</v>
      </c>
      <c r="D1066" s="263">
        <v>0.42547699999999999</v>
      </c>
    </row>
    <row r="1067" spans="2:4">
      <c r="B1067" s="79">
        <v>43986</v>
      </c>
      <c r="C1067" s="240">
        <v>2414.1999999999998</v>
      </c>
      <c r="D1067" s="263">
        <v>0.50287800000000005</v>
      </c>
    </row>
    <row r="1068" spans="2:4">
      <c r="B1068" s="79">
        <v>43985</v>
      </c>
      <c r="C1068" s="240">
        <v>2349.3000000000002</v>
      </c>
      <c r="D1068" s="263">
        <v>0.44857000000000002</v>
      </c>
    </row>
    <row r="1069" spans="2:4">
      <c r="B1069" s="79">
        <v>43984</v>
      </c>
      <c r="C1069" s="240">
        <v>2381.6999999999998</v>
      </c>
      <c r="D1069" s="263">
        <v>3.7994180000000002</v>
      </c>
    </row>
    <row r="1070" spans="2:4">
      <c r="B1070" s="79">
        <v>43983</v>
      </c>
      <c r="C1070" s="240">
        <v>2305.5</v>
      </c>
      <c r="D1070" s="263">
        <v>0.92724099999999998</v>
      </c>
    </row>
    <row r="1071" spans="2:4">
      <c r="B1071" s="79">
        <v>43980</v>
      </c>
      <c r="C1071" s="240">
        <v>2269.35</v>
      </c>
      <c r="D1071" s="263">
        <v>0.75185999999999997</v>
      </c>
    </row>
    <row r="1072" spans="2:4">
      <c r="B1072" s="79">
        <v>43979</v>
      </c>
      <c r="C1072" s="240">
        <v>2308.4499999999998</v>
      </c>
      <c r="D1072" s="263">
        <v>0.77304600000000001</v>
      </c>
    </row>
    <row r="1073" spans="2:4">
      <c r="B1073" s="79">
        <v>43978</v>
      </c>
      <c r="C1073" s="240">
        <v>2200.1999999999998</v>
      </c>
      <c r="D1073" s="263">
        <v>0.388436</v>
      </c>
    </row>
    <row r="1074" spans="2:4">
      <c r="B1074" s="79">
        <v>43977</v>
      </c>
      <c r="C1074" s="240">
        <v>2283.25</v>
      </c>
      <c r="D1074" s="263">
        <v>0.35911399999999999</v>
      </c>
    </row>
    <row r="1075" spans="2:4">
      <c r="B1075" s="79">
        <v>43973</v>
      </c>
      <c r="C1075" s="240">
        <v>2398.3000000000002</v>
      </c>
      <c r="D1075" s="263">
        <v>0.37482900000000002</v>
      </c>
    </row>
    <row r="1076" spans="2:4">
      <c r="B1076" s="79">
        <v>43972</v>
      </c>
      <c r="C1076" s="240">
        <v>2470.25</v>
      </c>
      <c r="D1076" s="263">
        <v>0.254048</v>
      </c>
    </row>
    <row r="1077" spans="2:4">
      <c r="B1077" s="79">
        <v>43971</v>
      </c>
      <c r="C1077" s="240">
        <v>2454.35</v>
      </c>
      <c r="D1077" s="263">
        <v>0.29373700000000003</v>
      </c>
    </row>
    <row r="1078" spans="2:4">
      <c r="B1078" s="79">
        <v>43970</v>
      </c>
      <c r="C1078" s="240">
        <v>2337.5</v>
      </c>
      <c r="D1078" s="263">
        <v>0.18171100000000001</v>
      </c>
    </row>
    <row r="1079" spans="2:4">
      <c r="B1079" s="79">
        <v>43969</v>
      </c>
      <c r="C1079" s="240">
        <v>2306.5500000000002</v>
      </c>
      <c r="D1079" s="263">
        <v>0.34440900000000002</v>
      </c>
    </row>
    <row r="1080" spans="2:4">
      <c r="B1080" s="79">
        <v>43966</v>
      </c>
      <c r="C1080" s="240">
        <v>2333.8000000000002</v>
      </c>
      <c r="D1080" s="263">
        <v>0.37323000000000001</v>
      </c>
    </row>
    <row r="1081" spans="2:4">
      <c r="B1081" s="79">
        <v>43965</v>
      </c>
      <c r="C1081" s="240">
        <v>2324.4</v>
      </c>
      <c r="D1081" s="263">
        <v>0.27759699999999998</v>
      </c>
    </row>
    <row r="1082" spans="2:4">
      <c r="B1082" s="79">
        <v>43964</v>
      </c>
      <c r="C1082" s="240">
        <v>2352.15</v>
      </c>
      <c r="D1082" s="263">
        <v>0.27951399999999998</v>
      </c>
    </row>
    <row r="1083" spans="2:4">
      <c r="B1083" s="79">
        <v>43963</v>
      </c>
      <c r="C1083" s="240">
        <v>2303.35</v>
      </c>
      <c r="D1083" s="263">
        <v>0.24782299999999999</v>
      </c>
    </row>
    <row r="1084" spans="2:4">
      <c r="B1084" s="79">
        <v>43962</v>
      </c>
      <c r="C1084" s="240">
        <v>2313.5500000000002</v>
      </c>
      <c r="D1084" s="263">
        <v>0.28742800000000002</v>
      </c>
    </row>
    <row r="1085" spans="2:4">
      <c r="B1085" s="79">
        <v>43959</v>
      </c>
      <c r="C1085" s="240">
        <v>2255</v>
      </c>
      <c r="D1085" s="263">
        <v>0.29252299999999998</v>
      </c>
    </row>
    <row r="1086" spans="2:4">
      <c r="B1086" s="79">
        <v>43958</v>
      </c>
      <c r="C1086" s="240">
        <v>2182.1</v>
      </c>
      <c r="D1086" s="263">
        <v>0.18305199999999999</v>
      </c>
    </row>
    <row r="1087" spans="2:4">
      <c r="B1087" s="79">
        <v>43957</v>
      </c>
      <c r="C1087" s="240">
        <v>2175.6</v>
      </c>
      <c r="D1087" s="263">
        <v>0.23463400000000001</v>
      </c>
    </row>
    <row r="1088" spans="2:4">
      <c r="B1088" s="79">
        <v>43956</v>
      </c>
      <c r="C1088" s="240">
        <v>2198.9499999999998</v>
      </c>
      <c r="D1088" s="263">
        <v>0.61933700000000003</v>
      </c>
    </row>
    <row r="1089" spans="2:4">
      <c r="B1089" s="79">
        <v>43955</v>
      </c>
      <c r="C1089" s="240">
        <v>2281.3000000000002</v>
      </c>
      <c r="D1089" s="263">
        <v>0.120879</v>
      </c>
    </row>
    <row r="1090" spans="2:4">
      <c r="B1090" s="79">
        <v>43951</v>
      </c>
      <c r="C1090" s="240">
        <v>2383.65</v>
      </c>
      <c r="D1090" s="263">
        <v>0.85854900000000001</v>
      </c>
    </row>
    <row r="1091" spans="2:4">
      <c r="B1091" s="79">
        <v>43950</v>
      </c>
      <c r="C1091" s="240">
        <v>2344.35</v>
      </c>
      <c r="D1091" s="263">
        <v>0.198321</v>
      </c>
    </row>
    <row r="1092" spans="2:4">
      <c r="B1092" s="79">
        <v>43949</v>
      </c>
      <c r="C1092" s="240">
        <v>2305.8000000000002</v>
      </c>
      <c r="D1092" s="263">
        <v>0.58641600000000005</v>
      </c>
    </row>
    <row r="1093" spans="2:4">
      <c r="B1093" s="79">
        <v>43948</v>
      </c>
      <c r="C1093" s="240">
        <v>2323.9499999999998</v>
      </c>
      <c r="D1093" s="263">
        <v>0.182395</v>
      </c>
    </row>
    <row r="1094" spans="2:4">
      <c r="B1094" s="79">
        <v>43945</v>
      </c>
      <c r="C1094" s="240">
        <v>2310.5</v>
      </c>
      <c r="D1094" s="263">
        <v>0.23189399999999999</v>
      </c>
    </row>
    <row r="1095" spans="2:4">
      <c r="B1095" s="79">
        <v>43944</v>
      </c>
      <c r="C1095" s="240">
        <v>2303.5</v>
      </c>
      <c r="D1095" s="263">
        <v>0.20585400000000001</v>
      </c>
    </row>
    <row r="1096" spans="2:4">
      <c r="B1096" s="79">
        <v>43943</v>
      </c>
      <c r="C1096" s="240">
        <v>2290.0500000000002</v>
      </c>
      <c r="D1096" s="263">
        <v>0.27475500000000003</v>
      </c>
    </row>
    <row r="1097" spans="2:4">
      <c r="B1097" s="79">
        <v>43942</v>
      </c>
      <c r="C1097" s="240">
        <v>2238.1999999999998</v>
      </c>
      <c r="D1097" s="263">
        <v>0.29202</v>
      </c>
    </row>
    <row r="1098" spans="2:4">
      <c r="B1098" s="79">
        <v>43941</v>
      </c>
      <c r="C1098" s="240">
        <v>2256.25</v>
      </c>
      <c r="D1098" s="263">
        <v>0.39322600000000002</v>
      </c>
    </row>
    <row r="1099" spans="2:4">
      <c r="B1099" s="79">
        <v>43938</v>
      </c>
      <c r="C1099" s="240">
        <v>2212.1</v>
      </c>
      <c r="D1099" s="263">
        <v>0.63485599999999998</v>
      </c>
    </row>
    <row r="1100" spans="2:4">
      <c r="B1100" s="79">
        <v>43937</v>
      </c>
      <c r="C1100" s="240">
        <v>2137.85</v>
      </c>
      <c r="D1100" s="263">
        <v>0.27231899999999998</v>
      </c>
    </row>
    <row r="1101" spans="2:4">
      <c r="B1101" s="79">
        <v>43936</v>
      </c>
      <c r="C1101" s="240">
        <v>2180.9</v>
      </c>
      <c r="D1101" s="263">
        <v>0.23108100000000001</v>
      </c>
    </row>
    <row r="1102" spans="2:4">
      <c r="B1102" s="79">
        <v>43934</v>
      </c>
      <c r="C1102" s="240">
        <v>2273.0500000000002</v>
      </c>
      <c r="D1102" s="263">
        <v>0.15334999999999999</v>
      </c>
    </row>
    <row r="1103" spans="2:4">
      <c r="B1103" s="79">
        <v>43930</v>
      </c>
      <c r="C1103" s="240">
        <v>2392.65</v>
      </c>
      <c r="D1103" s="263">
        <v>0.219469</v>
      </c>
    </row>
    <row r="1104" spans="2:4">
      <c r="B1104" s="79">
        <v>43929</v>
      </c>
      <c r="C1104" s="240">
        <v>2278.75</v>
      </c>
      <c r="D1104" s="263">
        <v>0.303207</v>
      </c>
    </row>
    <row r="1105" spans="2:4">
      <c r="B1105" s="79">
        <v>43928</v>
      </c>
      <c r="C1105" s="240">
        <v>2170.25</v>
      </c>
      <c r="D1105" s="263">
        <v>0.27219900000000002</v>
      </c>
    </row>
    <row r="1106" spans="2:4">
      <c r="B1106" s="79">
        <v>43924</v>
      </c>
      <c r="C1106" s="240">
        <v>2066.9499999999998</v>
      </c>
      <c r="D1106" s="263">
        <v>0.33132800000000001</v>
      </c>
    </row>
    <row r="1107" spans="2:4">
      <c r="B1107" s="79">
        <v>43922</v>
      </c>
      <c r="C1107" s="240">
        <v>2082.6999999999998</v>
      </c>
      <c r="D1107" s="263">
        <v>0.32124599999999998</v>
      </c>
    </row>
    <row r="1108" spans="2:4">
      <c r="B1108" s="79">
        <v>43921</v>
      </c>
      <c r="C1108" s="240">
        <v>2187.5</v>
      </c>
      <c r="D1108" s="263">
        <v>0.34415499999999999</v>
      </c>
    </row>
    <row r="1109" spans="2:4">
      <c r="B1109" s="79">
        <v>43920</v>
      </c>
      <c r="C1109" s="240">
        <v>2114.5500000000002</v>
      </c>
      <c r="D1109" s="263">
        <v>0.31519599999999998</v>
      </c>
    </row>
    <row r="1110" spans="2:4">
      <c r="B1110" s="79">
        <v>43917</v>
      </c>
      <c r="C1110" s="240">
        <v>2079.6999999999998</v>
      </c>
      <c r="D1110" s="263">
        <v>0.47543299999999999</v>
      </c>
    </row>
    <row r="1111" spans="2:4">
      <c r="B1111" s="79">
        <v>43916</v>
      </c>
      <c r="C1111" s="240">
        <v>1994.05</v>
      </c>
      <c r="D1111" s="263">
        <v>0.54721600000000004</v>
      </c>
    </row>
    <row r="1112" spans="2:4">
      <c r="B1112" s="79">
        <v>43915</v>
      </c>
      <c r="C1112" s="240">
        <v>1899.1</v>
      </c>
      <c r="D1112" s="263">
        <v>0.35844700000000002</v>
      </c>
    </row>
    <row r="1113" spans="2:4">
      <c r="B1113" s="79">
        <v>43914</v>
      </c>
      <c r="C1113" s="240">
        <v>1808.7</v>
      </c>
      <c r="D1113" s="263">
        <v>0.50570700000000002</v>
      </c>
    </row>
    <row r="1114" spans="2:4">
      <c r="B1114" s="79">
        <v>43913</v>
      </c>
      <c r="C1114" s="240">
        <v>1820.3</v>
      </c>
      <c r="D1114" s="263">
        <v>0.66538799999999998</v>
      </c>
    </row>
    <row r="1115" spans="2:4">
      <c r="B1115" s="79">
        <v>43910</v>
      </c>
      <c r="C1115" s="240">
        <v>1916.1</v>
      </c>
      <c r="D1115" s="263">
        <v>0.70206400000000002</v>
      </c>
    </row>
    <row r="1116" spans="2:4">
      <c r="B1116" s="79">
        <v>43909</v>
      </c>
      <c r="C1116" s="240">
        <v>1824.9</v>
      </c>
      <c r="D1116" s="263">
        <v>0.609788</v>
      </c>
    </row>
    <row r="1117" spans="2:4">
      <c r="B1117" s="79">
        <v>43908</v>
      </c>
      <c r="C1117" s="240">
        <v>1920.9</v>
      </c>
      <c r="D1117" s="263">
        <v>0.58856399999999998</v>
      </c>
    </row>
    <row r="1118" spans="2:4">
      <c r="B1118" s="79">
        <v>43907</v>
      </c>
      <c r="C1118" s="240">
        <v>2021.95</v>
      </c>
      <c r="D1118" s="263">
        <v>1.163341</v>
      </c>
    </row>
    <row r="1119" spans="2:4">
      <c r="B1119" s="79">
        <v>43906</v>
      </c>
      <c r="C1119" s="240">
        <v>1996.3</v>
      </c>
      <c r="D1119" s="263">
        <v>0.497643</v>
      </c>
    </row>
    <row r="1120" spans="2:4">
      <c r="B1120" s="79">
        <v>43903</v>
      </c>
      <c r="C1120" s="240">
        <v>2101</v>
      </c>
      <c r="D1120" s="263">
        <v>0.29846600000000001</v>
      </c>
    </row>
    <row r="1121" spans="2:4">
      <c r="B1121" s="79">
        <v>43902</v>
      </c>
      <c r="C1121" s="240">
        <v>2004.5</v>
      </c>
      <c r="D1121" s="263">
        <v>0.46139999999999998</v>
      </c>
    </row>
    <row r="1122" spans="2:4">
      <c r="B1122" s="79">
        <v>43901</v>
      </c>
      <c r="C1122" s="240">
        <v>2109.9499999999998</v>
      </c>
      <c r="D1122" s="263">
        <v>0.58122300000000005</v>
      </c>
    </row>
    <row r="1123" spans="2:4">
      <c r="B1123" s="79">
        <v>43899</v>
      </c>
      <c r="C1123" s="240">
        <v>2145.6999999999998</v>
      </c>
      <c r="D1123" s="263">
        <v>0.363292</v>
      </c>
    </row>
    <row r="1124" spans="2:4">
      <c r="B1124" s="79">
        <v>43896</v>
      </c>
      <c r="C1124" s="240">
        <v>2242.15</v>
      </c>
      <c r="D1124" s="263">
        <v>0.44360500000000003</v>
      </c>
    </row>
    <row r="1125" spans="2:4">
      <c r="B1125" s="79">
        <v>43895</v>
      </c>
      <c r="C1125" s="240">
        <v>2247.1999999999998</v>
      </c>
      <c r="D1125" s="263">
        <v>1.252459</v>
      </c>
    </row>
    <row r="1126" spans="2:4">
      <c r="B1126" s="79">
        <v>43894</v>
      </c>
      <c r="C1126" s="240">
        <v>2198.4499999999998</v>
      </c>
      <c r="D1126" s="263">
        <v>2.050214</v>
      </c>
    </row>
    <row r="1127" spans="2:4">
      <c r="B1127" s="79">
        <v>43893</v>
      </c>
      <c r="C1127" s="240">
        <v>2233.0500000000002</v>
      </c>
      <c r="D1127" s="263">
        <v>1.8135650000000001</v>
      </c>
    </row>
    <row r="1128" spans="2:4">
      <c r="B1128" s="79">
        <v>43892</v>
      </c>
      <c r="C1128" s="240">
        <v>2228.9499999999998</v>
      </c>
      <c r="D1128" s="263">
        <v>0.72744699999999995</v>
      </c>
    </row>
    <row r="1129" spans="2:4">
      <c r="B1129" s="79">
        <v>43889</v>
      </c>
      <c r="C1129" s="240">
        <v>2323.9499999999998</v>
      </c>
      <c r="D1129" s="263">
        <v>1.302206</v>
      </c>
    </row>
    <row r="1130" spans="2:4">
      <c r="B1130" s="79">
        <v>43888</v>
      </c>
      <c r="C1130" s="240">
        <v>2319.6999999999998</v>
      </c>
      <c r="D1130" s="263">
        <v>1.0074510000000001</v>
      </c>
    </row>
    <row r="1131" spans="2:4">
      <c r="B1131" s="79">
        <v>43887</v>
      </c>
      <c r="C1131" s="240">
        <v>2358.4</v>
      </c>
      <c r="D1131" s="263">
        <v>0.65147999999999995</v>
      </c>
    </row>
    <row r="1132" spans="2:4">
      <c r="B1132" s="79">
        <v>43886</v>
      </c>
      <c r="C1132" s="240">
        <v>2331.75</v>
      </c>
      <c r="D1132" s="263">
        <v>1.3598030000000001</v>
      </c>
    </row>
    <row r="1133" spans="2:4">
      <c r="B1133" s="79">
        <v>43885</v>
      </c>
      <c r="C1133" s="240">
        <v>2389.6999999999998</v>
      </c>
      <c r="D1133" s="263">
        <v>1.7595430000000001</v>
      </c>
    </row>
    <row r="1134" spans="2:4">
      <c r="B1134" s="79">
        <v>43881</v>
      </c>
      <c r="C1134" s="240">
        <v>2462.65</v>
      </c>
      <c r="D1134" s="263">
        <v>2.01708</v>
      </c>
    </row>
    <row r="1135" spans="2:4">
      <c r="B1135" s="79">
        <v>43880</v>
      </c>
      <c r="C1135" s="240">
        <v>2424.5</v>
      </c>
      <c r="D1135" s="263">
        <v>3.0976970000000001</v>
      </c>
    </row>
    <row r="1136" spans="2:4">
      <c r="B1136" s="79">
        <v>43879</v>
      </c>
      <c r="C1136" s="240">
        <v>2364.9</v>
      </c>
      <c r="D1136" s="263">
        <v>4.7178190000000004</v>
      </c>
    </row>
    <row r="1137" spans="2:4">
      <c r="B1137" s="79">
        <v>43878</v>
      </c>
      <c r="C1137" s="240">
        <v>2339.4499999999998</v>
      </c>
      <c r="D1137" s="263">
        <v>2.369901</v>
      </c>
    </row>
    <row r="1138" spans="2:4">
      <c r="B1138" s="79">
        <v>43875</v>
      </c>
      <c r="C1138" s="240">
        <v>2408.35</v>
      </c>
      <c r="D1138" s="263">
        <v>2.0991019999999998</v>
      </c>
    </row>
    <row r="1139" spans="2:4">
      <c r="B1139" s="79">
        <v>43874</v>
      </c>
      <c r="C1139" s="240">
        <v>2544.15</v>
      </c>
      <c r="D1139" s="263">
        <v>1.890047</v>
      </c>
    </row>
    <row r="1140" spans="2:4">
      <c r="B1140" s="79">
        <v>43873</v>
      </c>
      <c r="C1140" s="240">
        <v>2482.15</v>
      </c>
      <c r="D1140" s="263">
        <v>2.504235</v>
      </c>
    </row>
    <row r="1141" spans="2:4">
      <c r="B1141" s="79">
        <v>43872</v>
      </c>
      <c r="C1141" s="240">
        <v>2394.5</v>
      </c>
      <c r="D1141" s="263">
        <v>0.91728100000000001</v>
      </c>
    </row>
    <row r="1142" spans="2:4">
      <c r="B1142" s="79">
        <v>43871</v>
      </c>
      <c r="C1142" s="240">
        <v>2483.65</v>
      </c>
      <c r="D1142" s="263">
        <v>1.760624</v>
      </c>
    </row>
    <row r="1143" spans="2:4">
      <c r="B1143" s="79">
        <v>43868</v>
      </c>
      <c r="C1143" s="240">
        <v>2287.1999999999998</v>
      </c>
      <c r="D1143" s="263">
        <v>1.1003970000000001</v>
      </c>
    </row>
    <row r="1144" spans="2:4">
      <c r="B1144" s="79">
        <v>43867</v>
      </c>
      <c r="C1144" s="240">
        <v>2294.35</v>
      </c>
      <c r="D1144" s="263">
        <v>0.60193099999999999</v>
      </c>
    </row>
    <row r="1145" spans="2:4">
      <c r="B1145" s="79">
        <v>43866</v>
      </c>
      <c r="C1145" s="240">
        <v>2248.9</v>
      </c>
      <c r="D1145" s="263">
        <v>0.730661</v>
      </c>
    </row>
    <row r="1146" spans="2:4">
      <c r="B1146" s="79">
        <v>43865</v>
      </c>
      <c r="C1146" s="240">
        <v>2155.3000000000002</v>
      </c>
      <c r="D1146" s="263">
        <v>1.572997</v>
      </c>
    </row>
    <row r="1147" spans="2:4">
      <c r="B1147" s="79">
        <v>43864</v>
      </c>
      <c r="C1147" s="240">
        <v>2131.65</v>
      </c>
      <c r="D1147" s="263">
        <v>1.640477</v>
      </c>
    </row>
    <row r="1148" spans="2:4">
      <c r="B1148" s="79">
        <v>43862</v>
      </c>
      <c r="C1148" s="240">
        <v>2072.0500000000002</v>
      </c>
      <c r="D1148" s="263">
        <v>0.48160599999999998</v>
      </c>
    </row>
    <row r="1149" spans="2:4">
      <c r="B1149" s="79">
        <v>43861</v>
      </c>
      <c r="C1149" s="240">
        <v>2133.9499999999998</v>
      </c>
      <c r="D1149" s="263">
        <v>0.198741</v>
      </c>
    </row>
    <row r="1150" spans="2:4">
      <c r="B1150" s="79">
        <v>43860</v>
      </c>
      <c r="C1150" s="240">
        <v>2051.3000000000002</v>
      </c>
      <c r="D1150" s="263">
        <v>0.30618200000000001</v>
      </c>
    </row>
    <row r="1151" spans="2:4">
      <c r="B1151" s="79">
        <v>43859</v>
      </c>
      <c r="C1151" s="240">
        <v>1974.65</v>
      </c>
      <c r="D1151" s="263">
        <v>0.40453600000000001</v>
      </c>
    </row>
    <row r="1152" spans="2:4">
      <c r="B1152" s="79">
        <v>43858</v>
      </c>
      <c r="C1152" s="240">
        <v>1930.45</v>
      </c>
      <c r="D1152" s="263">
        <v>0.203734</v>
      </c>
    </row>
    <row r="1153" spans="2:4">
      <c r="B1153" s="79">
        <v>43857</v>
      </c>
      <c r="C1153" s="240">
        <v>1951.5</v>
      </c>
      <c r="D1153" s="263">
        <v>0.283551</v>
      </c>
    </row>
    <row r="1154" spans="2:4">
      <c r="B1154" s="79">
        <v>43854</v>
      </c>
      <c r="C1154" s="240">
        <v>1948.6</v>
      </c>
      <c r="D1154" s="263">
        <v>0.32155400000000001</v>
      </c>
    </row>
    <row r="1155" spans="2:4">
      <c r="B1155" s="79">
        <v>43853</v>
      </c>
      <c r="C1155" s="240">
        <v>1924.7</v>
      </c>
      <c r="D1155" s="263">
        <v>0.467366</v>
      </c>
    </row>
    <row r="1156" spans="2:4">
      <c r="B1156" s="79">
        <v>43852</v>
      </c>
      <c r="C1156" s="240">
        <v>1914.7</v>
      </c>
      <c r="D1156" s="263">
        <v>0.88733399999999996</v>
      </c>
    </row>
    <row r="1157" spans="2:4">
      <c r="B1157" s="79">
        <v>43851</v>
      </c>
      <c r="C1157" s="240">
        <v>1912.35</v>
      </c>
      <c r="D1157" s="263">
        <v>0.52181500000000003</v>
      </c>
    </row>
    <row r="1158" spans="2:4">
      <c r="B1158" s="79">
        <v>43850</v>
      </c>
      <c r="C1158" s="240">
        <v>1936.65</v>
      </c>
      <c r="D1158" s="263">
        <v>0.55114200000000002</v>
      </c>
    </row>
    <row r="1159" spans="2:4">
      <c r="B1159" s="79">
        <v>43847</v>
      </c>
      <c r="C1159" s="240">
        <v>1990.55</v>
      </c>
      <c r="D1159" s="263">
        <v>1.4072880000000001</v>
      </c>
    </row>
    <row r="1160" spans="2:4">
      <c r="B1160" s="79">
        <v>43846</v>
      </c>
      <c r="C1160" s="240">
        <v>1946.05</v>
      </c>
      <c r="D1160" s="263">
        <v>2.138099</v>
      </c>
    </row>
    <row r="1161" spans="2:4">
      <c r="B1161" s="79">
        <v>43845</v>
      </c>
      <c r="C1161" s="240">
        <v>1933.55</v>
      </c>
      <c r="D1161" s="263">
        <v>0.69720599999999999</v>
      </c>
    </row>
    <row r="1162" spans="2:4">
      <c r="B1162" s="79">
        <v>43844</v>
      </c>
      <c r="C1162" s="240">
        <v>1930.75</v>
      </c>
      <c r="D1162" s="263">
        <v>1.5723640000000001</v>
      </c>
    </row>
    <row r="1163" spans="2:4">
      <c r="B1163" s="79">
        <v>43843</v>
      </c>
      <c r="C1163" s="240">
        <v>1914.65</v>
      </c>
      <c r="D1163" s="263">
        <v>0.35208699999999998</v>
      </c>
    </row>
    <row r="1164" spans="2:4">
      <c r="B1164" s="79">
        <v>43840</v>
      </c>
      <c r="C1164" s="240">
        <v>1876.95</v>
      </c>
      <c r="D1164" s="263">
        <v>0.45917200000000002</v>
      </c>
    </row>
    <row r="1165" spans="2:4">
      <c r="B1165" s="79">
        <v>43839</v>
      </c>
      <c r="C1165" s="240">
        <v>1880.55</v>
      </c>
      <c r="D1165" s="263">
        <v>0.39862300000000001</v>
      </c>
    </row>
    <row r="1166" spans="2:4">
      <c r="B1166" s="79">
        <v>43838</v>
      </c>
      <c r="C1166" s="240">
        <v>1829.05</v>
      </c>
      <c r="D1166" s="263">
        <v>0.39426800000000001</v>
      </c>
    </row>
    <row r="1167" spans="2:4">
      <c r="B1167" s="79">
        <v>43837</v>
      </c>
      <c r="C1167" s="240">
        <v>1815.75</v>
      </c>
      <c r="D1167" s="263">
        <v>0.45935599999999999</v>
      </c>
    </row>
    <row r="1168" spans="2:4">
      <c r="B1168" s="79">
        <v>43836</v>
      </c>
      <c r="C1168" s="240">
        <v>1789.9</v>
      </c>
      <c r="D1168" s="263">
        <v>0.42940699999999998</v>
      </c>
    </row>
    <row r="1169" spans="2:4">
      <c r="B1169" s="79">
        <v>43833</v>
      </c>
      <c r="C1169" s="240">
        <v>1843.55</v>
      </c>
      <c r="D1169" s="263">
        <v>0.59703799999999996</v>
      </c>
    </row>
    <row r="1170" spans="2:4">
      <c r="B1170" s="79">
        <v>43832</v>
      </c>
      <c r="C1170" s="240">
        <v>1824.2</v>
      </c>
      <c r="D1170" s="263">
        <v>0.466252</v>
      </c>
    </row>
    <row r="1171" spans="2:4">
      <c r="B1171" s="79">
        <v>43831</v>
      </c>
      <c r="C1171" s="240">
        <v>1828.5</v>
      </c>
      <c r="D1171" s="263">
        <v>0.247701</v>
      </c>
    </row>
    <row r="1172" spans="2:4">
      <c r="B1172" s="79">
        <v>43830</v>
      </c>
      <c r="C1172" s="240">
        <v>1838.35</v>
      </c>
      <c r="D1172" s="263">
        <v>0.263517</v>
      </c>
    </row>
    <row r="1173" spans="2:4">
      <c r="B1173" s="79">
        <v>43829</v>
      </c>
      <c r="C1173" s="240">
        <v>1883.55</v>
      </c>
      <c r="D1173" s="263">
        <v>0.235736</v>
      </c>
    </row>
    <row r="1174" spans="2:4">
      <c r="B1174" s="79">
        <v>43826</v>
      </c>
      <c r="C1174" s="240">
        <v>1925.55</v>
      </c>
      <c r="D1174" s="263">
        <v>0.37471100000000002</v>
      </c>
    </row>
    <row r="1175" spans="2:4">
      <c r="B1175" s="79">
        <v>43825</v>
      </c>
      <c r="C1175" s="240">
        <v>1921.1</v>
      </c>
      <c r="D1175" s="263">
        <v>0.74573900000000004</v>
      </c>
    </row>
    <row r="1176" spans="2:4">
      <c r="B1176" s="79">
        <v>43823</v>
      </c>
      <c r="C1176" s="240">
        <v>1907.4</v>
      </c>
      <c r="D1176" s="263">
        <v>0.70945499999999995</v>
      </c>
    </row>
    <row r="1177" spans="2:4">
      <c r="B1177" s="79">
        <v>43822</v>
      </c>
      <c r="C1177" s="240">
        <v>1923.1</v>
      </c>
      <c r="D1177" s="263">
        <v>1.4304920000000001</v>
      </c>
    </row>
    <row r="1178" spans="2:4">
      <c r="B1178" s="79">
        <v>43819</v>
      </c>
      <c r="C1178" s="240">
        <v>1919.6</v>
      </c>
      <c r="D1178" s="263">
        <v>1.2361470000000001</v>
      </c>
    </row>
    <row r="1179" spans="2:4">
      <c r="B1179" s="79">
        <v>43818</v>
      </c>
      <c r="C1179" s="240">
        <v>1935.6</v>
      </c>
      <c r="D1179" s="263">
        <v>0.29508400000000001</v>
      </c>
    </row>
    <row r="1180" spans="2:4">
      <c r="B1180" s="79">
        <v>43817</v>
      </c>
      <c r="C1180" s="240">
        <v>1913.5</v>
      </c>
      <c r="D1180" s="263">
        <v>0.496896</v>
      </c>
    </row>
    <row r="1181" spans="2:4">
      <c r="B1181" s="79">
        <v>43816</v>
      </c>
      <c r="C1181" s="240">
        <v>1883.95</v>
      </c>
      <c r="D1181" s="263">
        <v>1.0911630000000001</v>
      </c>
    </row>
    <row r="1182" spans="2:4">
      <c r="B1182" s="79">
        <v>43815</v>
      </c>
      <c r="C1182" s="240">
        <v>1770.4</v>
      </c>
      <c r="D1182" s="263">
        <v>0.64359299999999997</v>
      </c>
    </row>
    <row r="1183" spans="2:4">
      <c r="B1183" s="79">
        <v>43812</v>
      </c>
      <c r="C1183" s="240">
        <v>1782.75</v>
      </c>
      <c r="D1183" s="263">
        <v>0.450075</v>
      </c>
    </row>
    <row r="1184" spans="2:4">
      <c r="B1184" s="79">
        <v>43811</v>
      </c>
      <c r="C1184" s="240">
        <v>1778.55</v>
      </c>
      <c r="D1184" s="263">
        <v>0.37077599999999999</v>
      </c>
    </row>
    <row r="1185" spans="2:15">
      <c r="B1185" s="79">
        <v>43810</v>
      </c>
      <c r="C1185" s="240">
        <v>1724</v>
      </c>
      <c r="D1185" s="263">
        <v>0.25561499999999998</v>
      </c>
    </row>
    <row r="1186" spans="2:15">
      <c r="B1186" s="79">
        <v>43809</v>
      </c>
      <c r="C1186" s="240">
        <v>1736.6</v>
      </c>
      <c r="D1186" s="263">
        <v>0.19919300000000001</v>
      </c>
    </row>
    <row r="1187" spans="2:15">
      <c r="B1187" s="79">
        <v>43808</v>
      </c>
      <c r="C1187" s="240">
        <v>1780.55</v>
      </c>
      <c r="D1187" s="263">
        <v>0.23258200000000001</v>
      </c>
    </row>
    <row r="1188" spans="2:15">
      <c r="B1188" s="79">
        <v>43805</v>
      </c>
      <c r="C1188" s="240">
        <v>1801.4</v>
      </c>
      <c r="D1188" s="263">
        <v>0.210371</v>
      </c>
    </row>
    <row r="1189" spans="2:15">
      <c r="B1189" s="79">
        <v>43804</v>
      </c>
      <c r="C1189" s="240">
        <v>1824.75</v>
      </c>
      <c r="D1189" s="263">
        <v>0.34023599999999998</v>
      </c>
    </row>
    <row r="1190" spans="2:15">
      <c r="B1190" s="79">
        <v>43803</v>
      </c>
      <c r="C1190" s="240">
        <v>1840.95</v>
      </c>
      <c r="D1190" s="263">
        <v>0.43532599999999999</v>
      </c>
    </row>
    <row r="1191" spans="2:15">
      <c r="B1191" s="79">
        <v>43802</v>
      </c>
      <c r="C1191" s="240">
        <v>1832.6</v>
      </c>
      <c r="D1191" s="263">
        <v>0.54000800000000004</v>
      </c>
    </row>
    <row r="1192" spans="2:15">
      <c r="B1192" s="79">
        <v>43801</v>
      </c>
      <c r="C1192" s="240">
        <v>1846.7</v>
      </c>
      <c r="D1192" s="263">
        <v>0.470306</v>
      </c>
    </row>
    <row r="1193" spans="2:15">
      <c r="B1193" s="79">
        <v>43798</v>
      </c>
      <c r="C1193" s="240">
        <v>1822.5</v>
      </c>
      <c r="D1193" s="263">
        <v>0.77976800000000002</v>
      </c>
      <c r="O1193">
        <v>100</v>
      </c>
    </row>
    <row r="1194" spans="2:15">
      <c r="B1194" s="79">
        <v>43797</v>
      </c>
      <c r="C1194" s="240">
        <v>1844.25</v>
      </c>
      <c r="D1194" s="263">
        <v>0.23100300000000001</v>
      </c>
    </row>
    <row r="1195" spans="2:15">
      <c r="B1195" s="79">
        <v>43796</v>
      </c>
      <c r="C1195" s="240">
        <v>1846.15</v>
      </c>
      <c r="D1195" s="263">
        <v>0.22761100000000001</v>
      </c>
      <c r="J1195" t="s">
        <v>8666</v>
      </c>
      <c r="K1195" t="s">
        <v>8902</v>
      </c>
      <c r="L1195" t="s">
        <v>8672</v>
      </c>
      <c r="M1195" t="s">
        <v>8671</v>
      </c>
    </row>
    <row r="1196" spans="2:15">
      <c r="B1196" s="79">
        <v>43795</v>
      </c>
      <c r="C1196" s="240">
        <v>1787.2</v>
      </c>
      <c r="D1196" s="263">
        <v>0.32592399999999999</v>
      </c>
      <c r="J1196" t="s">
        <v>8892</v>
      </c>
      <c r="K1196" s="240">
        <v>14.984823799999999</v>
      </c>
      <c r="L1196">
        <v>0.2303</v>
      </c>
      <c r="M1196">
        <f>K1196*$N$1206</f>
        <v>77801.205169599998</v>
      </c>
    </row>
    <row r="1197" spans="2:15">
      <c r="B1197" s="79">
        <v>43794</v>
      </c>
      <c r="C1197" s="240">
        <v>1837.65</v>
      </c>
      <c r="D1197" s="263">
        <v>0.36366199999999999</v>
      </c>
      <c r="J1197" t="s">
        <v>8893</v>
      </c>
      <c r="K1197" s="240">
        <v>8.875</v>
      </c>
      <c r="L1197">
        <v>0.13639999999999999</v>
      </c>
      <c r="M1197">
        <f t="shared" ref="M1197:M1205" si="0">K1197*$N$1206</f>
        <v>46079</v>
      </c>
    </row>
    <row r="1198" spans="2:15">
      <c r="B1198" s="79">
        <v>43791</v>
      </c>
      <c r="C1198" s="240">
        <v>1837.25</v>
      </c>
      <c r="D1198" s="263">
        <v>0.63587000000000005</v>
      </c>
      <c r="J1198" t="s">
        <v>8894</v>
      </c>
      <c r="K1198" s="240">
        <v>3.6469011999999998</v>
      </c>
      <c r="L1198">
        <v>5.5999999999999994E-2</v>
      </c>
      <c r="M1198">
        <f t="shared" si="0"/>
        <v>18934.711030399998</v>
      </c>
    </row>
    <row r="1199" spans="2:15">
      <c r="B1199" s="79">
        <v>43790</v>
      </c>
      <c r="C1199" s="240">
        <v>1818.75</v>
      </c>
      <c r="D1199" s="263">
        <v>0.797539</v>
      </c>
      <c r="J1199" t="s">
        <v>8895</v>
      </c>
      <c r="K1199" s="240">
        <v>3.0955493999999999</v>
      </c>
      <c r="L1199">
        <v>4.7599999999999996E-2</v>
      </c>
      <c r="M1199">
        <f t="shared" si="0"/>
        <v>16072.0924848</v>
      </c>
    </row>
    <row r="1200" spans="2:15">
      <c r="B1200" s="79">
        <v>43789</v>
      </c>
      <c r="C1200" s="240">
        <v>1826.2</v>
      </c>
      <c r="D1200" s="263">
        <v>0.69042300000000001</v>
      </c>
      <c r="J1200" t="s">
        <v>8896</v>
      </c>
      <c r="K1200" s="240">
        <v>3.0955493999999999</v>
      </c>
      <c r="L1200">
        <v>4.7599999999999996E-2</v>
      </c>
      <c r="M1200">
        <f t="shared" si="0"/>
        <v>16072.0924848</v>
      </c>
    </row>
    <row r="1201" spans="2:22">
      <c r="B1201" s="79">
        <v>43788</v>
      </c>
      <c r="C1201" s="240">
        <v>1841.65</v>
      </c>
      <c r="D1201" s="263">
        <v>0.261824</v>
      </c>
      <c r="J1201" t="s">
        <v>8897</v>
      </c>
      <c r="K1201" s="240">
        <v>3.0955493999999999</v>
      </c>
      <c r="L1201">
        <v>4.7599999999999996E-2</v>
      </c>
      <c r="M1201">
        <f t="shared" si="0"/>
        <v>16072.0924848</v>
      </c>
    </row>
    <row r="1202" spans="2:22">
      <c r="B1202" s="79">
        <v>43787</v>
      </c>
      <c r="C1202" s="240">
        <v>1829.45</v>
      </c>
      <c r="D1202" s="263">
        <v>0.24310899999999999</v>
      </c>
      <c r="J1202" t="s">
        <v>8898</v>
      </c>
      <c r="K1202" s="240">
        <v>3.0955493999999999</v>
      </c>
      <c r="L1202">
        <v>4.7599999999999996E-2</v>
      </c>
      <c r="M1202">
        <f t="shared" si="0"/>
        <v>16072.0924848</v>
      </c>
    </row>
    <row r="1203" spans="2:22">
      <c r="B1203" s="79">
        <v>43784</v>
      </c>
      <c r="C1203" s="240">
        <v>1870.85</v>
      </c>
      <c r="D1203" s="263">
        <v>0.200518</v>
      </c>
      <c r="J1203" t="s">
        <v>8899</v>
      </c>
      <c r="K1203" s="240">
        <v>3.0955493999999999</v>
      </c>
      <c r="L1203">
        <v>4.7599999999999996E-2</v>
      </c>
      <c r="M1203">
        <f t="shared" si="0"/>
        <v>16072.0924848</v>
      </c>
    </row>
    <row r="1204" spans="2:22">
      <c r="B1204" s="79">
        <v>43783</v>
      </c>
      <c r="C1204" s="240">
        <v>1920</v>
      </c>
      <c r="D1204" s="263">
        <v>0.372365</v>
      </c>
      <c r="J1204" t="s">
        <v>8900</v>
      </c>
      <c r="K1204" s="240">
        <v>1.6064811999999999</v>
      </c>
      <c r="L1204">
        <v>2.4700000000000003E-2</v>
      </c>
      <c r="M1204">
        <f t="shared" si="0"/>
        <v>8340.850390399999</v>
      </c>
      <c r="N1204">
        <v>10000000</v>
      </c>
    </row>
    <row r="1205" spans="2:22">
      <c r="B1205" s="79">
        <v>43782</v>
      </c>
      <c r="C1205" s="240">
        <v>1959.95</v>
      </c>
      <c r="D1205" s="263">
        <v>0.23235700000000001</v>
      </c>
      <c r="J1205" t="s">
        <v>8901</v>
      </c>
      <c r="K1205" s="240">
        <v>1.6064811999999999</v>
      </c>
      <c r="L1205">
        <v>2.4700000000000003E-2</v>
      </c>
      <c r="M1205">
        <f t="shared" si="0"/>
        <v>8340.850390399999</v>
      </c>
    </row>
    <row r="1206" spans="2:22" ht="15.75" thickBot="1">
      <c r="B1206" s="79">
        <v>43780</v>
      </c>
      <c r="C1206" s="240">
        <v>1966.2</v>
      </c>
      <c r="D1206" s="263">
        <v>0.227132</v>
      </c>
      <c r="N1206">
        <v>5192</v>
      </c>
    </row>
    <row r="1207" spans="2:22" ht="61.5" thickTop="1" thickBot="1">
      <c r="B1207" s="79">
        <v>43777</v>
      </c>
      <c r="C1207" s="240">
        <v>1968.85</v>
      </c>
      <c r="D1207" s="263">
        <v>0.31231599999999998</v>
      </c>
      <c r="G1207" s="193"/>
      <c r="H1207" s="194"/>
      <c r="I1207" s="194"/>
      <c r="J1207" s="195"/>
      <c r="S1207" s="193" t="s">
        <v>8666</v>
      </c>
      <c r="T1207" s="194" t="s">
        <v>8667</v>
      </c>
      <c r="U1207" s="194" t="s">
        <v>8668</v>
      </c>
      <c r="V1207" s="195" t="s">
        <v>8669</v>
      </c>
    </row>
    <row r="1208" spans="2:22" ht="86.25" thickBot="1">
      <c r="B1208" s="79">
        <v>43776</v>
      </c>
      <c r="C1208" s="240">
        <v>1987.85</v>
      </c>
      <c r="D1208" s="263">
        <v>0.30929299999999998</v>
      </c>
      <c r="G1208" s="187"/>
      <c r="H1208" s="188"/>
      <c r="I1208" s="189"/>
      <c r="J1208" s="196"/>
      <c r="M1208" s="47"/>
      <c r="N1208" s="198"/>
      <c r="S1208" s="187" t="s">
        <v>8892</v>
      </c>
      <c r="T1208" s="188">
        <v>149848238</v>
      </c>
      <c r="U1208" s="189">
        <v>23.03</v>
      </c>
      <c r="V1208" s="196">
        <v>45444</v>
      </c>
    </row>
    <row r="1209" spans="2:22" ht="72" thickBot="1">
      <c r="B1209" s="79">
        <v>43775</v>
      </c>
      <c r="C1209" s="240">
        <v>1978.85</v>
      </c>
      <c r="D1209" s="263">
        <v>0.23168900000000001</v>
      </c>
      <c r="G1209" s="187"/>
      <c r="H1209" s="188"/>
      <c r="I1209" s="189"/>
      <c r="J1209" s="196"/>
      <c r="M1209" s="47"/>
      <c r="N1209" s="198"/>
      <c r="S1209" s="187" t="s">
        <v>8893</v>
      </c>
      <c r="T1209" s="188">
        <v>88750000</v>
      </c>
      <c r="U1209" s="189">
        <v>13.64</v>
      </c>
      <c r="V1209" s="196">
        <v>45444</v>
      </c>
    </row>
    <row r="1210" spans="2:22" ht="86.25" thickBot="1">
      <c r="B1210" s="79">
        <v>43774</v>
      </c>
      <c r="C1210" s="240">
        <v>1976.85</v>
      </c>
      <c r="D1210" s="263">
        <v>0.52315199999999995</v>
      </c>
      <c r="G1210" s="187"/>
      <c r="H1210" s="188"/>
      <c r="I1210" s="189"/>
      <c r="J1210" s="196"/>
      <c r="M1210" s="47"/>
      <c r="N1210" s="198"/>
      <c r="S1210" s="187" t="s">
        <v>8894</v>
      </c>
      <c r="T1210" s="188">
        <v>36469012</v>
      </c>
      <c r="U1210" s="189">
        <v>5.6</v>
      </c>
      <c r="V1210" s="196">
        <v>45444</v>
      </c>
    </row>
    <row r="1211" spans="2:22" ht="214.5" thickBot="1">
      <c r="B1211" s="79">
        <v>43773</v>
      </c>
      <c r="C1211" s="240">
        <v>1956.65</v>
      </c>
      <c r="D1211" s="263">
        <v>0.52075800000000005</v>
      </c>
      <c r="G1211" s="187"/>
      <c r="H1211" s="188"/>
      <c r="I1211" s="189"/>
      <c r="J1211" s="196"/>
      <c r="M1211" s="47"/>
      <c r="N1211" s="198"/>
      <c r="S1211" s="187" t="s">
        <v>8895</v>
      </c>
      <c r="T1211" s="188">
        <v>30955494</v>
      </c>
      <c r="U1211" s="189">
        <v>4.76</v>
      </c>
      <c r="V1211" s="196">
        <v>45444</v>
      </c>
    </row>
    <row r="1212" spans="2:22" ht="214.5" thickBot="1">
      <c r="B1212" s="79">
        <v>43770</v>
      </c>
      <c r="C1212" s="240">
        <v>1966.6</v>
      </c>
      <c r="D1212" s="263">
        <v>0.41702499999999998</v>
      </c>
      <c r="G1212" s="187"/>
      <c r="H1212" s="188"/>
      <c r="I1212" s="189"/>
      <c r="J1212" s="196"/>
      <c r="M1212" s="47"/>
      <c r="N1212" s="198"/>
      <c r="S1212" s="187" t="s">
        <v>8896</v>
      </c>
      <c r="T1212" s="188">
        <v>30955494</v>
      </c>
      <c r="U1212" s="189">
        <v>4.76</v>
      </c>
      <c r="V1212" s="196">
        <v>45444</v>
      </c>
    </row>
    <row r="1213" spans="2:22" ht="228.75" thickBot="1">
      <c r="B1213" s="79">
        <v>43769</v>
      </c>
      <c r="C1213" s="240">
        <v>1994.65</v>
      </c>
      <c r="D1213" s="263">
        <v>0.11557000000000001</v>
      </c>
      <c r="G1213" s="187"/>
      <c r="H1213" s="188"/>
      <c r="I1213" s="189"/>
      <c r="J1213" s="196"/>
      <c r="M1213" s="47"/>
      <c r="N1213" s="198"/>
      <c r="S1213" s="187" t="s">
        <v>8897</v>
      </c>
      <c r="T1213" s="188">
        <v>30955494</v>
      </c>
      <c r="U1213" s="189">
        <v>4.76</v>
      </c>
      <c r="V1213" s="196">
        <v>45444</v>
      </c>
    </row>
    <row r="1214" spans="2:22" ht="228.75" thickBot="1">
      <c r="B1214" s="79">
        <v>43768</v>
      </c>
      <c r="C1214" s="240">
        <v>1975.7</v>
      </c>
      <c r="D1214" s="263">
        <v>0.16270299999999999</v>
      </c>
      <c r="G1214" s="187"/>
      <c r="H1214" s="188"/>
      <c r="I1214" s="189"/>
      <c r="J1214" s="196"/>
      <c r="M1214" s="47"/>
      <c r="N1214" s="198"/>
      <c r="S1214" s="187" t="s">
        <v>8898</v>
      </c>
      <c r="T1214" s="188">
        <v>30955494</v>
      </c>
      <c r="U1214" s="189">
        <v>4.76</v>
      </c>
      <c r="V1214" s="196">
        <v>45444</v>
      </c>
    </row>
    <row r="1215" spans="2:22" ht="243" thickBot="1">
      <c r="B1215" s="79">
        <v>43767</v>
      </c>
      <c r="C1215" s="240">
        <v>1942.1</v>
      </c>
      <c r="D1215" s="263">
        <v>0.23613300000000001</v>
      </c>
      <c r="G1215" s="187"/>
      <c r="H1215" s="188"/>
      <c r="I1215" s="189"/>
      <c r="J1215" s="196"/>
      <c r="M1215" s="47"/>
      <c r="N1215" s="198"/>
      <c r="S1215" s="187" t="s">
        <v>8899</v>
      </c>
      <c r="T1215" s="188">
        <v>30955494</v>
      </c>
      <c r="U1215" s="189">
        <v>4.76</v>
      </c>
      <c r="V1215" s="196">
        <v>45444</v>
      </c>
    </row>
    <row r="1216" spans="2:22" ht="43.5" thickBot="1">
      <c r="B1216" s="79">
        <v>43763</v>
      </c>
      <c r="C1216" s="240">
        <v>1883.95</v>
      </c>
      <c r="D1216" s="263">
        <v>0.31712000000000001</v>
      </c>
      <c r="G1216" s="190"/>
      <c r="H1216" s="191"/>
      <c r="I1216" s="192"/>
      <c r="J1216" s="197"/>
      <c r="M1216" s="47"/>
      <c r="N1216" s="198"/>
      <c r="S1216" s="187" t="s">
        <v>8900</v>
      </c>
      <c r="T1216" s="188">
        <v>16064812</v>
      </c>
      <c r="U1216" s="189">
        <v>2.4700000000000002</v>
      </c>
      <c r="V1216" s="196">
        <v>45444</v>
      </c>
    </row>
    <row r="1217" spans="2:22" ht="43.5" thickBot="1">
      <c r="B1217" s="79">
        <v>43762</v>
      </c>
      <c r="C1217" s="240">
        <v>1892.3</v>
      </c>
      <c r="D1217" s="263">
        <v>0.27376499999999998</v>
      </c>
      <c r="S1217" s="190" t="s">
        <v>8901</v>
      </c>
      <c r="T1217" s="191">
        <v>16064812</v>
      </c>
      <c r="U1217" s="192">
        <v>2.4700000000000002</v>
      </c>
      <c r="V1217" s="197">
        <v>45444</v>
      </c>
    </row>
    <row r="1218" spans="2:22">
      <c r="B1218" s="79">
        <v>43761</v>
      </c>
      <c r="C1218" s="240">
        <v>1900.75</v>
      </c>
      <c r="D1218" s="263">
        <v>0.497747</v>
      </c>
    </row>
    <row r="1219" spans="2:22">
      <c r="B1219" s="79">
        <v>43760</v>
      </c>
      <c r="C1219" s="240">
        <v>1913.95</v>
      </c>
      <c r="D1219" s="263">
        <v>0.54116200000000003</v>
      </c>
    </row>
    <row r="1220" spans="2:22">
      <c r="B1220" s="79">
        <v>43756</v>
      </c>
      <c r="C1220" s="240">
        <v>1924.85</v>
      </c>
      <c r="D1220" s="263">
        <v>0.29992799999999997</v>
      </c>
      <c r="M1220">
        <v>100</v>
      </c>
    </row>
    <row r="1221" spans="2:22">
      <c r="B1221" s="79">
        <v>43755</v>
      </c>
      <c r="C1221" s="240">
        <v>1925.6</v>
      </c>
      <c r="D1221" s="263">
        <v>0.62411700000000003</v>
      </c>
    </row>
    <row r="1222" spans="2:22">
      <c r="B1222" s="79">
        <v>43754</v>
      </c>
      <c r="C1222" s="240">
        <v>1870.5</v>
      </c>
      <c r="D1222" s="263">
        <v>0.97187400000000002</v>
      </c>
      <c r="L1222" t="s">
        <v>8673</v>
      </c>
      <c r="M1222" s="5">
        <v>0.74639999999999995</v>
      </c>
    </row>
    <row r="1223" spans="2:22">
      <c r="B1223" s="79">
        <v>43753</v>
      </c>
      <c r="C1223" s="240">
        <v>1838.7</v>
      </c>
      <c r="D1223" s="263">
        <v>0.44521100000000002</v>
      </c>
      <c r="L1223" t="s">
        <v>8674</v>
      </c>
      <c r="M1223" s="5">
        <v>9.2200000000000004E-2</v>
      </c>
    </row>
    <row r="1224" spans="2:22">
      <c r="B1224" s="79">
        <v>43752</v>
      </c>
      <c r="C1224" s="240">
        <v>1828.05</v>
      </c>
      <c r="D1224" s="263">
        <v>0.29272300000000001</v>
      </c>
      <c r="L1224" t="s">
        <v>8675</v>
      </c>
      <c r="M1224" s="5">
        <v>7.9500000000000001E-2</v>
      </c>
    </row>
    <row r="1225" spans="2:22" ht="24.75" customHeight="1">
      <c r="B1225" s="79">
        <v>43749</v>
      </c>
      <c r="C1225" s="240">
        <v>1843.2</v>
      </c>
      <c r="D1225" s="263">
        <v>0.35753499999999999</v>
      </c>
      <c r="L1225" s="199" t="s">
        <v>8676</v>
      </c>
      <c r="M1225" s="5">
        <v>8.1600000000000006E-2</v>
      </c>
    </row>
    <row r="1226" spans="2:22">
      <c r="B1226" s="79">
        <v>43748</v>
      </c>
      <c r="C1226" s="240">
        <v>1821.35</v>
      </c>
      <c r="D1226" s="263">
        <v>0.33490799999999998</v>
      </c>
    </row>
    <row r="1227" spans="2:22">
      <c r="B1227" s="79">
        <v>43747</v>
      </c>
      <c r="C1227" s="240">
        <v>1820.4</v>
      </c>
      <c r="D1227" s="263">
        <v>0.27010200000000001</v>
      </c>
    </row>
    <row r="1228" spans="2:22">
      <c r="B1228" s="79">
        <v>43745</v>
      </c>
      <c r="C1228" s="240">
        <v>1847.3</v>
      </c>
      <c r="D1228" s="263">
        <v>0.43320799999999998</v>
      </c>
    </row>
    <row r="1229" spans="2:22">
      <c r="B1229" s="79">
        <v>43742</v>
      </c>
      <c r="C1229" s="240">
        <v>1894.65</v>
      </c>
      <c r="D1229" s="263">
        <v>0.56728100000000004</v>
      </c>
    </row>
    <row r="1230" spans="2:22">
      <c r="B1230" s="79">
        <v>43741</v>
      </c>
      <c r="C1230" s="240">
        <v>1885.2</v>
      </c>
      <c r="D1230" s="263">
        <v>0.40635900000000003</v>
      </c>
    </row>
    <row r="1231" spans="2:22">
      <c r="B1231" s="79">
        <v>43739</v>
      </c>
      <c r="C1231" s="240">
        <v>1896</v>
      </c>
      <c r="D1231" s="263">
        <v>0.51411799999999996</v>
      </c>
    </row>
    <row r="1232" spans="2:22">
      <c r="B1232" s="79">
        <v>43738</v>
      </c>
      <c r="C1232" s="240">
        <v>1860.6</v>
      </c>
      <c r="D1232" s="263">
        <v>0.42607400000000001</v>
      </c>
    </row>
    <row r="1233" spans="2:9">
      <c r="B1233" s="79">
        <v>43735</v>
      </c>
      <c r="C1233" s="240">
        <v>1894.55</v>
      </c>
      <c r="D1233" s="263">
        <v>0.72571600000000003</v>
      </c>
    </row>
    <row r="1234" spans="2:9">
      <c r="B1234" s="79">
        <v>43734</v>
      </c>
      <c r="C1234" s="240">
        <v>1878.8</v>
      </c>
      <c r="D1234" s="263">
        <v>0.60519800000000001</v>
      </c>
    </row>
    <row r="1235" spans="2:9">
      <c r="B1235" s="79">
        <v>43733</v>
      </c>
      <c r="C1235" s="240">
        <v>1902.2</v>
      </c>
      <c r="D1235" s="263">
        <v>1.663786</v>
      </c>
    </row>
    <row r="1236" spans="2:9">
      <c r="B1236" s="79">
        <v>43732</v>
      </c>
      <c r="C1236" s="240">
        <v>1880.25</v>
      </c>
      <c r="D1236" s="263">
        <v>1.643937</v>
      </c>
    </row>
    <row r="1237" spans="2:9">
      <c r="B1237" s="79">
        <v>43731</v>
      </c>
      <c r="C1237" s="240">
        <v>1917</v>
      </c>
      <c r="D1237" s="263">
        <v>0.52517100000000005</v>
      </c>
    </row>
    <row r="1238" spans="2:9">
      <c r="B1238" s="79">
        <v>43728</v>
      </c>
      <c r="C1238" s="240">
        <v>1761.2</v>
      </c>
      <c r="D1238" s="263">
        <v>0.75905599999999995</v>
      </c>
    </row>
    <row r="1239" spans="2:9">
      <c r="B1239" s="79">
        <v>43727</v>
      </c>
      <c r="C1239" s="240">
        <v>1619.35</v>
      </c>
      <c r="D1239" s="263">
        <v>0.57375799999999999</v>
      </c>
    </row>
    <row r="1240" spans="2:9">
      <c r="B1240" s="79">
        <v>43726</v>
      </c>
      <c r="C1240" s="240">
        <v>1646.9</v>
      </c>
      <c r="D1240" s="263">
        <v>0.93853699999999995</v>
      </c>
    </row>
    <row r="1241" spans="2:9">
      <c r="B1241" s="79">
        <v>43725</v>
      </c>
      <c r="C1241" s="240">
        <v>1603.05</v>
      </c>
      <c r="D1241" s="263">
        <v>0.15307599999999999</v>
      </c>
    </row>
    <row r="1242" spans="2:9">
      <c r="B1242" s="79">
        <v>43724</v>
      </c>
      <c r="C1242" s="240">
        <v>1596.25</v>
      </c>
      <c r="D1242" s="263">
        <v>0.203125</v>
      </c>
    </row>
    <row r="1243" spans="2:9">
      <c r="B1243" s="79">
        <v>43721</v>
      </c>
      <c r="C1243" s="240">
        <v>1569.55</v>
      </c>
      <c r="D1243" s="263">
        <v>0.304927</v>
      </c>
    </row>
    <row r="1244" spans="2:9" ht="285">
      <c r="B1244" s="79">
        <v>43720</v>
      </c>
      <c r="C1244" s="240">
        <v>1568.25</v>
      </c>
      <c r="D1244" s="263">
        <v>0.48953000000000002</v>
      </c>
      <c r="I1244" s="200" t="s">
        <v>8686</v>
      </c>
    </row>
    <row r="1245" spans="2:9">
      <c r="B1245" s="79">
        <v>43719</v>
      </c>
      <c r="C1245" s="240">
        <v>1571.05</v>
      </c>
      <c r="D1245" s="263">
        <v>0.20882899999999999</v>
      </c>
    </row>
    <row r="1246" spans="2:9">
      <c r="B1246" s="79">
        <v>43717</v>
      </c>
      <c r="C1246" s="240">
        <v>1568.8</v>
      </c>
      <c r="D1246" s="263">
        <v>0.21593300000000001</v>
      </c>
    </row>
    <row r="1247" spans="2:9">
      <c r="B1247" s="79">
        <v>43714</v>
      </c>
      <c r="C1247" s="240">
        <v>1529.7</v>
      </c>
      <c r="D1247" s="263">
        <v>0.27237699999999998</v>
      </c>
    </row>
    <row r="1248" spans="2:9">
      <c r="B1248" s="79">
        <v>43713</v>
      </c>
      <c r="C1248" s="240">
        <v>1521.75</v>
      </c>
      <c r="D1248" s="263">
        <v>0.37557699999999999</v>
      </c>
    </row>
    <row r="1249" spans="2:4">
      <c r="B1249" s="79">
        <v>43712</v>
      </c>
      <c r="C1249" s="240">
        <v>1524.85</v>
      </c>
      <c r="D1249" s="263">
        <v>0.50812800000000002</v>
      </c>
    </row>
    <row r="1250" spans="2:4">
      <c r="B1250" s="79">
        <v>43711</v>
      </c>
      <c r="C1250" s="240">
        <v>1508</v>
      </c>
      <c r="D1250" s="263">
        <v>0.32445200000000002</v>
      </c>
    </row>
    <row r="1251" spans="2:4">
      <c r="B1251" s="79">
        <v>43707</v>
      </c>
      <c r="C1251" s="240">
        <v>1571.15</v>
      </c>
      <c r="D1251" s="263">
        <v>0.58162499999999995</v>
      </c>
    </row>
    <row r="1252" spans="2:4">
      <c r="B1252" s="79">
        <v>43706</v>
      </c>
      <c r="C1252" s="240">
        <v>1547.05</v>
      </c>
      <c r="D1252" s="263">
        <v>0.86251999999999995</v>
      </c>
    </row>
    <row r="1253" spans="2:4">
      <c r="B1253" s="79">
        <v>43705</v>
      </c>
      <c r="C1253" s="240">
        <v>1553.3</v>
      </c>
      <c r="D1253" s="263">
        <v>0.64309300000000003</v>
      </c>
    </row>
    <row r="1254" spans="2:4">
      <c r="B1254" s="79">
        <v>43704</v>
      </c>
      <c r="C1254" s="240">
        <v>1534.1</v>
      </c>
      <c r="D1254" s="263">
        <v>0.36886099999999999</v>
      </c>
    </row>
    <row r="1255" spans="2:4">
      <c r="B1255" s="79">
        <v>43703</v>
      </c>
      <c r="C1255" s="240">
        <v>1531.05</v>
      </c>
      <c r="D1255" s="263">
        <v>0.380913</v>
      </c>
    </row>
    <row r="1256" spans="2:4">
      <c r="B1256" s="79">
        <v>43700</v>
      </c>
      <c r="C1256" s="240">
        <v>1470.2</v>
      </c>
      <c r="D1256" s="263">
        <v>0.37760500000000002</v>
      </c>
    </row>
    <row r="1257" spans="2:4">
      <c r="B1257" s="79">
        <v>43699</v>
      </c>
      <c r="C1257" s="240">
        <v>1485.75</v>
      </c>
      <c r="D1257" s="263">
        <v>0.29905199999999998</v>
      </c>
    </row>
    <row r="1258" spans="2:4">
      <c r="B1258" s="79">
        <v>43698</v>
      </c>
      <c r="C1258" s="240">
        <v>1481.75</v>
      </c>
      <c r="D1258" s="263">
        <v>0.81518900000000005</v>
      </c>
    </row>
    <row r="1259" spans="2:4">
      <c r="B1259" s="79">
        <v>43697</v>
      </c>
      <c r="C1259" s="240">
        <v>1475</v>
      </c>
      <c r="D1259" s="263">
        <v>0.445359</v>
      </c>
    </row>
    <row r="1260" spans="2:4">
      <c r="B1260" s="79">
        <v>43696</v>
      </c>
      <c r="C1260" s="240">
        <v>1504.7</v>
      </c>
      <c r="D1260" s="263">
        <v>0.52510900000000005</v>
      </c>
    </row>
    <row r="1261" spans="2:4">
      <c r="B1261" s="79">
        <v>43693</v>
      </c>
      <c r="C1261" s="240">
        <v>1492.7</v>
      </c>
      <c r="D1261" s="263">
        <v>0.80287900000000001</v>
      </c>
    </row>
    <row r="1262" spans="2:4">
      <c r="B1262" s="79">
        <v>43691</v>
      </c>
      <c r="C1262" s="240">
        <v>1490.6</v>
      </c>
      <c r="D1262" s="263">
        <v>2.9400719999999998</v>
      </c>
    </row>
    <row r="1263" spans="2:4">
      <c r="B1263" s="79">
        <v>43690</v>
      </c>
      <c r="C1263" s="240">
        <v>1460.9</v>
      </c>
      <c r="D1263" s="263">
        <v>0.32148900000000002</v>
      </c>
    </row>
    <row r="1264" spans="2:4">
      <c r="B1264" s="79">
        <v>43686</v>
      </c>
      <c r="C1264" s="240">
        <v>1450.8</v>
      </c>
      <c r="D1264" s="263">
        <v>0.49846800000000002</v>
      </c>
    </row>
    <row r="1265" spans="2:4">
      <c r="B1265" s="79">
        <v>43685</v>
      </c>
      <c r="C1265" s="240">
        <v>1429.75</v>
      </c>
      <c r="D1265" s="263">
        <v>0.27517900000000001</v>
      </c>
    </row>
    <row r="1266" spans="2:4">
      <c r="B1266" s="79">
        <v>43684</v>
      </c>
      <c r="C1266" s="240">
        <v>1434.3</v>
      </c>
      <c r="D1266" s="263">
        <v>0.38785900000000001</v>
      </c>
    </row>
    <row r="1267" spans="2:4">
      <c r="B1267" s="79">
        <v>43683</v>
      </c>
      <c r="C1267" s="240">
        <v>1490.45</v>
      </c>
      <c r="D1267" s="263">
        <v>0.61198799999999998</v>
      </c>
    </row>
    <row r="1268" spans="2:4">
      <c r="B1268" s="79">
        <v>43682</v>
      </c>
      <c r="C1268" s="240">
        <v>1490.05</v>
      </c>
      <c r="D1268" s="263">
        <v>0.78858200000000001</v>
      </c>
    </row>
    <row r="1269" spans="2:4">
      <c r="B1269" s="79">
        <v>43679</v>
      </c>
      <c r="C1269" s="240">
        <v>1514.2</v>
      </c>
      <c r="D1269" s="263">
        <v>0.53822400000000004</v>
      </c>
    </row>
    <row r="1270" spans="2:4">
      <c r="B1270" s="79">
        <v>43678</v>
      </c>
      <c r="C1270" s="240">
        <v>1483.6</v>
      </c>
      <c r="D1270" s="263">
        <v>0.37507200000000002</v>
      </c>
    </row>
    <row r="1271" spans="2:4">
      <c r="B1271" s="79">
        <v>43677</v>
      </c>
      <c r="C1271" s="240">
        <v>1482.7</v>
      </c>
      <c r="D1271" s="263">
        <v>0.51105</v>
      </c>
    </row>
    <row r="1272" spans="2:4">
      <c r="B1272" s="79">
        <v>43676</v>
      </c>
      <c r="C1272" s="240">
        <v>1459.7</v>
      </c>
      <c r="D1272" s="263">
        <v>0.34553499999999998</v>
      </c>
    </row>
    <row r="1273" spans="2:4">
      <c r="B1273" s="79">
        <v>43675</v>
      </c>
      <c r="C1273" s="240">
        <v>1449.9</v>
      </c>
      <c r="D1273" s="263">
        <v>0.33149600000000001</v>
      </c>
    </row>
    <row r="1274" spans="2:4">
      <c r="B1274" s="79">
        <v>43672</v>
      </c>
      <c r="C1274" s="240">
        <v>1425.05</v>
      </c>
      <c r="D1274" s="263">
        <v>0.36597099999999999</v>
      </c>
    </row>
    <row r="1275" spans="2:4">
      <c r="B1275" s="79">
        <v>43671</v>
      </c>
      <c r="C1275" s="240">
        <v>1420.15</v>
      </c>
      <c r="D1275" s="263">
        <v>0.27238000000000001</v>
      </c>
    </row>
    <row r="1276" spans="2:4">
      <c r="B1276" s="79">
        <v>43670</v>
      </c>
      <c r="C1276" s="240">
        <v>1423.9</v>
      </c>
      <c r="D1276" s="263">
        <v>0.41248899999999999</v>
      </c>
    </row>
    <row r="1277" spans="2:4">
      <c r="B1277" s="79">
        <v>43669</v>
      </c>
      <c r="C1277" s="240">
        <v>1402.35</v>
      </c>
      <c r="D1277" s="263">
        <v>0.31515799999999999</v>
      </c>
    </row>
    <row r="1278" spans="2:4">
      <c r="B1278" s="79">
        <v>43668</v>
      </c>
      <c r="C1278" s="240">
        <v>1417.55</v>
      </c>
      <c r="D1278" s="263">
        <v>0.30643500000000001</v>
      </c>
    </row>
    <row r="1279" spans="2:4">
      <c r="B1279" s="79">
        <v>43665</v>
      </c>
      <c r="C1279" s="240">
        <v>1402.05</v>
      </c>
      <c r="D1279" s="263">
        <v>0.48233900000000002</v>
      </c>
    </row>
    <row r="1280" spans="2:4">
      <c r="B1280" s="79">
        <v>43664</v>
      </c>
      <c r="C1280" s="240">
        <v>1439.4</v>
      </c>
      <c r="D1280" s="263">
        <v>1.2609969999999999</v>
      </c>
    </row>
    <row r="1281" spans="2:4">
      <c r="B1281" s="79">
        <v>43663</v>
      </c>
      <c r="C1281" s="240">
        <v>1463.8</v>
      </c>
      <c r="D1281" s="263">
        <v>1.5955889999999999</v>
      </c>
    </row>
    <row r="1282" spans="2:4">
      <c r="B1282" s="79">
        <v>43662</v>
      </c>
      <c r="C1282" s="240">
        <v>1463.6</v>
      </c>
      <c r="D1282" s="263">
        <v>0.26426699999999997</v>
      </c>
    </row>
    <row r="1283" spans="2:4">
      <c r="B1283" s="79">
        <v>43661</v>
      </c>
      <c r="C1283" s="240">
        <v>1425.25</v>
      </c>
      <c r="D1283" s="263">
        <v>0.16662299999999999</v>
      </c>
    </row>
    <row r="1284" spans="2:4">
      <c r="B1284" s="79">
        <v>43658</v>
      </c>
      <c r="C1284" s="240">
        <v>1359.4</v>
      </c>
      <c r="D1284" s="263">
        <v>0.23904400000000001</v>
      </c>
    </row>
    <row r="1285" spans="2:4">
      <c r="B1285" s="79">
        <v>43657</v>
      </c>
      <c r="C1285" s="240">
        <v>1373</v>
      </c>
      <c r="D1285" s="263">
        <v>0.41131000000000001</v>
      </c>
    </row>
    <row r="1286" spans="2:4">
      <c r="B1286" s="79">
        <v>43656</v>
      </c>
      <c r="C1286" s="240">
        <v>1350.8</v>
      </c>
      <c r="D1286" s="263">
        <v>0.95405600000000002</v>
      </c>
    </row>
    <row r="1287" spans="2:4">
      <c r="B1287" s="79">
        <v>43655</v>
      </c>
      <c r="C1287" s="240">
        <v>1374.95</v>
      </c>
      <c r="D1287" s="263">
        <v>0.56534300000000004</v>
      </c>
    </row>
    <row r="1288" spans="2:4">
      <c r="B1288" s="79">
        <v>43654</v>
      </c>
      <c r="C1288" s="240">
        <v>1393</v>
      </c>
      <c r="D1288" s="263">
        <v>0.26414799999999999</v>
      </c>
    </row>
    <row r="1289" spans="2:4">
      <c r="B1289" s="79">
        <v>43651</v>
      </c>
      <c r="C1289" s="240">
        <v>1356.15</v>
      </c>
      <c r="D1289" s="263">
        <v>0.42796200000000001</v>
      </c>
    </row>
    <row r="1290" spans="2:4">
      <c r="B1290" s="79">
        <v>43650</v>
      </c>
      <c r="C1290" s="240">
        <v>1433</v>
      </c>
      <c r="D1290" s="263">
        <v>0.37875900000000001</v>
      </c>
    </row>
    <row r="1291" spans="2:4">
      <c r="B1291" s="79">
        <v>43649</v>
      </c>
      <c r="C1291" s="240">
        <v>1460.1</v>
      </c>
      <c r="D1291" s="263">
        <v>0.51576599999999995</v>
      </c>
    </row>
    <row r="1292" spans="2:4">
      <c r="B1292" s="79">
        <v>43648</v>
      </c>
      <c r="C1292" s="240">
        <v>1446.6</v>
      </c>
      <c r="D1292" s="263">
        <v>0.25536999999999999</v>
      </c>
    </row>
    <row r="1293" spans="2:4">
      <c r="B1293" s="79">
        <v>43647</v>
      </c>
      <c r="C1293" s="240">
        <v>1426.05</v>
      </c>
      <c r="D1293" s="263">
        <v>0.62882099999999996</v>
      </c>
    </row>
    <row r="1294" spans="2:4">
      <c r="B1294" s="79">
        <v>43644</v>
      </c>
      <c r="C1294" s="240">
        <v>1397.9</v>
      </c>
      <c r="D1294" s="263">
        <v>0.79674599999999995</v>
      </c>
    </row>
    <row r="1295" spans="2:4">
      <c r="B1295" s="79">
        <v>43643</v>
      </c>
      <c r="C1295" s="240">
        <v>1390.55</v>
      </c>
      <c r="D1295" s="263">
        <v>0.137823</v>
      </c>
    </row>
    <row r="1296" spans="2:4">
      <c r="B1296" s="79">
        <v>43642</v>
      </c>
      <c r="C1296" s="240">
        <v>1387.45</v>
      </c>
      <c r="D1296" s="263">
        <v>0.118535</v>
      </c>
    </row>
    <row r="1297" spans="2:4">
      <c r="B1297" s="79">
        <v>43641</v>
      </c>
      <c r="C1297" s="240">
        <v>1330.65</v>
      </c>
      <c r="D1297" s="263">
        <v>0.37570399999999998</v>
      </c>
    </row>
    <row r="1298" spans="2:4">
      <c r="B1298" s="79">
        <v>43640</v>
      </c>
      <c r="C1298" s="240">
        <v>1329.2</v>
      </c>
      <c r="D1298" s="263">
        <v>0.34839700000000001</v>
      </c>
    </row>
    <row r="1299" spans="2:4">
      <c r="B1299" s="79">
        <v>43637</v>
      </c>
      <c r="C1299" s="240">
        <v>1320.45</v>
      </c>
      <c r="D1299" s="263">
        <v>0.29180099999999998</v>
      </c>
    </row>
    <row r="1300" spans="2:4">
      <c r="B1300" s="79">
        <v>43636</v>
      </c>
      <c r="C1300" s="240">
        <v>1336.15</v>
      </c>
      <c r="D1300" s="263">
        <v>0.59554799999999997</v>
      </c>
    </row>
    <row r="1301" spans="2:4">
      <c r="B1301" s="79">
        <v>43635</v>
      </c>
      <c r="C1301" s="240">
        <v>1335.7</v>
      </c>
      <c r="D1301" s="263">
        <v>0.18179200000000001</v>
      </c>
    </row>
    <row r="1302" spans="2:4">
      <c r="B1302" s="79">
        <v>43634</v>
      </c>
      <c r="C1302" s="240">
        <v>1342</v>
      </c>
      <c r="D1302" s="263">
        <v>0.57755000000000001</v>
      </c>
    </row>
    <row r="1303" spans="2:4">
      <c r="B1303" s="79">
        <v>43633</v>
      </c>
      <c r="C1303" s="240">
        <v>1297.5</v>
      </c>
      <c r="D1303" s="263">
        <v>0.27540999999999999</v>
      </c>
    </row>
    <row r="1304" spans="2:4">
      <c r="B1304" s="79">
        <v>43630</v>
      </c>
      <c r="C1304" s="240">
        <v>1330.6</v>
      </c>
      <c r="D1304" s="263">
        <v>0.42153400000000002</v>
      </c>
    </row>
    <row r="1305" spans="2:4">
      <c r="B1305" s="79">
        <v>43629</v>
      </c>
      <c r="C1305" s="240">
        <v>1305</v>
      </c>
      <c r="D1305" s="263">
        <v>0.182203</v>
      </c>
    </row>
    <row r="1306" spans="2:4">
      <c r="B1306" s="79">
        <v>43628</v>
      </c>
      <c r="C1306" s="240">
        <v>1310.5</v>
      </c>
      <c r="D1306" s="263">
        <v>0.19448499999999999</v>
      </c>
    </row>
    <row r="1307" spans="2:4">
      <c r="B1307" s="79">
        <v>43627</v>
      </c>
      <c r="C1307" s="240">
        <v>1296.9000000000001</v>
      </c>
      <c r="D1307" s="263">
        <v>0.27296500000000001</v>
      </c>
    </row>
    <row r="1308" spans="2:4">
      <c r="B1308" s="79">
        <v>43626</v>
      </c>
      <c r="C1308" s="240">
        <v>1299.7</v>
      </c>
      <c r="D1308" s="263">
        <v>0.22617399999999999</v>
      </c>
    </row>
    <row r="1309" spans="2:4">
      <c r="B1309" s="79">
        <v>43623</v>
      </c>
      <c r="C1309" s="240">
        <v>1296.6500000000001</v>
      </c>
      <c r="D1309" s="263">
        <v>0.24155499999999999</v>
      </c>
    </row>
    <row r="1310" spans="2:4">
      <c r="B1310" s="79">
        <v>43622</v>
      </c>
      <c r="C1310" s="240">
        <v>1317.65</v>
      </c>
      <c r="D1310" s="263">
        <v>0.408526</v>
      </c>
    </row>
    <row r="1311" spans="2:4">
      <c r="B1311" s="79">
        <v>43620</v>
      </c>
      <c r="C1311" s="240">
        <v>1333.05</v>
      </c>
      <c r="D1311" s="263">
        <v>0.46661900000000001</v>
      </c>
    </row>
    <row r="1312" spans="2:4">
      <c r="B1312" s="79">
        <v>43619</v>
      </c>
      <c r="C1312" s="240">
        <v>1340.3</v>
      </c>
      <c r="D1312" s="263">
        <v>0.211312</v>
      </c>
    </row>
    <row r="1313" spans="2:4">
      <c r="B1313" s="79">
        <v>43616</v>
      </c>
      <c r="C1313" s="240">
        <v>1323.1</v>
      </c>
      <c r="D1313" s="263">
        <v>0.21399199999999999</v>
      </c>
    </row>
    <row r="1314" spans="2:4">
      <c r="B1314" s="79">
        <v>43615</v>
      </c>
      <c r="C1314" s="240">
        <v>1303.9000000000001</v>
      </c>
      <c r="D1314" s="263">
        <v>0.65942299999999998</v>
      </c>
    </row>
    <row r="1315" spans="2:4">
      <c r="B1315" s="79">
        <v>43614</v>
      </c>
      <c r="C1315" s="240">
        <v>1307.05</v>
      </c>
      <c r="D1315" s="263">
        <v>0.61708200000000002</v>
      </c>
    </row>
    <row r="1316" spans="2:4">
      <c r="B1316" s="79">
        <v>43613</v>
      </c>
      <c r="C1316" s="240">
        <v>1310.5</v>
      </c>
      <c r="D1316" s="263">
        <v>0.73929999999999996</v>
      </c>
    </row>
    <row r="1317" spans="2:4">
      <c r="B1317" s="79">
        <v>43612</v>
      </c>
      <c r="C1317" s="240">
        <v>1289.95</v>
      </c>
      <c r="D1317" s="263">
        <v>0.541107</v>
      </c>
    </row>
    <row r="1318" spans="2:4">
      <c r="B1318" s="79">
        <v>43609</v>
      </c>
      <c r="C1318" s="240">
        <v>1341.05</v>
      </c>
      <c r="D1318" s="263">
        <v>0.36867299999999997</v>
      </c>
    </row>
    <row r="1319" spans="2:4">
      <c r="B1319" s="79">
        <v>43608</v>
      </c>
      <c r="C1319" s="240">
        <v>1303.1500000000001</v>
      </c>
      <c r="D1319" s="263">
        <v>0.54191199999999995</v>
      </c>
    </row>
    <row r="1320" spans="2:4">
      <c r="B1320" s="79">
        <v>43607</v>
      </c>
      <c r="C1320" s="240">
        <v>1299.1500000000001</v>
      </c>
      <c r="D1320" s="263">
        <v>0.95145199999999996</v>
      </c>
    </row>
    <row r="1321" spans="2:4">
      <c r="B1321" s="79">
        <v>43606</v>
      </c>
      <c r="C1321" s="240">
        <v>1272.0999999999999</v>
      </c>
      <c r="D1321" s="263">
        <v>0.43770500000000001</v>
      </c>
    </row>
    <row r="1322" spans="2:4">
      <c r="B1322" s="79">
        <v>43605</v>
      </c>
      <c r="C1322" s="240">
        <v>1318.1</v>
      </c>
      <c r="D1322" s="263">
        <v>0.41477999999999998</v>
      </c>
    </row>
    <row r="1323" spans="2:4">
      <c r="B1323" s="79">
        <v>43602</v>
      </c>
      <c r="C1323" s="240">
        <v>1234.25</v>
      </c>
      <c r="D1323" s="263">
        <v>0.59928300000000001</v>
      </c>
    </row>
    <row r="1324" spans="2:4">
      <c r="B1324" s="79">
        <v>43601</v>
      </c>
      <c r="C1324" s="240">
        <v>1253.8</v>
      </c>
      <c r="D1324" s="263">
        <v>0.29995100000000002</v>
      </c>
    </row>
    <row r="1325" spans="2:4">
      <c r="B1325" s="79">
        <v>43600</v>
      </c>
      <c r="C1325" s="240">
        <v>1237.5999999999999</v>
      </c>
      <c r="D1325" s="263">
        <v>0.82133299999999998</v>
      </c>
    </row>
    <row r="1326" spans="2:4">
      <c r="B1326" s="79">
        <v>43599</v>
      </c>
      <c r="C1326" s="240">
        <v>1250.25</v>
      </c>
      <c r="D1326" s="263">
        <v>0.61656</v>
      </c>
    </row>
    <row r="1327" spans="2:4">
      <c r="B1327" s="79">
        <v>43598</v>
      </c>
      <c r="C1327" s="240">
        <v>1251.9000000000001</v>
      </c>
      <c r="D1327" s="263">
        <v>0.38281799999999999</v>
      </c>
    </row>
    <row r="1328" spans="2:4">
      <c r="B1328" s="79">
        <v>43595</v>
      </c>
      <c r="C1328" s="240">
        <v>1250.75</v>
      </c>
      <c r="D1328" s="263">
        <v>0.67075300000000004</v>
      </c>
    </row>
    <row r="1329" spans="2:4">
      <c r="B1329" s="79">
        <v>43594</v>
      </c>
      <c r="C1329" s="240">
        <v>1251.5999999999999</v>
      </c>
      <c r="D1329" s="263">
        <v>0.69945900000000005</v>
      </c>
    </row>
    <row r="1330" spans="2:4">
      <c r="B1330" s="79">
        <v>43593</v>
      </c>
      <c r="C1330" s="240">
        <v>1245.55</v>
      </c>
      <c r="D1330" s="263">
        <v>0.42308499999999999</v>
      </c>
    </row>
    <row r="1331" spans="2:4">
      <c r="B1331" s="79">
        <v>43592</v>
      </c>
      <c r="C1331" s="240">
        <v>1255.0999999999999</v>
      </c>
      <c r="D1331" s="263">
        <v>0.30641600000000002</v>
      </c>
    </row>
    <row r="1332" spans="2:4">
      <c r="B1332" s="79">
        <v>43591</v>
      </c>
      <c r="C1332" s="240">
        <v>1249.6500000000001</v>
      </c>
      <c r="D1332" s="263">
        <v>0.49590800000000002</v>
      </c>
    </row>
    <row r="1333" spans="2:4">
      <c r="B1333" s="79">
        <v>43588</v>
      </c>
      <c r="C1333" s="240">
        <v>1262.45</v>
      </c>
      <c r="D1333" s="263">
        <v>0.46843099999999999</v>
      </c>
    </row>
    <row r="1334" spans="2:4">
      <c r="B1334" s="79">
        <v>43587</v>
      </c>
      <c r="C1334" s="240">
        <v>1265.2</v>
      </c>
      <c r="D1334" s="263">
        <v>0.82843999999999995</v>
      </c>
    </row>
    <row r="1335" spans="2:4">
      <c r="B1335" s="79">
        <v>43585</v>
      </c>
      <c r="C1335" s="240">
        <v>1295.5</v>
      </c>
      <c r="D1335" s="263">
        <v>0.68249099999999996</v>
      </c>
    </row>
    <row r="1336" spans="2:4">
      <c r="B1336" s="79">
        <v>43581</v>
      </c>
      <c r="C1336" s="240">
        <v>1301.1500000000001</v>
      </c>
      <c r="D1336" s="263">
        <v>1.008624</v>
      </c>
    </row>
    <row r="1337" spans="2:4">
      <c r="B1337" s="79">
        <v>43580</v>
      </c>
      <c r="C1337" s="240">
        <v>1328.05</v>
      </c>
      <c r="D1337" s="263">
        <v>0.97028400000000004</v>
      </c>
    </row>
    <row r="1338" spans="2:4">
      <c r="B1338" s="79">
        <v>43579</v>
      </c>
      <c r="C1338" s="240">
        <v>1331.15</v>
      </c>
      <c r="D1338" s="263">
        <v>0.49831999999999999</v>
      </c>
    </row>
    <row r="1339" spans="2:4">
      <c r="B1339" s="79">
        <v>43578</v>
      </c>
      <c r="C1339" s="240">
        <v>1286.05</v>
      </c>
      <c r="D1339" s="263">
        <v>0.91591699999999998</v>
      </c>
    </row>
    <row r="1340" spans="2:4">
      <c r="B1340" s="79">
        <v>43577</v>
      </c>
      <c r="C1340" s="240">
        <v>1324.8</v>
      </c>
      <c r="D1340" s="263">
        <v>0.80995600000000001</v>
      </c>
    </row>
    <row r="1341" spans="2:4">
      <c r="B1341" s="79">
        <v>43573</v>
      </c>
      <c r="C1341" s="240">
        <v>1358.5</v>
      </c>
      <c r="D1341" s="263">
        <v>0.246361</v>
      </c>
    </row>
    <row r="1342" spans="2:4">
      <c r="B1342" s="79">
        <v>43571</v>
      </c>
      <c r="C1342" s="240">
        <v>1410.65</v>
      </c>
      <c r="D1342" s="263">
        <v>0.94187399999999999</v>
      </c>
    </row>
    <row r="1343" spans="2:4">
      <c r="B1343" s="79">
        <v>43570</v>
      </c>
      <c r="C1343" s="240">
        <v>1453.25</v>
      </c>
      <c r="D1343" s="263">
        <v>0.73583799999999999</v>
      </c>
    </row>
    <row r="1344" spans="2:4">
      <c r="B1344" s="79">
        <v>43567</v>
      </c>
      <c r="C1344" s="240">
        <v>1465.35</v>
      </c>
      <c r="D1344" s="263">
        <v>0.98348400000000002</v>
      </c>
    </row>
    <row r="1345" spans="2:4">
      <c r="B1345" s="79">
        <v>43566</v>
      </c>
      <c r="C1345" s="240">
        <v>1472.6</v>
      </c>
      <c r="D1345" s="263">
        <v>0.64095100000000005</v>
      </c>
    </row>
    <row r="1346" spans="2:4">
      <c r="B1346" s="79">
        <v>43565</v>
      </c>
      <c r="C1346" s="240">
        <v>1522.3</v>
      </c>
      <c r="D1346" s="263">
        <v>0.58782400000000001</v>
      </c>
    </row>
    <row r="1347" spans="2:4">
      <c r="B1347" s="79">
        <v>43564</v>
      </c>
      <c r="C1347" s="240">
        <v>1486.2</v>
      </c>
      <c r="D1347" s="263">
        <v>0.21354699999999999</v>
      </c>
    </row>
    <row r="1348" spans="2:4">
      <c r="B1348" s="79">
        <v>43563</v>
      </c>
      <c r="C1348" s="240">
        <v>1481.85</v>
      </c>
      <c r="D1348" s="263">
        <v>0.44455</v>
      </c>
    </row>
    <row r="1349" spans="2:4">
      <c r="B1349" s="79">
        <v>43560</v>
      </c>
      <c r="C1349" s="240">
        <v>1449.3</v>
      </c>
      <c r="D1349" s="263">
        <v>0.19423299999999999</v>
      </c>
    </row>
    <row r="1350" spans="2:4">
      <c r="B1350" s="79">
        <v>43559</v>
      </c>
      <c r="C1350" s="240">
        <v>1443.6</v>
      </c>
      <c r="D1350" s="263">
        <v>0.28936099999999998</v>
      </c>
    </row>
    <row r="1351" spans="2:4">
      <c r="B1351" s="79">
        <v>43558</v>
      </c>
      <c r="C1351" s="240">
        <v>1478.55</v>
      </c>
      <c r="D1351" s="263">
        <v>0.600109</v>
      </c>
    </row>
    <row r="1352" spans="2:4">
      <c r="B1352" s="79">
        <v>43557</v>
      </c>
      <c r="C1352" s="240">
        <v>1492.85</v>
      </c>
      <c r="D1352" s="263">
        <v>0.20786199999999999</v>
      </c>
    </row>
    <row r="1353" spans="2:4">
      <c r="B1353" s="79">
        <v>43556</v>
      </c>
      <c r="C1353" s="240">
        <v>1492.95</v>
      </c>
      <c r="D1353" s="263">
        <v>0.22112100000000001</v>
      </c>
    </row>
    <row r="1354" spans="2:4">
      <c r="B1354" s="79">
        <v>43553</v>
      </c>
      <c r="C1354" s="240">
        <v>1471.1</v>
      </c>
      <c r="D1354" s="263">
        <v>0.17963299999999999</v>
      </c>
    </row>
    <row r="1355" spans="2:4">
      <c r="B1355" s="79">
        <v>43552</v>
      </c>
      <c r="C1355" s="240">
        <v>1472.5</v>
      </c>
      <c r="D1355" s="263">
        <v>0.35711399999999999</v>
      </c>
    </row>
    <row r="1356" spans="2:4">
      <c r="B1356" s="79">
        <v>43551</v>
      </c>
      <c r="C1356" s="240">
        <v>1479.4</v>
      </c>
      <c r="D1356" s="263">
        <v>0.40624500000000002</v>
      </c>
    </row>
    <row r="1357" spans="2:4">
      <c r="B1357" s="79">
        <v>43550</v>
      </c>
      <c r="C1357" s="240">
        <v>1477.95</v>
      </c>
      <c r="D1357" s="263">
        <v>0.34284599999999998</v>
      </c>
    </row>
    <row r="1358" spans="2:4">
      <c r="B1358" s="79">
        <v>43549</v>
      </c>
      <c r="C1358" s="240">
        <v>1471.2</v>
      </c>
      <c r="D1358" s="263">
        <v>0.232295</v>
      </c>
    </row>
    <row r="1359" spans="2:4">
      <c r="B1359" s="79">
        <v>43546</v>
      </c>
      <c r="C1359" s="240">
        <v>1503.7</v>
      </c>
      <c r="D1359" s="263">
        <v>0.25990799999999997</v>
      </c>
    </row>
    <row r="1360" spans="2:4">
      <c r="B1360" s="79">
        <v>43544</v>
      </c>
      <c r="C1360" s="240">
        <v>1482.15</v>
      </c>
      <c r="D1360" s="263">
        <v>0.44900099999999998</v>
      </c>
    </row>
    <row r="1361" spans="2:4">
      <c r="B1361" s="79">
        <v>43543</v>
      </c>
      <c r="C1361" s="240">
        <v>1479.55</v>
      </c>
      <c r="D1361" s="263">
        <v>0.65341400000000005</v>
      </c>
    </row>
    <row r="1362" spans="2:4">
      <c r="B1362" s="79">
        <v>43542</v>
      </c>
      <c r="C1362" s="240">
        <v>1478.8</v>
      </c>
      <c r="D1362" s="263">
        <v>0.69611500000000004</v>
      </c>
    </row>
    <row r="1363" spans="2:4">
      <c r="B1363" s="79">
        <v>43539</v>
      </c>
      <c r="C1363" s="240">
        <v>1478.5</v>
      </c>
      <c r="D1363" s="263">
        <v>1.481463</v>
      </c>
    </row>
    <row r="1364" spans="2:4">
      <c r="B1364" s="79">
        <v>43538</v>
      </c>
      <c r="C1364" s="240">
        <v>1467.3</v>
      </c>
      <c r="D1364" s="263">
        <v>0.70776300000000003</v>
      </c>
    </row>
    <row r="1365" spans="2:4">
      <c r="B1365" s="79">
        <v>43537</v>
      </c>
      <c r="C1365" s="240">
        <v>1501.4</v>
      </c>
      <c r="D1365" s="263">
        <v>0.241894</v>
      </c>
    </row>
    <row r="1366" spans="2:4">
      <c r="B1366" s="79">
        <v>43536</v>
      </c>
      <c r="C1366" s="240">
        <v>1510.6</v>
      </c>
      <c r="D1366" s="263">
        <v>0.53989100000000001</v>
      </c>
    </row>
    <row r="1367" spans="2:4">
      <c r="B1367" s="79">
        <v>43535</v>
      </c>
      <c r="C1367" s="240">
        <v>1482.2</v>
      </c>
      <c r="D1367" s="263">
        <v>0.221967</v>
      </c>
    </row>
    <row r="1368" spans="2:4">
      <c r="B1368" s="79">
        <v>43532</v>
      </c>
      <c r="C1368" s="240">
        <v>1450.4</v>
      </c>
      <c r="D1368" s="263">
        <v>0.39777899999999999</v>
      </c>
    </row>
    <row r="1369" spans="2:4">
      <c r="B1369" s="79">
        <v>43531</v>
      </c>
      <c r="C1369" s="240">
        <v>1457.45</v>
      </c>
      <c r="D1369" s="263">
        <v>0.22894500000000001</v>
      </c>
    </row>
    <row r="1370" spans="2:4">
      <c r="B1370" s="79">
        <v>43530</v>
      </c>
      <c r="C1370" s="240">
        <v>1470.35</v>
      </c>
      <c r="D1370" s="263">
        <v>0.24431</v>
      </c>
    </row>
    <row r="1371" spans="2:4">
      <c r="B1371" s="79">
        <v>43529</v>
      </c>
      <c r="C1371" s="240">
        <v>1471.95</v>
      </c>
      <c r="D1371" s="263">
        <v>0.327378</v>
      </c>
    </row>
    <row r="1372" spans="2:4">
      <c r="B1372" s="79">
        <v>43525</v>
      </c>
      <c r="C1372" s="240">
        <v>1456.55</v>
      </c>
      <c r="D1372" s="263">
        <v>0.361765</v>
      </c>
    </row>
    <row r="1373" spans="2:4">
      <c r="B1373" s="79">
        <v>43524</v>
      </c>
      <c r="C1373" s="240">
        <v>1455.8</v>
      </c>
      <c r="D1373" s="263">
        <v>0.54061899999999996</v>
      </c>
    </row>
    <row r="1374" spans="2:4">
      <c r="B1374" s="79">
        <v>43523</v>
      </c>
      <c r="C1374" s="240">
        <v>1450.15</v>
      </c>
      <c r="D1374" s="263">
        <v>0.36093999999999998</v>
      </c>
    </row>
    <row r="1375" spans="2:4">
      <c r="B1375" s="79">
        <v>43522</v>
      </c>
      <c r="C1375" s="240">
        <v>1469.35</v>
      </c>
      <c r="D1375" s="263">
        <v>0.27898800000000001</v>
      </c>
    </row>
    <row r="1376" spans="2:4">
      <c r="B1376" s="79">
        <v>43521</v>
      </c>
      <c r="C1376" s="240">
        <v>1495.95</v>
      </c>
      <c r="D1376" s="263">
        <v>0.84021000000000001</v>
      </c>
    </row>
    <row r="1377" spans="2:4">
      <c r="B1377" s="79">
        <v>43518</v>
      </c>
      <c r="C1377" s="240">
        <v>1487.9</v>
      </c>
      <c r="D1377" s="263">
        <v>0.24118700000000001</v>
      </c>
    </row>
    <row r="1378" spans="2:4">
      <c r="B1378" s="79">
        <v>43517</v>
      </c>
      <c r="C1378" s="240">
        <v>1461.05</v>
      </c>
      <c r="D1378" s="263">
        <v>0.59526699999999999</v>
      </c>
    </row>
    <row r="1379" spans="2:4">
      <c r="B1379" s="79">
        <v>43516</v>
      </c>
      <c r="C1379" s="240">
        <v>1472.95</v>
      </c>
      <c r="D1379" s="263">
        <v>0.851248</v>
      </c>
    </row>
    <row r="1380" spans="2:4">
      <c r="B1380" s="79">
        <v>43515</v>
      </c>
      <c r="C1380" s="240">
        <v>1433.3</v>
      </c>
      <c r="D1380" s="263">
        <v>0.305977</v>
      </c>
    </row>
    <row r="1381" spans="2:4">
      <c r="B1381" s="79">
        <v>43514</v>
      </c>
      <c r="C1381" s="240">
        <v>1436.05</v>
      </c>
      <c r="D1381" s="263">
        <v>0.27159</v>
      </c>
    </row>
    <row r="1382" spans="2:4">
      <c r="B1382" s="79">
        <v>43511</v>
      </c>
      <c r="C1382" s="240">
        <v>1464.3</v>
      </c>
      <c r="D1382" s="263">
        <v>0.16526299999999999</v>
      </c>
    </row>
    <row r="1383" spans="2:4">
      <c r="B1383" s="79">
        <v>43510</v>
      </c>
      <c r="C1383" s="240">
        <v>1465.4</v>
      </c>
      <c r="D1383" s="263">
        <v>0.19015299999999999</v>
      </c>
    </row>
    <row r="1384" spans="2:4">
      <c r="B1384" s="79">
        <v>43509</v>
      </c>
      <c r="C1384" s="240">
        <v>1428.8</v>
      </c>
      <c r="D1384" s="263">
        <v>0.266233</v>
      </c>
    </row>
    <row r="1385" spans="2:4">
      <c r="B1385" s="79">
        <v>43508</v>
      </c>
      <c r="C1385" s="240">
        <v>1442.25</v>
      </c>
      <c r="D1385" s="263">
        <v>0.82758500000000002</v>
      </c>
    </row>
    <row r="1386" spans="2:4">
      <c r="B1386" s="79">
        <v>43507</v>
      </c>
      <c r="C1386" s="240">
        <v>1451.3</v>
      </c>
      <c r="D1386" s="263">
        <v>0.49127599999999999</v>
      </c>
    </row>
    <row r="1387" spans="2:4">
      <c r="B1387" s="79">
        <v>43504</v>
      </c>
      <c r="C1387" s="240">
        <v>1477.5</v>
      </c>
      <c r="D1387" s="263">
        <v>0.785219</v>
      </c>
    </row>
    <row r="1388" spans="2:4">
      <c r="B1388" s="79">
        <v>43503</v>
      </c>
      <c r="C1388" s="240">
        <v>1496.35</v>
      </c>
      <c r="D1388" s="263">
        <v>1.1376539999999999</v>
      </c>
    </row>
    <row r="1389" spans="2:4">
      <c r="B1389" s="79">
        <v>43502</v>
      </c>
      <c r="C1389" s="240">
        <v>1512.65</v>
      </c>
      <c r="D1389" s="263">
        <v>0.28756199999999998</v>
      </c>
    </row>
    <row r="1390" spans="2:4">
      <c r="B1390" s="79">
        <v>43501</v>
      </c>
      <c r="C1390" s="240">
        <v>1471.7</v>
      </c>
      <c r="D1390" s="263">
        <v>0.23805999999999999</v>
      </c>
    </row>
    <row r="1391" spans="2:4">
      <c r="B1391" s="79">
        <v>43500</v>
      </c>
      <c r="C1391" s="240">
        <v>1473.9</v>
      </c>
      <c r="D1391" s="263">
        <v>0.23810899999999999</v>
      </c>
    </row>
    <row r="1392" spans="2:4">
      <c r="B1392" s="79">
        <v>43497</v>
      </c>
      <c r="C1392" s="240">
        <v>1442.95</v>
      </c>
      <c r="D1392" s="263">
        <v>0.357354</v>
      </c>
    </row>
    <row r="1393" spans="2:4">
      <c r="B1393" s="79">
        <v>43496</v>
      </c>
      <c r="C1393" s="240">
        <v>1374.85</v>
      </c>
      <c r="D1393" s="263">
        <v>0.68313900000000005</v>
      </c>
    </row>
    <row r="1394" spans="2:4">
      <c r="B1394" s="79">
        <v>43495</v>
      </c>
      <c r="C1394" s="240">
        <v>1374.2</v>
      </c>
      <c r="D1394" s="263">
        <v>0.33868500000000001</v>
      </c>
    </row>
    <row r="1395" spans="2:4">
      <c r="B1395" s="79">
        <v>43494</v>
      </c>
      <c r="C1395" s="240">
        <v>1384.55</v>
      </c>
      <c r="D1395" s="263">
        <v>1.062451</v>
      </c>
    </row>
    <row r="1396" spans="2:4">
      <c r="B1396" s="79">
        <v>43493</v>
      </c>
      <c r="C1396" s="240">
        <v>1372.75</v>
      </c>
      <c r="D1396" s="263">
        <v>0.44417400000000001</v>
      </c>
    </row>
    <row r="1397" spans="2:4">
      <c r="B1397" s="79">
        <v>43490</v>
      </c>
      <c r="C1397" s="240">
        <v>1365.7</v>
      </c>
      <c r="D1397" s="263">
        <v>0.43450800000000001</v>
      </c>
    </row>
    <row r="1398" spans="2:4">
      <c r="B1398" s="79">
        <v>43489</v>
      </c>
      <c r="C1398" s="240">
        <v>1391.55</v>
      </c>
      <c r="D1398" s="263">
        <v>0.58066099999999998</v>
      </c>
    </row>
    <row r="1399" spans="2:4">
      <c r="B1399" s="79">
        <v>43488</v>
      </c>
      <c r="C1399" s="240">
        <v>1397.3</v>
      </c>
      <c r="D1399" s="263">
        <v>0.65738300000000005</v>
      </c>
    </row>
    <row r="1400" spans="2:4">
      <c r="B1400" s="79">
        <v>43487</v>
      </c>
      <c r="C1400" s="240">
        <v>1357.9</v>
      </c>
      <c r="D1400" s="263">
        <v>0.77165399999999995</v>
      </c>
    </row>
    <row r="1401" spans="2:4">
      <c r="B1401" s="79">
        <v>43486</v>
      </c>
      <c r="C1401" s="240">
        <v>1351.3</v>
      </c>
      <c r="D1401" s="263">
        <v>1.8294900000000001</v>
      </c>
    </row>
    <row r="1402" spans="2:4">
      <c r="B1402" s="79">
        <v>43483</v>
      </c>
      <c r="C1402" s="240">
        <v>1383.05</v>
      </c>
      <c r="D1402" s="263">
        <v>3.66214</v>
      </c>
    </row>
    <row r="1403" spans="2:4">
      <c r="B1403" s="79">
        <v>43482</v>
      </c>
      <c r="C1403" s="240">
        <v>1368</v>
      </c>
      <c r="D1403" s="263">
        <v>0.61426199999999997</v>
      </c>
    </row>
    <row r="1404" spans="2:4">
      <c r="B1404" s="79">
        <v>43481</v>
      </c>
      <c r="C1404" s="240">
        <v>1393.25</v>
      </c>
      <c r="D1404" s="263">
        <v>0.34903699999999999</v>
      </c>
    </row>
    <row r="1405" spans="2:4">
      <c r="B1405" s="79">
        <v>43480</v>
      </c>
      <c r="C1405" s="240">
        <v>1390</v>
      </c>
      <c r="D1405" s="263">
        <v>0.33683099999999999</v>
      </c>
    </row>
    <row r="1406" spans="2:4">
      <c r="B1406" s="79">
        <v>43479</v>
      </c>
      <c r="C1406" s="240">
        <v>1397.4</v>
      </c>
      <c r="D1406" s="263">
        <v>0.27078999999999998</v>
      </c>
    </row>
    <row r="1407" spans="2:4">
      <c r="B1407" s="79">
        <v>43476</v>
      </c>
      <c r="C1407" s="240">
        <v>1571.65</v>
      </c>
      <c r="D1407" s="263">
        <v>0.31557000000000002</v>
      </c>
    </row>
    <row r="1408" spans="2:4">
      <c r="B1408" s="79">
        <v>43475</v>
      </c>
      <c r="C1408" s="240">
        <v>1587.8</v>
      </c>
      <c r="D1408" s="263">
        <v>0.29588900000000001</v>
      </c>
    </row>
    <row r="1409" spans="2:4">
      <c r="B1409" s="79">
        <v>43474</v>
      </c>
      <c r="C1409" s="240">
        <v>1595.75</v>
      </c>
      <c r="D1409" s="263">
        <v>0.51632400000000001</v>
      </c>
    </row>
    <row r="1410" spans="2:4">
      <c r="B1410" s="79">
        <v>43473</v>
      </c>
      <c r="C1410" s="240">
        <v>1572.4</v>
      </c>
      <c r="D1410" s="263">
        <v>0.397366</v>
      </c>
    </row>
    <row r="1411" spans="2:4">
      <c r="B1411" s="79">
        <v>43472</v>
      </c>
      <c r="C1411" s="240">
        <v>1571.15</v>
      </c>
      <c r="D1411" s="263">
        <v>0.54235900000000004</v>
      </c>
    </row>
    <row r="1412" spans="2:4">
      <c r="B1412" s="79">
        <v>43469</v>
      </c>
      <c r="C1412" s="240">
        <v>1577.75</v>
      </c>
      <c r="D1412" s="263">
        <v>1.1755180000000001</v>
      </c>
    </row>
    <row r="1413" spans="2:4">
      <c r="B1413" s="79">
        <v>43468</v>
      </c>
      <c r="C1413" s="240">
        <v>1575.9</v>
      </c>
      <c r="D1413" s="263">
        <v>1.0534079999999999</v>
      </c>
    </row>
    <row r="1414" spans="2:4">
      <c r="B1414" s="79">
        <v>43467</v>
      </c>
      <c r="C1414" s="240">
        <v>1560.25</v>
      </c>
      <c r="D1414" s="263">
        <v>0.26079200000000002</v>
      </c>
    </row>
    <row r="1415" spans="2:4">
      <c r="B1415" s="79">
        <v>43466</v>
      </c>
      <c r="C1415" s="240">
        <v>1590.75</v>
      </c>
      <c r="D1415" s="263">
        <v>0.54471800000000004</v>
      </c>
    </row>
    <row r="1416" spans="2:4">
      <c r="B1416" s="79">
        <v>43465</v>
      </c>
      <c r="C1416" s="240">
        <v>1606.65</v>
      </c>
      <c r="D1416" s="263">
        <v>0.64721099999999998</v>
      </c>
    </row>
    <row r="1417" spans="2:4">
      <c r="B1417" s="79">
        <v>43462</v>
      </c>
      <c r="C1417" s="240">
        <v>1654.95</v>
      </c>
      <c r="D1417" s="263">
        <v>2.9685869999999999</v>
      </c>
    </row>
    <row r="1418" spans="2:4">
      <c r="B1418" s="79">
        <v>43461</v>
      </c>
      <c r="C1418" s="240">
        <v>1570.15</v>
      </c>
      <c r="D1418" s="263">
        <v>0.25214999999999999</v>
      </c>
    </row>
    <row r="1419" spans="2:4">
      <c r="B1419" s="79">
        <v>43460</v>
      </c>
      <c r="C1419" s="240">
        <v>1554.85</v>
      </c>
      <c r="D1419" s="263">
        <v>0.796991</v>
      </c>
    </row>
    <row r="1420" spans="2:4">
      <c r="B1420" s="79">
        <v>43458</v>
      </c>
      <c r="C1420" s="240">
        <v>1545.75</v>
      </c>
      <c r="D1420" s="263">
        <v>0.88610500000000003</v>
      </c>
    </row>
    <row r="1421" spans="2:4">
      <c r="B1421" s="79">
        <v>43455</v>
      </c>
      <c r="C1421" s="240">
        <v>1648.1</v>
      </c>
      <c r="D1421" s="263">
        <v>0.39897300000000002</v>
      </c>
    </row>
    <row r="1422" spans="2:4">
      <c r="B1422" s="79">
        <v>43454</v>
      </c>
      <c r="C1422" s="240">
        <v>1646.1</v>
      </c>
      <c r="D1422" s="263">
        <v>0.44220500000000001</v>
      </c>
    </row>
    <row r="1423" spans="2:4">
      <c r="B1423" s="79">
        <v>43453</v>
      </c>
      <c r="C1423" s="240">
        <v>1650.6</v>
      </c>
      <c r="D1423" s="263">
        <v>0.34831000000000001</v>
      </c>
    </row>
    <row r="1424" spans="2:4">
      <c r="B1424" s="79">
        <v>43452</v>
      </c>
      <c r="C1424" s="240">
        <v>1668.15</v>
      </c>
      <c r="D1424" s="263">
        <v>0.44585900000000001</v>
      </c>
    </row>
    <row r="1425" spans="2:4">
      <c r="B1425" s="79">
        <v>43451</v>
      </c>
      <c r="C1425" s="240">
        <v>1616.25</v>
      </c>
      <c r="D1425" s="263">
        <v>0.56445500000000004</v>
      </c>
    </row>
    <row r="1426" spans="2:4">
      <c r="B1426" s="79">
        <v>43448</v>
      </c>
      <c r="C1426" s="240">
        <v>1594.5</v>
      </c>
      <c r="D1426" s="263">
        <v>0.41592200000000001</v>
      </c>
    </row>
    <row r="1427" spans="2:4">
      <c r="B1427" s="79">
        <v>43447</v>
      </c>
      <c r="C1427" s="240">
        <v>1582.9</v>
      </c>
      <c r="D1427" s="263">
        <v>0.39927099999999999</v>
      </c>
    </row>
    <row r="1428" spans="2:4">
      <c r="B1428" s="79">
        <v>43446</v>
      </c>
      <c r="C1428" s="240">
        <v>1559.75</v>
      </c>
      <c r="D1428" s="263">
        <v>0.28221600000000002</v>
      </c>
    </row>
    <row r="1429" spans="2:4">
      <c r="B1429" s="79">
        <v>43445</v>
      </c>
      <c r="C1429" s="240">
        <v>1546.5</v>
      </c>
      <c r="D1429" s="263">
        <v>0.58051299999999995</v>
      </c>
    </row>
    <row r="1430" spans="2:4">
      <c r="B1430" s="79">
        <v>43444</v>
      </c>
      <c r="C1430" s="240">
        <v>1510.2</v>
      </c>
      <c r="D1430" s="263">
        <v>0.34276099999999998</v>
      </c>
    </row>
    <row r="1431" spans="2:4">
      <c r="B1431" s="79">
        <v>43441</v>
      </c>
      <c r="C1431" s="240">
        <v>1513.15</v>
      </c>
      <c r="D1431" s="263">
        <v>0.34996100000000002</v>
      </c>
    </row>
    <row r="1432" spans="2:4">
      <c r="B1432" s="79">
        <v>43440</v>
      </c>
      <c r="C1432" s="240">
        <v>1496.65</v>
      </c>
      <c r="D1432" s="263">
        <v>1.3607320000000001</v>
      </c>
    </row>
    <row r="1433" spans="2:4">
      <c r="B1433" s="79">
        <v>43439</v>
      </c>
      <c r="C1433" s="240">
        <v>1502.55</v>
      </c>
      <c r="D1433" s="263">
        <v>0.31154300000000001</v>
      </c>
    </row>
    <row r="1434" spans="2:4">
      <c r="B1434" s="79">
        <v>43438</v>
      </c>
      <c r="C1434" s="240">
        <v>1485.7</v>
      </c>
      <c r="D1434" s="263">
        <v>0.51517199999999996</v>
      </c>
    </row>
    <row r="1435" spans="2:4">
      <c r="B1435" s="79">
        <v>43437</v>
      </c>
      <c r="C1435" s="240">
        <v>1477.45</v>
      </c>
      <c r="D1435" s="263">
        <v>0.19145799999999999</v>
      </c>
    </row>
    <row r="1436" spans="2:4">
      <c r="B1436" s="79">
        <v>43434</v>
      </c>
      <c r="C1436" s="240">
        <v>1492.5</v>
      </c>
      <c r="D1436" s="263">
        <v>0.31296499999999999</v>
      </c>
    </row>
    <row r="1437" spans="2:4">
      <c r="B1437" s="79">
        <v>43433</v>
      </c>
      <c r="C1437" s="240">
        <v>1438.1</v>
      </c>
      <c r="D1437" s="263">
        <v>0.19367400000000001</v>
      </c>
    </row>
    <row r="1438" spans="2:4">
      <c r="B1438" s="79">
        <v>43432</v>
      </c>
      <c r="C1438" s="240">
        <v>1443.7</v>
      </c>
      <c r="D1438" s="263">
        <v>0.23385</v>
      </c>
    </row>
    <row r="1439" spans="2:4">
      <c r="B1439" s="79">
        <v>43431</v>
      </c>
      <c r="C1439" s="240">
        <v>1404.95</v>
      </c>
      <c r="D1439" s="263">
        <v>0.57701199999999997</v>
      </c>
    </row>
    <row r="1440" spans="2:4">
      <c r="B1440" s="79">
        <v>43430</v>
      </c>
      <c r="C1440" s="240">
        <v>1393.7</v>
      </c>
      <c r="D1440" s="263">
        <v>0.28979899999999997</v>
      </c>
    </row>
    <row r="1441" spans="2:4">
      <c r="B1441" s="79">
        <v>43426</v>
      </c>
      <c r="C1441" s="240">
        <v>1410.9</v>
      </c>
      <c r="D1441" s="263">
        <v>0.37992900000000002</v>
      </c>
    </row>
    <row r="1442" spans="2:4">
      <c r="B1442" s="79">
        <v>43425</v>
      </c>
      <c r="C1442" s="240">
        <v>1421.35</v>
      </c>
      <c r="D1442" s="263">
        <v>0.25556699999999999</v>
      </c>
    </row>
    <row r="1443" spans="2:4">
      <c r="B1443" s="79">
        <v>43424</v>
      </c>
      <c r="C1443" s="240">
        <v>1412.5</v>
      </c>
      <c r="D1443" s="263">
        <v>0.38277899999999998</v>
      </c>
    </row>
    <row r="1444" spans="2:4">
      <c r="B1444" s="79">
        <v>43423</v>
      </c>
      <c r="C1444" s="240">
        <v>1412.55</v>
      </c>
      <c r="D1444" s="263">
        <v>0.29390699999999997</v>
      </c>
    </row>
    <row r="1445" spans="2:4">
      <c r="B1445" s="79">
        <v>43420</v>
      </c>
      <c r="C1445" s="240">
        <v>1387.9</v>
      </c>
      <c r="D1445" s="263">
        <v>0.37933600000000001</v>
      </c>
    </row>
    <row r="1446" spans="2:4">
      <c r="B1446" s="79">
        <v>43419</v>
      </c>
      <c r="C1446" s="240">
        <v>1388.45</v>
      </c>
      <c r="D1446" s="263">
        <v>0.37520599999999998</v>
      </c>
    </row>
    <row r="1447" spans="2:4">
      <c r="B1447" s="79">
        <v>43418</v>
      </c>
      <c r="C1447" s="240">
        <v>1380.7</v>
      </c>
      <c r="D1447" s="263">
        <v>0.10934199999999999</v>
      </c>
    </row>
    <row r="1448" spans="2:4">
      <c r="B1448" s="79">
        <v>43417</v>
      </c>
      <c r="C1448" s="240">
        <v>1374.35</v>
      </c>
      <c r="D1448" s="263">
        <v>0.600576</v>
      </c>
    </row>
    <row r="1449" spans="2:4">
      <c r="B1449" s="79">
        <v>43416</v>
      </c>
      <c r="C1449" s="240">
        <v>1391.75</v>
      </c>
      <c r="D1449" s="263">
        <v>0.65612899999999996</v>
      </c>
    </row>
    <row r="1450" spans="2:4">
      <c r="B1450" s="79">
        <v>43413</v>
      </c>
      <c r="C1450" s="240">
        <v>1396.75</v>
      </c>
      <c r="D1450" s="263">
        <v>1.76102</v>
      </c>
    </row>
    <row r="1451" spans="2:4">
      <c r="B1451" s="79">
        <v>43411</v>
      </c>
      <c r="C1451" s="240">
        <v>1425.15</v>
      </c>
      <c r="D1451" s="263">
        <v>0.70650599999999997</v>
      </c>
    </row>
    <row r="1452" spans="2:4">
      <c r="B1452" s="79">
        <v>43410</v>
      </c>
      <c r="C1452" s="240">
        <v>1424</v>
      </c>
      <c r="D1452" s="263">
        <v>0.94196199999999997</v>
      </c>
    </row>
    <row r="1453" spans="2:4">
      <c r="B1453" s="79">
        <v>43409</v>
      </c>
      <c r="C1453" s="240">
        <v>1436.05</v>
      </c>
      <c r="D1453" s="263">
        <v>0.72925899999999999</v>
      </c>
    </row>
    <row r="1454" spans="2:4">
      <c r="B1454" s="79">
        <v>43406</v>
      </c>
      <c r="C1454" s="240">
        <v>1462.5</v>
      </c>
      <c r="D1454" s="263">
        <v>0.89476199999999995</v>
      </c>
    </row>
    <row r="1455" spans="2:4">
      <c r="B1455" s="79">
        <v>43405</v>
      </c>
      <c r="C1455" s="240">
        <v>1366.1</v>
      </c>
      <c r="D1455" s="263">
        <v>1.177435</v>
      </c>
    </row>
    <row r="1456" spans="2:4">
      <c r="B1456" s="79">
        <v>43404</v>
      </c>
      <c r="C1456" s="240">
        <v>1337.95</v>
      </c>
      <c r="D1456" s="263">
        <v>0.69821500000000003</v>
      </c>
    </row>
    <row r="1457" spans="2:4">
      <c r="B1457" s="79">
        <v>43403</v>
      </c>
      <c r="C1457" s="240">
        <v>1273.5999999999999</v>
      </c>
      <c r="D1457" s="263">
        <v>0.80332000000000003</v>
      </c>
    </row>
    <row r="1458" spans="2:4">
      <c r="B1458" s="79">
        <v>43402</v>
      </c>
      <c r="C1458" s="240">
        <v>1291.25</v>
      </c>
      <c r="D1458" s="263">
        <v>1.0288079999999999</v>
      </c>
    </row>
    <row r="1459" spans="2:4">
      <c r="B1459" s="79">
        <v>43399</v>
      </c>
      <c r="C1459" s="240">
        <v>1226.5999999999999</v>
      </c>
      <c r="D1459" s="263">
        <v>0.51949400000000001</v>
      </c>
    </row>
    <row r="1460" spans="2:4">
      <c r="B1460" s="79">
        <v>43398</v>
      </c>
      <c r="C1460" s="240">
        <v>1187.0999999999999</v>
      </c>
      <c r="D1460" s="263">
        <v>0.84310399999999996</v>
      </c>
    </row>
    <row r="1461" spans="2:4">
      <c r="B1461" s="79">
        <v>43397</v>
      </c>
      <c r="C1461" s="240">
        <v>1168.25</v>
      </c>
      <c r="D1461" s="263">
        <v>0.54953399999999997</v>
      </c>
    </row>
    <row r="1462" spans="2:4">
      <c r="B1462" s="79">
        <v>43396</v>
      </c>
      <c r="C1462" s="240">
        <v>1133.7</v>
      </c>
      <c r="D1462" s="263">
        <v>0.67808299999999999</v>
      </c>
    </row>
    <row r="1463" spans="2:4">
      <c r="B1463" s="79">
        <v>43395</v>
      </c>
      <c r="C1463" s="240">
        <v>1191.8</v>
      </c>
      <c r="D1463" s="263">
        <v>2.0566719999999998</v>
      </c>
    </row>
    <row r="1464" spans="2:4">
      <c r="B1464" s="79">
        <v>43392</v>
      </c>
      <c r="C1464" s="240">
        <v>1234.25</v>
      </c>
      <c r="D1464" s="263">
        <v>0.89914700000000003</v>
      </c>
    </row>
    <row r="1465" spans="2:4">
      <c r="B1465" s="79">
        <v>43390</v>
      </c>
      <c r="C1465" s="240">
        <v>1308.6500000000001</v>
      </c>
      <c r="D1465" s="263">
        <v>0.47925200000000001</v>
      </c>
    </row>
    <row r="1466" spans="2:4">
      <c r="B1466" s="79">
        <v>43389</v>
      </c>
      <c r="C1466" s="240">
        <v>1336.95</v>
      </c>
      <c r="D1466" s="263">
        <v>0.58193300000000003</v>
      </c>
    </row>
    <row r="1467" spans="2:4">
      <c r="B1467" s="79">
        <v>43388</v>
      </c>
      <c r="C1467" s="240">
        <v>1329.75</v>
      </c>
      <c r="D1467" s="263">
        <v>0.68611100000000003</v>
      </c>
    </row>
    <row r="1468" spans="2:4">
      <c r="B1468" s="79">
        <v>43385</v>
      </c>
      <c r="C1468" s="240">
        <v>1411.7</v>
      </c>
      <c r="D1468" s="263">
        <v>0.55742999999999998</v>
      </c>
    </row>
    <row r="1469" spans="2:4">
      <c r="B1469" s="79">
        <v>43384</v>
      </c>
      <c r="C1469" s="240">
        <v>1326.1</v>
      </c>
      <c r="D1469" s="263">
        <v>0.56411800000000001</v>
      </c>
    </row>
    <row r="1470" spans="2:4">
      <c r="B1470" s="79">
        <v>43383</v>
      </c>
      <c r="C1470" s="240">
        <v>1374.4</v>
      </c>
      <c r="D1470" s="263">
        <v>1.569172</v>
      </c>
    </row>
    <row r="1471" spans="2:4">
      <c r="B1471" s="79">
        <v>43382</v>
      </c>
      <c r="C1471" s="240">
        <v>1372.5</v>
      </c>
      <c r="D1471" s="263">
        <v>0.53507400000000005</v>
      </c>
    </row>
    <row r="1472" spans="2:4">
      <c r="B1472" s="79">
        <v>43381</v>
      </c>
      <c r="C1472" s="240">
        <v>1304.9000000000001</v>
      </c>
      <c r="D1472" s="263">
        <v>0.61363699999999999</v>
      </c>
    </row>
    <row r="1473" spans="2:4">
      <c r="B1473" s="79">
        <v>43378</v>
      </c>
      <c r="C1473" s="240">
        <v>1331.2</v>
      </c>
      <c r="D1473" s="263">
        <v>0.50111099999999997</v>
      </c>
    </row>
    <row r="1474" spans="2:4">
      <c r="B1474" s="79">
        <v>43377</v>
      </c>
      <c r="C1474" s="240">
        <v>1346.35</v>
      </c>
      <c r="D1474" s="263">
        <v>0.325965</v>
      </c>
    </row>
    <row r="1475" spans="2:4">
      <c r="B1475" s="79">
        <v>43376</v>
      </c>
      <c r="C1475" s="240">
        <v>1301.4000000000001</v>
      </c>
      <c r="D1475" s="263">
        <v>0.29819600000000002</v>
      </c>
    </row>
    <row r="1476" spans="2:4">
      <c r="B1476" s="79">
        <v>43374</v>
      </c>
      <c r="C1476" s="240">
        <v>1348.75</v>
      </c>
      <c r="D1476" s="263">
        <v>0.45122699999999999</v>
      </c>
    </row>
    <row r="1477" spans="2:4">
      <c r="B1477" s="79">
        <v>43371</v>
      </c>
      <c r="C1477" s="240">
        <v>1395.95</v>
      </c>
      <c r="D1477" s="263">
        <v>0.38411299999999998</v>
      </c>
    </row>
    <row r="1478" spans="2:4">
      <c r="B1478" s="79">
        <v>43370</v>
      </c>
      <c r="C1478" s="240">
        <v>1404.75</v>
      </c>
      <c r="D1478" s="263">
        <v>0.70696700000000001</v>
      </c>
    </row>
    <row r="1479" spans="2:4">
      <c r="B1479" s="79">
        <v>43369</v>
      </c>
      <c r="C1479" s="240">
        <v>1420.8</v>
      </c>
      <c r="D1479" s="263">
        <v>0.31139699999999998</v>
      </c>
    </row>
    <row r="1480" spans="2:4">
      <c r="B1480" s="79">
        <v>43368</v>
      </c>
      <c r="C1480" s="240">
        <v>1427.15</v>
      </c>
      <c r="D1480" s="263">
        <v>0.32592399999999999</v>
      </c>
    </row>
    <row r="1481" spans="2:4">
      <c r="B1481" s="79">
        <v>43367</v>
      </c>
      <c r="C1481" s="240">
        <v>1450.75</v>
      </c>
      <c r="D1481" s="263">
        <v>0.225106</v>
      </c>
    </row>
    <row r="1482" spans="2:4">
      <c r="B1482" s="79">
        <v>43364</v>
      </c>
      <c r="C1482" s="240">
        <v>1501.85</v>
      </c>
      <c r="D1482" s="263">
        <v>0.33865000000000001</v>
      </c>
    </row>
    <row r="1483" spans="2:4">
      <c r="B1483" s="79">
        <v>43362</v>
      </c>
      <c r="C1483" s="240">
        <v>1515.15</v>
      </c>
      <c r="D1483" s="263">
        <v>0.33448899999999998</v>
      </c>
    </row>
    <row r="1484" spans="2:4">
      <c r="B1484" s="79">
        <v>43361</v>
      </c>
      <c r="C1484" s="240">
        <v>1534.7</v>
      </c>
      <c r="D1484" s="263">
        <v>0.490228</v>
      </c>
    </row>
    <row r="1485" spans="2:4">
      <c r="B1485" s="79">
        <v>43360</v>
      </c>
      <c r="C1485" s="240">
        <v>1524.8</v>
      </c>
      <c r="D1485" s="263">
        <v>0.39726099999999998</v>
      </c>
    </row>
    <row r="1486" spans="2:4">
      <c r="B1486" s="79">
        <v>43357</v>
      </c>
      <c r="C1486" s="240">
        <v>1535.15</v>
      </c>
      <c r="D1486" s="263">
        <v>0.42998700000000001</v>
      </c>
    </row>
    <row r="1487" spans="2:4">
      <c r="B1487" s="79">
        <v>43355</v>
      </c>
      <c r="C1487" s="240">
        <v>1522.6</v>
      </c>
      <c r="D1487" s="263">
        <v>0.395596</v>
      </c>
    </row>
    <row r="1488" spans="2:4">
      <c r="B1488" s="79">
        <v>43354</v>
      </c>
      <c r="C1488" s="240">
        <v>1506.8</v>
      </c>
      <c r="D1488" s="263">
        <v>0.32282100000000002</v>
      </c>
    </row>
    <row r="1489" spans="2:4">
      <c r="B1489" s="79">
        <v>43353</v>
      </c>
      <c r="C1489" s="240">
        <v>1526.4</v>
      </c>
      <c r="D1489" s="263">
        <v>0.29869699999999999</v>
      </c>
    </row>
    <row r="1490" spans="2:4">
      <c r="B1490" s="79">
        <v>43350</v>
      </c>
      <c r="C1490" s="240">
        <v>1561.2</v>
      </c>
      <c r="D1490" s="263">
        <v>0.50707500000000005</v>
      </c>
    </row>
    <row r="1491" spans="2:4">
      <c r="B1491" s="79">
        <v>43349</v>
      </c>
      <c r="C1491" s="240">
        <v>1560.5</v>
      </c>
      <c r="D1491" s="263">
        <v>0.42842400000000003</v>
      </c>
    </row>
    <row r="1492" spans="2:4">
      <c r="B1492" s="79">
        <v>43348</v>
      </c>
      <c r="C1492" s="240">
        <v>1564.3</v>
      </c>
      <c r="D1492" s="263">
        <v>0.26828099999999999</v>
      </c>
    </row>
    <row r="1493" spans="2:4">
      <c r="B1493" s="79">
        <v>43347</v>
      </c>
      <c r="C1493" s="240">
        <v>1573.4</v>
      </c>
      <c r="D1493" s="263">
        <v>1.1458489999999999</v>
      </c>
    </row>
    <row r="1494" spans="2:4">
      <c r="B1494" s="79">
        <v>43346</v>
      </c>
      <c r="C1494" s="240">
        <v>1604.65</v>
      </c>
      <c r="D1494" s="263">
        <v>0.319442</v>
      </c>
    </row>
    <row r="1495" spans="2:4">
      <c r="B1495" s="79">
        <v>43343</v>
      </c>
      <c r="C1495" s="240">
        <v>1604.5</v>
      </c>
      <c r="D1495" s="263">
        <v>0.82979999999999998</v>
      </c>
    </row>
    <row r="1496" spans="2:4">
      <c r="B1496" s="79">
        <v>43342</v>
      </c>
      <c r="C1496" s="240">
        <v>1591.8</v>
      </c>
      <c r="D1496" s="263">
        <v>0.41964699999999999</v>
      </c>
    </row>
    <row r="1497" spans="2:4">
      <c r="B1497" s="79">
        <v>43341</v>
      </c>
      <c r="C1497" s="240">
        <v>1603.1</v>
      </c>
      <c r="D1497" s="263">
        <v>0.50232299999999996</v>
      </c>
    </row>
    <row r="1498" spans="2:4">
      <c r="B1498" s="79">
        <v>43340</v>
      </c>
      <c r="C1498" s="240">
        <v>1592.45</v>
      </c>
      <c r="D1498" s="263">
        <v>0.28170299999999998</v>
      </c>
    </row>
    <row r="1499" spans="2:4">
      <c r="B1499" s="79">
        <v>43339</v>
      </c>
      <c r="C1499" s="240">
        <v>1588.1</v>
      </c>
      <c r="D1499" s="263">
        <v>0.35291299999999998</v>
      </c>
    </row>
    <row r="1500" spans="2:4">
      <c r="B1500" s="79">
        <v>43336</v>
      </c>
      <c r="C1500" s="240">
        <v>1559.7</v>
      </c>
      <c r="D1500" s="263">
        <v>0.924064</v>
      </c>
    </row>
    <row r="1501" spans="2:4">
      <c r="B1501" s="79">
        <v>43335</v>
      </c>
      <c r="C1501" s="240">
        <v>1554.85</v>
      </c>
      <c r="D1501" s="263">
        <v>0.31292300000000001</v>
      </c>
    </row>
    <row r="1502" spans="2:4">
      <c r="B1502" s="79">
        <v>43333</v>
      </c>
      <c r="C1502" s="240">
        <v>1587.5</v>
      </c>
      <c r="D1502" s="263">
        <v>0.39344800000000002</v>
      </c>
    </row>
    <row r="1503" spans="2:4">
      <c r="B1503" s="79">
        <v>43332</v>
      </c>
      <c r="C1503" s="240">
        <v>1614.15</v>
      </c>
      <c r="D1503" s="263">
        <v>0.28653600000000001</v>
      </c>
    </row>
    <row r="1504" spans="2:4">
      <c r="B1504" s="79">
        <v>43329</v>
      </c>
      <c r="C1504" s="240">
        <v>1616.7</v>
      </c>
      <c r="D1504" s="263">
        <v>0.43051499999999998</v>
      </c>
    </row>
    <row r="1505" spans="2:4">
      <c r="B1505" s="79">
        <v>43328</v>
      </c>
      <c r="C1505" s="240">
        <v>1563.55</v>
      </c>
      <c r="D1505" s="263">
        <v>0.53793199999999997</v>
      </c>
    </row>
    <row r="1506" spans="2:4">
      <c r="B1506" s="79">
        <v>43326</v>
      </c>
      <c r="C1506" s="240">
        <v>1571.6</v>
      </c>
      <c r="D1506" s="263">
        <v>0.32241599999999998</v>
      </c>
    </row>
    <row r="1507" spans="2:4">
      <c r="B1507" s="79">
        <v>43325</v>
      </c>
      <c r="C1507" s="240">
        <v>1566.05</v>
      </c>
      <c r="D1507" s="263">
        <v>0.20268700000000001</v>
      </c>
    </row>
    <row r="1508" spans="2:4">
      <c r="B1508" s="79">
        <v>43322</v>
      </c>
      <c r="C1508" s="240">
        <v>1589.4</v>
      </c>
      <c r="D1508" s="263">
        <v>0.266378</v>
      </c>
    </row>
    <row r="1509" spans="2:4">
      <c r="B1509" s="79">
        <v>43321</v>
      </c>
      <c r="C1509" s="240">
        <v>1613.2</v>
      </c>
      <c r="D1509" s="263">
        <v>0.24445900000000001</v>
      </c>
    </row>
    <row r="1510" spans="2:4">
      <c r="B1510" s="79">
        <v>43320</v>
      </c>
      <c r="C1510" s="240">
        <v>1627.85</v>
      </c>
      <c r="D1510" s="263">
        <v>0.36878899999999998</v>
      </c>
    </row>
    <row r="1511" spans="2:4">
      <c r="B1511" s="79">
        <v>43319</v>
      </c>
      <c r="C1511" s="240">
        <v>1624.85</v>
      </c>
      <c r="D1511" s="263">
        <v>0.70922200000000002</v>
      </c>
    </row>
    <row r="1512" spans="2:4">
      <c r="B1512" s="79">
        <v>43318</v>
      </c>
      <c r="C1512" s="240">
        <v>1635.55</v>
      </c>
      <c r="D1512" s="263">
        <v>1.6146430000000001</v>
      </c>
    </row>
    <row r="1513" spans="2:4">
      <c r="B1513" s="79">
        <v>43315</v>
      </c>
      <c r="C1513" s="240">
        <v>1650.75</v>
      </c>
      <c r="D1513" s="263">
        <v>0.62431800000000004</v>
      </c>
    </row>
    <row r="1514" spans="2:4">
      <c r="B1514" s="79">
        <v>43314</v>
      </c>
      <c r="C1514" s="240">
        <v>1656.35</v>
      </c>
      <c r="D1514" s="263">
        <v>0.204509</v>
      </c>
    </row>
    <row r="1515" spans="2:4">
      <c r="B1515" s="79">
        <v>43313</v>
      </c>
      <c r="C1515" s="240">
        <v>1669.7</v>
      </c>
      <c r="D1515" s="263">
        <v>0.27606599999999998</v>
      </c>
    </row>
    <row r="1516" spans="2:4">
      <c r="B1516" s="79">
        <v>43312</v>
      </c>
      <c r="C1516" s="240">
        <v>1654.9</v>
      </c>
      <c r="D1516" s="263">
        <v>0.29539900000000002</v>
      </c>
    </row>
    <row r="1517" spans="2:4">
      <c r="B1517" s="79">
        <v>43311</v>
      </c>
      <c r="C1517" s="240">
        <v>1594.85</v>
      </c>
      <c r="D1517" s="263">
        <v>0.73075100000000004</v>
      </c>
    </row>
    <row r="1518" spans="2:4">
      <c r="B1518" s="79">
        <v>43308</v>
      </c>
      <c r="C1518" s="240">
        <v>1566.7</v>
      </c>
      <c r="D1518" s="263">
        <v>0.46823500000000001</v>
      </c>
    </row>
    <row r="1519" spans="2:4">
      <c r="B1519" s="79">
        <v>43307</v>
      </c>
      <c r="C1519" s="240">
        <v>1556.6</v>
      </c>
      <c r="D1519" s="263">
        <v>0.284746</v>
      </c>
    </row>
    <row r="1520" spans="2:4">
      <c r="B1520" s="79">
        <v>43306</v>
      </c>
      <c r="C1520" s="240">
        <v>1563.05</v>
      </c>
      <c r="D1520" s="263">
        <v>0.30253000000000002</v>
      </c>
    </row>
    <row r="1521" spans="2:4">
      <c r="B1521" s="79">
        <v>43305</v>
      </c>
      <c r="C1521" s="240">
        <v>1571.65</v>
      </c>
      <c r="D1521" s="263">
        <v>0.30720599999999998</v>
      </c>
    </row>
    <row r="1522" spans="2:4">
      <c r="B1522" s="79">
        <v>43304</v>
      </c>
      <c r="C1522" s="240">
        <v>1531.6</v>
      </c>
      <c r="D1522" s="263">
        <v>0.28503699999999998</v>
      </c>
    </row>
    <row r="1523" spans="2:4">
      <c r="B1523" s="79">
        <v>43301</v>
      </c>
      <c r="C1523" s="240">
        <v>1521.5</v>
      </c>
      <c r="D1523" s="263">
        <v>0.202405</v>
      </c>
    </row>
    <row r="1524" spans="2:4">
      <c r="B1524" s="79">
        <v>43300</v>
      </c>
      <c r="C1524" s="240">
        <v>1522</v>
      </c>
      <c r="D1524" s="263">
        <v>0.33569599999999999</v>
      </c>
    </row>
    <row r="1525" spans="2:4">
      <c r="B1525" s="79">
        <v>43299</v>
      </c>
      <c r="C1525" s="240">
        <v>1551.8</v>
      </c>
      <c r="D1525" s="263">
        <v>0.22930300000000001</v>
      </c>
    </row>
    <row r="1526" spans="2:4">
      <c r="B1526" s="79">
        <v>43298</v>
      </c>
      <c r="C1526" s="240">
        <v>1561.65</v>
      </c>
      <c r="D1526" s="263">
        <v>0.44048799999999999</v>
      </c>
    </row>
    <row r="1527" spans="2:4">
      <c r="B1527" s="79">
        <v>43297</v>
      </c>
      <c r="C1527" s="240">
        <v>1548.05</v>
      </c>
      <c r="D1527" s="263">
        <v>0.57980299999999996</v>
      </c>
    </row>
    <row r="1528" spans="2:4">
      <c r="B1528" s="79">
        <v>43294</v>
      </c>
      <c r="C1528" s="240">
        <v>1576</v>
      </c>
      <c r="D1528" s="263">
        <v>0.42871500000000001</v>
      </c>
    </row>
    <row r="1529" spans="2:4">
      <c r="B1529" s="79">
        <v>43293</v>
      </c>
      <c r="C1529" s="240">
        <v>1587.75</v>
      </c>
      <c r="D1529" s="263">
        <v>0.782281</v>
      </c>
    </row>
    <row r="1530" spans="2:4">
      <c r="B1530" s="79">
        <v>43292</v>
      </c>
      <c r="C1530" s="240">
        <v>1595.95</v>
      </c>
      <c r="D1530" s="263">
        <v>0.547315</v>
      </c>
    </row>
    <row r="1531" spans="2:4">
      <c r="B1531" s="79">
        <v>43291</v>
      </c>
      <c r="C1531" s="240">
        <v>1598.1</v>
      </c>
      <c r="D1531" s="263">
        <v>0.74931700000000001</v>
      </c>
    </row>
    <row r="1532" spans="2:4">
      <c r="B1532" s="79">
        <v>43290</v>
      </c>
      <c r="C1532" s="240">
        <v>1563.85</v>
      </c>
      <c r="D1532" s="263">
        <v>0.35384199999999999</v>
      </c>
    </row>
    <row r="1533" spans="2:4">
      <c r="B1533" s="79">
        <v>43287</v>
      </c>
      <c r="C1533" s="240">
        <v>1568.25</v>
      </c>
      <c r="D1533" s="263">
        <v>0.916601</v>
      </c>
    </row>
    <row r="1534" spans="2:4">
      <c r="B1534" s="79">
        <v>43286</v>
      </c>
      <c r="C1534" s="240">
        <v>1546.45</v>
      </c>
      <c r="D1534" s="263">
        <v>0.61243899999999996</v>
      </c>
    </row>
    <row r="1535" spans="2:4">
      <c r="B1535" s="79">
        <v>43285</v>
      </c>
      <c r="C1535" s="240">
        <v>1538.3</v>
      </c>
      <c r="D1535" s="263">
        <v>0.431454</v>
      </c>
    </row>
    <row r="1536" spans="2:4">
      <c r="B1536" s="79">
        <v>43284</v>
      </c>
      <c r="C1536" s="240">
        <v>1521.95</v>
      </c>
      <c r="D1536" s="263">
        <v>0.44885999999999998</v>
      </c>
    </row>
    <row r="1537" spans="2:4">
      <c r="B1537" s="79">
        <v>43283</v>
      </c>
      <c r="C1537" s="240">
        <v>1525.9</v>
      </c>
      <c r="D1537" s="263">
        <v>0.29229899999999998</v>
      </c>
    </row>
    <row r="1538" spans="2:4">
      <c r="B1538" s="79">
        <v>43280</v>
      </c>
      <c r="C1538" s="240">
        <v>1485.4</v>
      </c>
      <c r="D1538" s="263">
        <v>0.33568199999999998</v>
      </c>
    </row>
    <row r="1539" spans="2:4">
      <c r="B1539" s="79">
        <v>43279</v>
      </c>
      <c r="C1539" s="240">
        <v>1435.45</v>
      </c>
      <c r="D1539" s="263">
        <v>0.35596299999999997</v>
      </c>
    </row>
    <row r="1540" spans="2:4">
      <c r="B1540" s="79">
        <v>43278</v>
      </c>
      <c r="C1540" s="240">
        <v>1452.5</v>
      </c>
      <c r="D1540" s="263">
        <v>0.66090099999999996</v>
      </c>
    </row>
    <row r="1541" spans="2:4">
      <c r="B1541" s="79">
        <v>43277</v>
      </c>
      <c r="C1541" s="240">
        <v>1468.25</v>
      </c>
      <c r="D1541" s="263">
        <v>0.36731399999999997</v>
      </c>
    </row>
    <row r="1542" spans="2:4">
      <c r="B1542" s="79">
        <v>43276</v>
      </c>
      <c r="C1542" s="240">
        <v>1480.5</v>
      </c>
      <c r="D1542" s="263">
        <v>0.62782400000000005</v>
      </c>
    </row>
    <row r="1543" spans="2:4">
      <c r="B1543" s="79">
        <v>43273</v>
      </c>
      <c r="C1543" s="240">
        <v>1494.25</v>
      </c>
      <c r="D1543" s="263">
        <v>0.57706800000000003</v>
      </c>
    </row>
    <row r="1544" spans="2:4">
      <c r="B1544" s="79">
        <v>43272</v>
      </c>
      <c r="C1544" s="240">
        <v>1490.35</v>
      </c>
      <c r="D1544" s="263">
        <v>0.75801099999999999</v>
      </c>
    </row>
    <row r="1545" spans="2:4">
      <c r="B1545" s="79">
        <v>43271</v>
      </c>
      <c r="C1545" s="240">
        <v>1483.75</v>
      </c>
      <c r="D1545" s="263">
        <v>0.60035400000000005</v>
      </c>
    </row>
    <row r="1546" spans="2:4">
      <c r="B1546" s="79">
        <v>43270</v>
      </c>
      <c r="C1546" s="240">
        <v>1485.05</v>
      </c>
      <c r="D1546" s="263">
        <v>0.37791999999999998</v>
      </c>
    </row>
    <row r="1547" spans="2:4">
      <c r="B1547" s="79">
        <v>43269</v>
      </c>
      <c r="C1547" s="240">
        <v>1523.65</v>
      </c>
      <c r="D1547" s="263">
        <v>0.55532800000000004</v>
      </c>
    </row>
    <row r="1548" spans="2:4">
      <c r="B1548" s="79">
        <v>43266</v>
      </c>
      <c r="C1548" s="240">
        <v>1535.35</v>
      </c>
      <c r="D1548" s="263">
        <v>0.84629600000000005</v>
      </c>
    </row>
    <row r="1549" spans="2:4">
      <c r="B1549" s="79">
        <v>43265</v>
      </c>
      <c r="C1549" s="240">
        <v>1568.5</v>
      </c>
      <c r="D1549" s="263">
        <v>1.0455559999999999</v>
      </c>
    </row>
    <row r="1550" spans="2:4">
      <c r="B1550" s="79">
        <v>43264</v>
      </c>
      <c r="C1550" s="240">
        <v>1595.85</v>
      </c>
      <c r="D1550" s="263">
        <v>0.55771899999999996</v>
      </c>
    </row>
    <row r="1551" spans="2:4">
      <c r="B1551" s="79">
        <v>43263</v>
      </c>
      <c r="C1551" s="240">
        <v>1607.95</v>
      </c>
      <c r="D1551" s="263">
        <v>1.1618630000000001</v>
      </c>
    </row>
    <row r="1552" spans="2:4">
      <c r="B1552" s="79">
        <v>43262</v>
      </c>
      <c r="C1552" s="240">
        <v>1594.4</v>
      </c>
      <c r="D1552" s="263">
        <v>1.2860739999999999</v>
      </c>
    </row>
    <row r="1553" spans="2:4">
      <c r="B1553" s="79">
        <v>43259</v>
      </c>
      <c r="C1553" s="240">
        <v>1593.55</v>
      </c>
      <c r="D1553" s="263">
        <v>1.084158</v>
      </c>
    </row>
    <row r="1554" spans="2:4">
      <c r="B1554" s="79">
        <v>43258</v>
      </c>
      <c r="C1554" s="240">
        <v>1555.55</v>
      </c>
      <c r="D1554" s="263">
        <v>1.0028699999999999</v>
      </c>
    </row>
    <row r="1555" spans="2:4">
      <c r="B1555" s="79">
        <v>43257</v>
      </c>
      <c r="C1555" s="240">
        <v>1519.55</v>
      </c>
      <c r="D1555" s="263">
        <v>14.993077</v>
      </c>
    </row>
    <row r="1556" spans="2:4">
      <c r="B1556" s="79">
        <v>43256</v>
      </c>
      <c r="C1556" s="240">
        <v>1453.75</v>
      </c>
      <c r="D1556" s="263">
        <v>1.763571</v>
      </c>
    </row>
    <row r="1557" spans="2:4">
      <c r="B1557" s="79">
        <v>43255</v>
      </c>
      <c r="C1557" s="240">
        <v>1486.4</v>
      </c>
      <c r="D1557" s="263">
        <v>1.145537</v>
      </c>
    </row>
    <row r="1558" spans="2:4">
      <c r="B1558" s="79">
        <v>43252</v>
      </c>
      <c r="C1558" s="240">
        <v>1531.1</v>
      </c>
      <c r="D1558" s="263">
        <v>1.945468</v>
      </c>
    </row>
    <row r="1559" spans="2:4">
      <c r="B1559" s="79">
        <v>43251</v>
      </c>
      <c r="C1559" s="240">
        <v>1572.15</v>
      </c>
      <c r="D1559" s="263">
        <v>3.2567870000000001</v>
      </c>
    </row>
    <row r="1560" spans="2:4">
      <c r="B1560" s="79">
        <v>43250</v>
      </c>
      <c r="C1560" s="240">
        <v>1565.95</v>
      </c>
      <c r="D1560" s="263">
        <v>3.5807989999999998</v>
      </c>
    </row>
    <row r="1561" spans="2:4">
      <c r="B1561" s="79">
        <v>43249</v>
      </c>
      <c r="C1561" s="240">
        <v>1544.05</v>
      </c>
      <c r="D1561" s="263">
        <v>1.2003470000000001</v>
      </c>
    </row>
    <row r="1562" spans="2:4">
      <c r="B1562" s="79">
        <v>43248</v>
      </c>
      <c r="C1562" s="240">
        <v>1528.9</v>
      </c>
      <c r="D1562" s="263">
        <v>1.4434199999999999</v>
      </c>
    </row>
    <row r="1563" spans="2:4">
      <c r="B1563" s="79">
        <v>43245</v>
      </c>
      <c r="C1563" s="240">
        <v>1497.55</v>
      </c>
      <c r="D1563" s="263">
        <v>1.8919049999999999</v>
      </c>
    </row>
    <row r="1564" spans="2:4">
      <c r="B1564" s="79">
        <v>43244</v>
      </c>
      <c r="C1564" s="240">
        <v>1409.9</v>
      </c>
      <c r="D1564" s="263">
        <v>3.1112150000000001</v>
      </c>
    </row>
    <row r="1565" spans="2:4">
      <c r="B1565" s="79">
        <v>43243</v>
      </c>
      <c r="C1565" s="240">
        <v>1358.75</v>
      </c>
      <c r="D1565" s="263">
        <v>1.0653300000000001</v>
      </c>
    </row>
    <row r="1566" spans="2:4">
      <c r="B1566" s="79">
        <v>43242</v>
      </c>
      <c r="C1566" s="240">
        <v>1380.55</v>
      </c>
      <c r="D1566" s="263">
        <v>1.382741</v>
      </c>
    </row>
    <row r="1567" spans="2:4">
      <c r="B1567" s="79">
        <v>43241</v>
      </c>
      <c r="C1567" s="240">
        <v>1345.45</v>
      </c>
      <c r="D1567" s="263">
        <v>2.7694390000000002</v>
      </c>
    </row>
    <row r="1568" spans="2:4">
      <c r="B1568" s="79">
        <v>43238</v>
      </c>
      <c r="C1568" s="240">
        <v>1417.2</v>
      </c>
      <c r="D1568" s="263">
        <v>0.50236099999999995</v>
      </c>
    </row>
    <row r="1569" spans="2:4">
      <c r="B1569" s="79">
        <v>43237</v>
      </c>
      <c r="C1569" s="240">
        <v>1495</v>
      </c>
      <c r="D1569" s="263">
        <v>0.65802499999999997</v>
      </c>
    </row>
    <row r="1570" spans="2:4">
      <c r="B1570" s="79">
        <v>43236</v>
      </c>
      <c r="C1570" s="240">
        <v>1494.95</v>
      </c>
      <c r="D1570" s="263">
        <v>1.3692359999999999</v>
      </c>
    </row>
    <row r="1571" spans="2:4">
      <c r="B1571" s="79">
        <v>43235</v>
      </c>
      <c r="C1571" s="240">
        <v>1485.45</v>
      </c>
      <c r="D1571" s="263">
        <v>0.45292100000000002</v>
      </c>
    </row>
    <row r="1572" spans="2:4">
      <c r="B1572" s="79">
        <v>43234</v>
      </c>
      <c r="C1572" s="240">
        <v>1425.2</v>
      </c>
      <c r="D1572" s="263">
        <v>0.32590000000000002</v>
      </c>
    </row>
    <row r="1573" spans="2:4">
      <c r="B1573" s="79">
        <v>43231</v>
      </c>
      <c r="C1573" s="240">
        <v>1453.9</v>
      </c>
      <c r="D1573" s="263">
        <v>1.5028030000000001</v>
      </c>
    </row>
    <row r="1574" spans="2:4">
      <c r="B1574" s="79">
        <v>43230</v>
      </c>
      <c r="C1574" s="240">
        <v>1456.45</v>
      </c>
      <c r="D1574" s="263">
        <v>0.42932199999999998</v>
      </c>
    </row>
    <row r="1575" spans="2:4">
      <c r="B1575" s="79">
        <v>43229</v>
      </c>
      <c r="C1575" s="240">
        <v>1447.75</v>
      </c>
      <c r="D1575" s="263">
        <v>0.45139200000000002</v>
      </c>
    </row>
    <row r="1576" spans="2:4">
      <c r="B1576" s="79">
        <v>43228</v>
      </c>
      <c r="C1576" s="240">
        <v>1467.15</v>
      </c>
      <c r="D1576" s="263">
        <v>0.42879499999999998</v>
      </c>
    </row>
    <row r="1577" spans="2:4">
      <c r="B1577" s="79">
        <v>43227</v>
      </c>
      <c r="C1577" s="240">
        <v>1465</v>
      </c>
      <c r="D1577" s="263">
        <v>1.3644339999999999</v>
      </c>
    </row>
    <row r="1578" spans="2:4">
      <c r="B1578" s="79">
        <v>43224</v>
      </c>
      <c r="C1578" s="240">
        <v>1486.8</v>
      </c>
      <c r="D1578" s="263">
        <v>0.53509399999999996</v>
      </c>
    </row>
    <row r="1579" spans="2:4">
      <c r="B1579" s="79">
        <v>43223</v>
      </c>
      <c r="C1579" s="240">
        <v>1492.3</v>
      </c>
      <c r="D1579" s="263">
        <v>0.780443</v>
      </c>
    </row>
    <row r="1580" spans="2:4">
      <c r="B1580" s="79">
        <v>43222</v>
      </c>
      <c r="C1580" s="240">
        <v>1495.85</v>
      </c>
      <c r="D1580" s="263">
        <v>0.59098399999999995</v>
      </c>
    </row>
    <row r="1581" spans="2:4">
      <c r="B1581" s="79">
        <v>43220</v>
      </c>
      <c r="C1581" s="240">
        <v>1490.65</v>
      </c>
      <c r="D1581" s="263">
        <v>0.35431499999999999</v>
      </c>
    </row>
    <row r="1582" spans="2:4">
      <c r="B1582" s="79">
        <v>43217</v>
      </c>
      <c r="C1582" s="240">
        <v>1483</v>
      </c>
      <c r="D1582" s="263">
        <v>0.37468899999999999</v>
      </c>
    </row>
    <row r="1583" spans="2:4">
      <c r="B1583" s="79">
        <v>43216</v>
      </c>
      <c r="C1583" s="240">
        <v>1474.35</v>
      </c>
      <c r="D1583" s="263">
        <v>0.25988</v>
      </c>
    </row>
    <row r="1584" spans="2:4">
      <c r="B1584" s="79">
        <v>43215</v>
      </c>
      <c r="C1584" s="240">
        <v>1480.25</v>
      </c>
      <c r="D1584" s="263">
        <v>0.27235999999999999</v>
      </c>
    </row>
    <row r="1585" spans="2:4">
      <c r="B1585" s="79">
        <v>43214</v>
      </c>
      <c r="C1585" s="240">
        <v>1475.75</v>
      </c>
      <c r="D1585" s="263">
        <v>0.43420500000000001</v>
      </c>
    </row>
    <row r="1586" spans="2:4">
      <c r="B1586" s="79">
        <v>43213</v>
      </c>
      <c r="C1586" s="240">
        <v>1489.5</v>
      </c>
      <c r="D1586" s="263">
        <v>0.96027300000000004</v>
      </c>
    </row>
    <row r="1587" spans="2:4">
      <c r="B1587" s="79">
        <v>43210</v>
      </c>
      <c r="C1587" s="240">
        <v>1475.4</v>
      </c>
      <c r="D1587" s="263">
        <v>0.41078199999999998</v>
      </c>
    </row>
    <row r="1588" spans="2:4">
      <c r="B1588" s="79">
        <v>43209</v>
      </c>
      <c r="C1588" s="240">
        <v>1488.65</v>
      </c>
      <c r="D1588" s="263">
        <v>0.428624</v>
      </c>
    </row>
    <row r="1589" spans="2:4">
      <c r="B1589" s="79">
        <v>43208</v>
      </c>
      <c r="C1589" s="240">
        <v>1492.65</v>
      </c>
      <c r="D1589" s="263">
        <v>0.54388000000000003</v>
      </c>
    </row>
    <row r="1590" spans="2:4">
      <c r="B1590" s="79">
        <v>43207</v>
      </c>
      <c r="C1590" s="240">
        <v>1506.8</v>
      </c>
      <c r="D1590" s="263">
        <v>1.0151330000000001</v>
      </c>
    </row>
    <row r="1591" spans="2:4">
      <c r="B1591" s="79">
        <v>43206</v>
      </c>
      <c r="C1591" s="240">
        <v>1481.4</v>
      </c>
      <c r="D1591" s="263">
        <v>1.451168</v>
      </c>
    </row>
    <row r="1592" spans="2:4">
      <c r="B1592" s="79">
        <v>43203</v>
      </c>
      <c r="C1592" s="240">
        <v>1469.1</v>
      </c>
      <c r="D1592" s="263">
        <v>0.69893499999999997</v>
      </c>
    </row>
    <row r="1593" spans="2:4">
      <c r="B1593" s="79">
        <v>43202</v>
      </c>
      <c r="C1593" s="240">
        <v>1471.25</v>
      </c>
      <c r="D1593" s="263">
        <v>0.96666600000000003</v>
      </c>
    </row>
    <row r="1594" spans="2:4">
      <c r="B1594" s="79">
        <v>43201</v>
      </c>
      <c r="C1594" s="240">
        <v>1473</v>
      </c>
      <c r="D1594" s="263">
        <v>1.2615019999999999</v>
      </c>
    </row>
    <row r="1595" spans="2:4">
      <c r="B1595" s="79">
        <v>43200</v>
      </c>
      <c r="C1595" s="240">
        <v>1488.85</v>
      </c>
      <c r="D1595" s="263">
        <v>0.68225499999999994</v>
      </c>
    </row>
    <row r="1596" spans="2:4">
      <c r="B1596" s="79">
        <v>43199</v>
      </c>
      <c r="C1596" s="240">
        <v>1440.5</v>
      </c>
      <c r="D1596" s="263">
        <v>0.54371800000000003</v>
      </c>
    </row>
    <row r="1597" spans="2:4">
      <c r="B1597" s="79">
        <v>43196</v>
      </c>
      <c r="C1597" s="240">
        <v>1419.85</v>
      </c>
      <c r="D1597" s="263">
        <v>1.1292249999999999</v>
      </c>
    </row>
    <row r="1598" spans="2:4">
      <c r="B1598" s="79">
        <v>43195</v>
      </c>
      <c r="C1598" s="240">
        <v>1401.3</v>
      </c>
      <c r="D1598" s="263">
        <v>0.59711499999999995</v>
      </c>
    </row>
    <row r="1599" spans="2:4">
      <c r="B1599" s="79">
        <v>43194</v>
      </c>
      <c r="C1599" s="240">
        <v>1359.15</v>
      </c>
      <c r="D1599" s="263">
        <v>0.50285400000000002</v>
      </c>
    </row>
    <row r="1600" spans="2:4">
      <c r="B1600" s="79">
        <v>43193</v>
      </c>
      <c r="C1600" s="240">
        <v>1364.3</v>
      </c>
      <c r="D1600" s="263">
        <v>0.84197500000000003</v>
      </c>
    </row>
    <row r="1601" spans="2:4">
      <c r="B1601" s="79">
        <v>43192</v>
      </c>
      <c r="C1601" s="240">
        <v>1357.3</v>
      </c>
      <c r="D1601" s="263">
        <v>0.52190899999999996</v>
      </c>
    </row>
    <row r="1602" spans="2:4">
      <c r="B1602" s="79">
        <v>43187</v>
      </c>
      <c r="C1602" s="240">
        <v>1324.8</v>
      </c>
      <c r="D1602" s="263">
        <v>0.50177300000000002</v>
      </c>
    </row>
    <row r="1603" spans="2:4">
      <c r="B1603" s="79">
        <v>43186</v>
      </c>
      <c r="C1603" s="240">
        <v>1355.2</v>
      </c>
      <c r="D1603" s="263">
        <v>0.48535299999999998</v>
      </c>
    </row>
    <row r="1604" spans="2:4">
      <c r="B1604" s="79">
        <v>43185</v>
      </c>
      <c r="C1604" s="240">
        <v>1341.45</v>
      </c>
      <c r="D1604" s="263">
        <v>0.75422</v>
      </c>
    </row>
    <row r="1605" spans="2:4">
      <c r="B1605" s="79">
        <v>43182</v>
      </c>
      <c r="C1605" s="240">
        <v>1281.0999999999999</v>
      </c>
      <c r="D1605" s="263">
        <v>0.86276200000000003</v>
      </c>
    </row>
    <row r="1606" spans="2:4">
      <c r="B1606" s="79">
        <v>43181</v>
      </c>
      <c r="C1606" s="240">
        <v>1320.45</v>
      </c>
      <c r="D1606" s="263">
        <v>1.1772769999999999</v>
      </c>
    </row>
    <row r="1607" spans="2:4">
      <c r="B1607" s="79">
        <v>43180</v>
      </c>
      <c r="C1607" s="240">
        <v>1339.6</v>
      </c>
      <c r="D1607" s="263">
        <v>0.63090199999999996</v>
      </c>
    </row>
    <row r="1608" spans="2:4">
      <c r="B1608" s="79">
        <v>43179</v>
      </c>
      <c r="C1608" s="240">
        <v>1346.5</v>
      </c>
      <c r="D1608" s="263">
        <v>0.74379600000000001</v>
      </c>
    </row>
    <row r="1609" spans="2:4">
      <c r="B1609" s="79">
        <v>43178</v>
      </c>
      <c r="C1609" s="240">
        <v>1342.55</v>
      </c>
      <c r="D1609" s="263">
        <v>0.52986200000000006</v>
      </c>
    </row>
    <row r="1610" spans="2:4">
      <c r="B1610" s="79">
        <v>43175</v>
      </c>
      <c r="C1610" s="240">
        <v>1365.8</v>
      </c>
      <c r="D1610" s="263">
        <v>0.52456000000000003</v>
      </c>
    </row>
    <row r="1611" spans="2:4">
      <c r="B1611" s="79">
        <v>43174</v>
      </c>
      <c r="C1611" s="240">
        <v>1359.8</v>
      </c>
      <c r="D1611" s="263">
        <v>0.80581700000000001</v>
      </c>
    </row>
    <row r="1612" spans="2:4">
      <c r="B1612" s="79">
        <v>43173</v>
      </c>
      <c r="C1612" s="240">
        <v>1345.2</v>
      </c>
      <c r="D1612" s="263">
        <v>0.60954799999999998</v>
      </c>
    </row>
    <row r="1613" spans="2:4">
      <c r="B1613" s="79">
        <v>43172</v>
      </c>
      <c r="C1613" s="240">
        <v>1337.9</v>
      </c>
      <c r="D1613" s="263">
        <v>0.62034299999999998</v>
      </c>
    </row>
    <row r="1614" spans="2:4">
      <c r="B1614" s="79">
        <v>43171</v>
      </c>
      <c r="C1614" s="240">
        <v>1315.65</v>
      </c>
      <c r="D1614" s="263">
        <v>1.1624300000000001</v>
      </c>
    </row>
    <row r="1615" spans="2:4">
      <c r="B1615" s="79">
        <v>43168</v>
      </c>
      <c r="C1615" s="240">
        <v>1306.55</v>
      </c>
      <c r="D1615" s="263">
        <v>0.69881700000000002</v>
      </c>
    </row>
    <row r="1616" spans="2:4">
      <c r="B1616" s="79">
        <v>43167</v>
      </c>
      <c r="C1616" s="240">
        <v>1293.1500000000001</v>
      </c>
      <c r="D1616" s="263">
        <v>0.80138299999999996</v>
      </c>
    </row>
    <row r="1617" spans="2:4">
      <c r="B1617" s="79">
        <v>43166</v>
      </c>
      <c r="C1617" s="240">
        <v>1298.8</v>
      </c>
      <c r="D1617" s="263">
        <v>1.6952609999999999</v>
      </c>
    </row>
    <row r="1618" spans="2:4">
      <c r="B1618" s="79">
        <v>43165</v>
      </c>
      <c r="C1618" s="240">
        <v>1327.15</v>
      </c>
      <c r="D1618" s="263">
        <v>1.7946040000000001</v>
      </c>
    </row>
    <row r="1619" spans="2:4">
      <c r="B1619" s="79">
        <v>43164</v>
      </c>
      <c r="C1619" s="240">
        <v>1314.3</v>
      </c>
      <c r="D1619" s="263">
        <v>0.85606899999999997</v>
      </c>
    </row>
    <row r="1620" spans="2:4">
      <c r="B1620" s="79">
        <v>43160</v>
      </c>
      <c r="C1620" s="240">
        <v>1314.25</v>
      </c>
      <c r="D1620" s="263">
        <v>1.7246349999999999</v>
      </c>
    </row>
    <row r="1621" spans="2:4">
      <c r="B1621" s="79">
        <v>43159</v>
      </c>
      <c r="C1621" s="240">
        <v>1348.15</v>
      </c>
      <c r="D1621" s="263">
        <v>0.55967500000000003</v>
      </c>
    </row>
    <row r="1622" spans="2:4">
      <c r="B1622" s="79">
        <v>43158</v>
      </c>
      <c r="C1622" s="240">
        <v>1354.7</v>
      </c>
      <c r="D1622" s="263">
        <v>1.2094830000000001</v>
      </c>
    </row>
    <row r="1623" spans="2:4">
      <c r="B1623" s="79">
        <v>43157</v>
      </c>
      <c r="C1623" s="240">
        <v>1291.2</v>
      </c>
      <c r="D1623" s="263">
        <v>0.29378199999999999</v>
      </c>
    </row>
    <row r="1624" spans="2:4">
      <c r="B1624" s="79">
        <v>43154</v>
      </c>
      <c r="C1624" s="240">
        <v>1300.25</v>
      </c>
      <c r="D1624" s="263">
        <v>0.224464</v>
      </c>
    </row>
    <row r="1625" spans="2:4">
      <c r="B1625" s="79">
        <v>43153</v>
      </c>
      <c r="C1625" s="240">
        <v>1240.6500000000001</v>
      </c>
      <c r="D1625" s="263">
        <v>0.199767</v>
      </c>
    </row>
    <row r="1626" spans="2:4">
      <c r="B1626" s="79">
        <v>43152</v>
      </c>
      <c r="C1626" s="240">
        <v>1237.8</v>
      </c>
      <c r="D1626" s="263">
        <v>0.26980199999999999</v>
      </c>
    </row>
    <row r="1627" spans="2:4">
      <c r="B1627" s="79">
        <v>43151</v>
      </c>
      <c r="C1627" s="240">
        <v>1186.8</v>
      </c>
      <c r="D1627" s="263">
        <v>0.42646299999999998</v>
      </c>
    </row>
    <row r="1628" spans="2:4">
      <c r="B1628" s="79">
        <v>43150</v>
      </c>
      <c r="C1628" s="240">
        <v>1168.9000000000001</v>
      </c>
      <c r="D1628" s="263">
        <v>0.24176500000000001</v>
      </c>
    </row>
    <row r="1629" spans="2:4">
      <c r="B1629" s="79">
        <v>43147</v>
      </c>
      <c r="C1629" s="240">
        <v>1173.5</v>
      </c>
      <c r="D1629" s="263">
        <v>0.46981800000000001</v>
      </c>
    </row>
    <row r="1630" spans="2:4">
      <c r="B1630" s="79">
        <v>43146</v>
      </c>
      <c r="C1630" s="240">
        <v>1183.95</v>
      </c>
      <c r="D1630" s="263">
        <v>0.49341499999999999</v>
      </c>
    </row>
    <row r="1631" spans="2:4">
      <c r="B1631" s="79">
        <v>43145</v>
      </c>
      <c r="C1631" s="240">
        <v>1201.4000000000001</v>
      </c>
      <c r="D1631" s="263">
        <v>0.267181</v>
      </c>
    </row>
    <row r="1632" spans="2:4">
      <c r="B1632" s="79">
        <v>43143</v>
      </c>
      <c r="C1632" s="240">
        <v>1187.2</v>
      </c>
      <c r="D1632" s="263">
        <v>0.70620000000000005</v>
      </c>
    </row>
    <row r="1633" spans="2:4">
      <c r="B1633" s="79">
        <v>43140</v>
      </c>
      <c r="C1633" s="240">
        <v>1177.8</v>
      </c>
      <c r="D1633" s="263">
        <v>0.54405999999999999</v>
      </c>
    </row>
    <row r="1634" spans="2:4">
      <c r="B1634" s="79">
        <v>43139</v>
      </c>
      <c r="C1634" s="240">
        <v>1165.55</v>
      </c>
      <c r="D1634" s="263">
        <v>0.59550999999999998</v>
      </c>
    </row>
    <row r="1635" spans="2:4">
      <c r="B1635" s="79">
        <v>43138</v>
      </c>
      <c r="C1635" s="240">
        <v>1122.6500000000001</v>
      </c>
      <c r="D1635" s="263">
        <v>0.47729199999999999</v>
      </c>
    </row>
    <row r="1636" spans="2:4">
      <c r="B1636" s="79">
        <v>43137</v>
      </c>
      <c r="C1636" s="240">
        <v>1105.7</v>
      </c>
      <c r="D1636" s="263">
        <v>0.75058800000000003</v>
      </c>
    </row>
    <row r="1637" spans="2:4">
      <c r="B1637" s="79">
        <v>43136</v>
      </c>
      <c r="C1637" s="240">
        <v>1117.3</v>
      </c>
      <c r="D1637" s="263">
        <v>0.99239900000000003</v>
      </c>
    </row>
    <row r="1638" spans="2:4">
      <c r="B1638" s="79">
        <v>43133</v>
      </c>
      <c r="C1638" s="240">
        <v>1135.0999999999999</v>
      </c>
      <c r="D1638" s="263">
        <v>3.0868519999999999</v>
      </c>
    </row>
    <row r="1639" spans="2:4">
      <c r="B1639" s="79">
        <v>43132</v>
      </c>
      <c r="C1639" s="240">
        <v>1174.3</v>
      </c>
      <c r="D1639" s="263">
        <v>0.55317799999999995</v>
      </c>
    </row>
    <row r="1640" spans="2:4">
      <c r="B1640" s="79">
        <v>43131</v>
      </c>
      <c r="C1640" s="240">
        <v>1179.6500000000001</v>
      </c>
      <c r="D1640" s="263">
        <v>0.39636900000000003</v>
      </c>
    </row>
    <row r="1641" spans="2:4">
      <c r="B1641" s="79">
        <v>43130</v>
      </c>
      <c r="C1641" s="240">
        <v>1184.5999999999999</v>
      </c>
      <c r="D1641" s="263">
        <v>0.30143399999999998</v>
      </c>
    </row>
    <row r="1642" spans="2:4">
      <c r="B1642" s="79">
        <v>43129</v>
      </c>
      <c r="C1642" s="240">
        <v>1181.9000000000001</v>
      </c>
      <c r="D1642" s="263">
        <v>0.48799799999999999</v>
      </c>
    </row>
    <row r="1643" spans="2:4">
      <c r="B1643" s="79">
        <v>43125</v>
      </c>
      <c r="C1643" s="240">
        <v>1159.3</v>
      </c>
      <c r="D1643" s="263">
        <v>0.24080699999999999</v>
      </c>
    </row>
    <row r="1644" spans="2:4">
      <c r="B1644" s="79">
        <v>43124</v>
      </c>
      <c r="C1644" s="240">
        <v>1142.1500000000001</v>
      </c>
      <c r="D1644" s="263">
        <v>0.47195300000000001</v>
      </c>
    </row>
    <row r="1645" spans="2:4">
      <c r="B1645" s="79">
        <v>43123</v>
      </c>
      <c r="C1645" s="240">
        <v>1169.2</v>
      </c>
      <c r="D1645" s="263">
        <v>0.51823699999999995</v>
      </c>
    </row>
    <row r="1646" spans="2:4">
      <c r="B1646" s="79">
        <v>43122</v>
      </c>
      <c r="C1646" s="240">
        <v>1176.3</v>
      </c>
      <c r="D1646" s="263">
        <v>0.40950300000000001</v>
      </c>
    </row>
    <row r="1647" spans="2:4">
      <c r="B1647" s="79">
        <v>43119</v>
      </c>
      <c r="C1647" s="240">
        <v>1144.3499999999999</v>
      </c>
      <c r="D1647" s="263">
        <v>0.28376400000000002</v>
      </c>
    </row>
    <row r="1648" spans="2:4">
      <c r="B1648" s="79">
        <v>43118</v>
      </c>
      <c r="C1648" s="240">
        <v>1135.45</v>
      </c>
      <c r="D1648" s="263">
        <v>0.43943399999999999</v>
      </c>
    </row>
    <row r="1649" spans="2:4">
      <c r="B1649" s="79">
        <v>43117</v>
      </c>
      <c r="C1649" s="240">
        <v>1167.3499999999999</v>
      </c>
      <c r="D1649" s="263">
        <v>0.48959900000000001</v>
      </c>
    </row>
    <row r="1650" spans="2:4">
      <c r="B1650" s="79">
        <v>43116</v>
      </c>
      <c r="C1650" s="240">
        <v>1187</v>
      </c>
      <c r="D1650" s="263">
        <v>0.84987699999999999</v>
      </c>
    </row>
    <row r="1651" spans="2:4">
      <c r="B1651" s="79">
        <v>43115</v>
      </c>
      <c r="C1651" s="240">
        <v>1228.8499999999999</v>
      </c>
      <c r="D1651" s="263">
        <v>0.479684</v>
      </c>
    </row>
    <row r="1652" spans="2:4">
      <c r="B1652" s="79">
        <v>43112</v>
      </c>
      <c r="C1652" s="240">
        <v>1234.5999999999999</v>
      </c>
      <c r="D1652" s="263">
        <v>0.52090199999999998</v>
      </c>
    </row>
    <row r="1653" spans="2:4">
      <c r="B1653" s="79">
        <v>43111</v>
      </c>
      <c r="C1653" s="240">
        <v>1245.5</v>
      </c>
      <c r="D1653" s="263">
        <v>1.2443280000000001</v>
      </c>
    </row>
    <row r="1654" spans="2:4">
      <c r="B1654" s="79">
        <v>43110</v>
      </c>
      <c r="C1654" s="240">
        <v>1249.3</v>
      </c>
      <c r="D1654" s="263">
        <v>0.70790500000000001</v>
      </c>
    </row>
    <row r="1655" spans="2:4">
      <c r="B1655" s="79">
        <v>43109</v>
      </c>
      <c r="C1655" s="240">
        <v>1234.0999999999999</v>
      </c>
      <c r="D1655" s="263">
        <v>0.58060999999999996</v>
      </c>
    </row>
    <row r="1656" spans="2:4">
      <c r="B1656" s="79">
        <v>43108</v>
      </c>
      <c r="C1656" s="240">
        <v>1226.8</v>
      </c>
      <c r="D1656" s="263">
        <v>0.30270900000000001</v>
      </c>
    </row>
    <row r="1657" spans="2:4">
      <c r="B1657" s="79">
        <v>43105</v>
      </c>
      <c r="C1657" s="240">
        <v>1243.4000000000001</v>
      </c>
      <c r="D1657" s="263">
        <v>0.33439200000000002</v>
      </c>
    </row>
    <row r="1658" spans="2:4">
      <c r="B1658" s="79">
        <v>43104</v>
      </c>
      <c r="C1658" s="240">
        <v>1203.0999999999999</v>
      </c>
      <c r="D1658" s="263">
        <v>1.0332920000000001</v>
      </c>
    </row>
    <row r="1659" spans="2:4">
      <c r="B1659" s="79">
        <v>43103</v>
      </c>
      <c r="C1659" s="240">
        <v>1184.55</v>
      </c>
      <c r="D1659" s="263">
        <v>0.20819799999999999</v>
      </c>
    </row>
    <row r="1660" spans="2:4">
      <c r="B1660" s="79">
        <v>43102</v>
      </c>
      <c r="C1660" s="240">
        <v>1160</v>
      </c>
      <c r="D1660" s="263">
        <v>0.29829800000000001</v>
      </c>
    </row>
    <row r="1661" spans="2:4">
      <c r="B1661" s="79">
        <v>43101</v>
      </c>
      <c r="C1661" s="240">
        <v>1170.5</v>
      </c>
      <c r="D1661" s="263">
        <v>0.23139499999999999</v>
      </c>
    </row>
    <row r="1662" spans="2:4">
      <c r="B1662" s="79">
        <v>43098</v>
      </c>
      <c r="C1662" s="240">
        <v>1181.3499999999999</v>
      </c>
      <c r="D1662" s="263">
        <v>0.40123399999999998</v>
      </c>
    </row>
    <row r="1663" spans="2:4">
      <c r="B1663" s="79">
        <v>43097</v>
      </c>
      <c r="C1663" s="240">
        <v>1148.3499999999999</v>
      </c>
      <c r="D1663" s="263">
        <v>0.430141</v>
      </c>
    </row>
    <row r="1664" spans="2:4">
      <c r="B1664" s="79">
        <v>43096</v>
      </c>
      <c r="C1664" s="240">
        <v>1146.3499999999999</v>
      </c>
      <c r="D1664" s="263">
        <v>0.30634299999999998</v>
      </c>
    </row>
    <row r="1665" spans="2:4">
      <c r="B1665" s="79">
        <v>43095</v>
      </c>
      <c r="C1665" s="240">
        <v>1150.1500000000001</v>
      </c>
      <c r="D1665" s="263">
        <v>0.37695800000000002</v>
      </c>
    </row>
    <row r="1666" spans="2:4">
      <c r="B1666" s="79">
        <v>43091</v>
      </c>
      <c r="C1666" s="240">
        <v>1151.0999999999999</v>
      </c>
      <c r="D1666" s="263">
        <v>0.50680999999999998</v>
      </c>
    </row>
    <row r="1667" spans="2:4">
      <c r="B1667" s="79">
        <v>43090</v>
      </c>
      <c r="C1667" s="240">
        <v>1155.5999999999999</v>
      </c>
      <c r="D1667" s="263">
        <v>0.48459200000000002</v>
      </c>
    </row>
    <row r="1668" spans="2:4">
      <c r="B1668" s="79">
        <v>43089</v>
      </c>
      <c r="C1668" s="240">
        <v>1143</v>
      </c>
      <c r="D1668" s="263">
        <v>0.46743299999999999</v>
      </c>
    </row>
    <row r="1669" spans="2:4">
      <c r="B1669" s="79">
        <v>43088</v>
      </c>
      <c r="C1669" s="240">
        <v>1146</v>
      </c>
      <c r="D1669" s="263">
        <v>0.38523099999999999</v>
      </c>
    </row>
    <row r="1670" spans="2:4">
      <c r="B1670" s="79">
        <v>43087</v>
      </c>
      <c r="C1670" s="240">
        <v>1135.25</v>
      </c>
      <c r="D1670" s="263">
        <v>0.36424299999999998</v>
      </c>
    </row>
    <row r="1671" spans="2:4">
      <c r="B1671" s="79">
        <v>43084</v>
      </c>
      <c r="C1671" s="240">
        <v>1121.8</v>
      </c>
      <c r="D1671" s="263">
        <v>0.35316399999999998</v>
      </c>
    </row>
    <row r="1672" spans="2:4">
      <c r="B1672" s="79">
        <v>43083</v>
      </c>
      <c r="C1672" s="240">
        <v>1104.2</v>
      </c>
      <c r="D1672" s="263">
        <v>0.66835599999999995</v>
      </c>
    </row>
    <row r="1673" spans="2:4">
      <c r="B1673" s="79">
        <v>43082</v>
      </c>
      <c r="C1673" s="240">
        <v>1108</v>
      </c>
      <c r="D1673" s="263">
        <v>3.3691049999999998</v>
      </c>
    </row>
    <row r="1674" spans="2:4">
      <c r="B1674" s="79">
        <v>43081</v>
      </c>
      <c r="C1674" s="240">
        <v>1115.75</v>
      </c>
      <c r="D1674" s="263">
        <v>0.32557000000000003</v>
      </c>
    </row>
    <row r="1675" spans="2:4">
      <c r="B1675" s="79">
        <v>43080</v>
      </c>
      <c r="C1675" s="240">
        <v>1127.4000000000001</v>
      </c>
      <c r="D1675" s="263">
        <v>0.46693200000000001</v>
      </c>
    </row>
    <row r="1676" spans="2:4">
      <c r="B1676" s="79">
        <v>43077</v>
      </c>
      <c r="C1676" s="240">
        <v>1132.55</v>
      </c>
      <c r="D1676" s="263">
        <v>0.86582300000000001</v>
      </c>
    </row>
    <row r="1677" spans="2:4">
      <c r="B1677" s="79">
        <v>43076</v>
      </c>
      <c r="C1677" s="240">
        <v>1142.4000000000001</v>
      </c>
      <c r="D1677" s="263">
        <v>0.31178800000000001</v>
      </c>
    </row>
    <row r="1678" spans="2:4">
      <c r="B1678" s="79">
        <v>43075</v>
      </c>
      <c r="C1678" s="240">
        <v>1123.95</v>
      </c>
      <c r="D1678" s="263">
        <v>0.48231200000000002</v>
      </c>
    </row>
    <row r="1679" spans="2:4">
      <c r="B1679" s="79">
        <v>43074</v>
      </c>
      <c r="C1679" s="240">
        <v>1133.3499999999999</v>
      </c>
      <c r="D1679" s="263">
        <v>0.235348</v>
      </c>
    </row>
    <row r="1680" spans="2:4">
      <c r="B1680" s="79">
        <v>43073</v>
      </c>
      <c r="C1680" s="240">
        <v>1150.7</v>
      </c>
      <c r="D1680" s="263">
        <v>0.248227</v>
      </c>
    </row>
    <row r="1681" spans="2:4">
      <c r="B1681" s="79">
        <v>43070</v>
      </c>
      <c r="C1681" s="240">
        <v>1114.4000000000001</v>
      </c>
      <c r="D1681" s="263">
        <v>0.21775700000000001</v>
      </c>
    </row>
    <row r="1682" spans="2:4">
      <c r="B1682" s="79">
        <v>43069</v>
      </c>
      <c r="C1682" s="240">
        <v>1118.0999999999999</v>
      </c>
      <c r="D1682" s="263">
        <v>0.50045200000000001</v>
      </c>
    </row>
    <row r="1683" spans="2:4">
      <c r="B1683" s="79">
        <v>43068</v>
      </c>
      <c r="C1683" s="240">
        <v>1125.55</v>
      </c>
      <c r="D1683" s="263">
        <v>0.57832099999999997</v>
      </c>
    </row>
    <row r="1684" spans="2:4">
      <c r="B1684" s="79">
        <v>43067</v>
      </c>
      <c r="C1684" s="240">
        <v>1128.25</v>
      </c>
      <c r="D1684" s="263">
        <v>0.63029999999999997</v>
      </c>
    </row>
    <row r="1685" spans="2:4">
      <c r="B1685" s="79">
        <v>43066</v>
      </c>
      <c r="C1685" s="240">
        <v>1129.8499999999999</v>
      </c>
      <c r="D1685" s="263">
        <v>0.39601799999999998</v>
      </c>
    </row>
    <row r="1686" spans="2:4">
      <c r="B1686" s="79">
        <v>43063</v>
      </c>
      <c r="C1686" s="240">
        <v>1149.9000000000001</v>
      </c>
      <c r="D1686" s="263">
        <v>0.18975600000000001</v>
      </c>
    </row>
    <row r="1687" spans="2:4">
      <c r="B1687" s="79">
        <v>43062</v>
      </c>
      <c r="C1687" s="240">
        <v>1146.3</v>
      </c>
      <c r="D1687" s="263">
        <v>0.62717400000000001</v>
      </c>
    </row>
    <row r="1688" spans="2:4">
      <c r="B1688" s="79">
        <v>43061</v>
      </c>
      <c r="C1688" s="240">
        <v>1137.8</v>
      </c>
      <c r="D1688" s="263">
        <v>0.320691</v>
      </c>
    </row>
    <row r="1689" spans="2:4">
      <c r="B1689" s="79">
        <v>43060</v>
      </c>
      <c r="C1689" s="240">
        <v>1112.3</v>
      </c>
      <c r="D1689" s="263">
        <v>0.45277099999999998</v>
      </c>
    </row>
    <row r="1690" spans="2:4">
      <c r="B1690" s="79">
        <v>43059</v>
      </c>
      <c r="C1690" s="240">
        <v>1106.1500000000001</v>
      </c>
      <c r="D1690" s="263">
        <v>0.54643699999999995</v>
      </c>
    </row>
    <row r="1691" spans="2:4">
      <c r="B1691" s="79">
        <v>43056</v>
      </c>
      <c r="C1691" s="240">
        <v>1106.05</v>
      </c>
      <c r="D1691" s="263">
        <v>0.59385299999999996</v>
      </c>
    </row>
    <row r="1692" spans="2:4">
      <c r="B1692" s="79">
        <v>43055</v>
      </c>
      <c r="C1692" s="240">
        <v>1112.5999999999999</v>
      </c>
      <c r="D1692" s="263">
        <v>0.89529899999999996</v>
      </c>
    </row>
    <row r="1693" spans="2:4">
      <c r="B1693" s="79">
        <v>43054</v>
      </c>
      <c r="C1693" s="240">
        <v>1098.4000000000001</v>
      </c>
      <c r="D1693" s="263">
        <v>0.429197</v>
      </c>
    </row>
    <row r="1694" spans="2:4">
      <c r="B1694" s="79">
        <v>43053</v>
      </c>
      <c r="C1694" s="240">
        <v>1122.1500000000001</v>
      </c>
      <c r="D1694" s="263">
        <v>0.56818900000000006</v>
      </c>
    </row>
    <row r="1695" spans="2:4">
      <c r="B1695" s="79">
        <v>43052</v>
      </c>
      <c r="C1695" s="240">
        <v>1160.95</v>
      </c>
      <c r="D1695" s="263">
        <v>0.50772600000000001</v>
      </c>
    </row>
    <row r="1696" spans="2:4">
      <c r="B1696" s="79">
        <v>43049</v>
      </c>
      <c r="C1696" s="240">
        <v>1159.6500000000001</v>
      </c>
      <c r="D1696" s="263">
        <v>0.32264599999999999</v>
      </c>
    </row>
    <row r="1697" spans="2:4">
      <c r="B1697" s="79">
        <v>43048</v>
      </c>
      <c r="C1697" s="240">
        <v>1122.2</v>
      </c>
      <c r="D1697" s="263">
        <v>0.28165000000000001</v>
      </c>
    </row>
    <row r="1698" spans="2:4">
      <c r="B1698" s="79">
        <v>43047</v>
      </c>
      <c r="C1698" s="240">
        <v>1098.05</v>
      </c>
      <c r="D1698" s="263">
        <v>0.32029200000000002</v>
      </c>
    </row>
    <row r="1699" spans="2:4">
      <c r="B1699" s="79">
        <v>43046</v>
      </c>
      <c r="C1699" s="240">
        <v>1100.2</v>
      </c>
      <c r="D1699" s="263">
        <v>0.625587</v>
      </c>
    </row>
    <row r="1700" spans="2:4">
      <c r="B1700" s="79">
        <v>43045</v>
      </c>
      <c r="C1700" s="240">
        <v>1125.5</v>
      </c>
      <c r="D1700" s="263">
        <v>0.28007100000000001</v>
      </c>
    </row>
    <row r="1701" spans="2:4">
      <c r="B1701" s="79">
        <v>43042</v>
      </c>
      <c r="C1701" s="240">
        <v>1129.1500000000001</v>
      </c>
      <c r="D1701" s="263">
        <v>0.50296700000000005</v>
      </c>
    </row>
    <row r="1702" spans="2:4">
      <c r="B1702" s="79">
        <v>43041</v>
      </c>
      <c r="C1702" s="240">
        <v>1149.45</v>
      </c>
      <c r="D1702" s="263">
        <v>0.43264000000000002</v>
      </c>
    </row>
    <row r="1703" spans="2:4">
      <c r="B1703" s="79">
        <v>43040</v>
      </c>
      <c r="C1703" s="240">
        <v>1151.8</v>
      </c>
      <c r="D1703" s="263">
        <v>0.86826700000000001</v>
      </c>
    </row>
    <row r="1704" spans="2:4">
      <c r="B1704" s="79">
        <v>43039</v>
      </c>
      <c r="C1704" s="240">
        <v>1140.5999999999999</v>
      </c>
      <c r="D1704" s="263">
        <v>1.6417980000000001</v>
      </c>
    </row>
    <row r="1705" spans="2:4">
      <c r="B1705" s="79">
        <v>43038</v>
      </c>
      <c r="C1705" s="240">
        <v>1147.9000000000001</v>
      </c>
      <c r="D1705" s="263">
        <v>1.4758720000000001</v>
      </c>
    </row>
    <row r="1706" spans="2:4">
      <c r="B1706" s="79">
        <v>43035</v>
      </c>
      <c r="C1706" s="240">
        <v>1136.2</v>
      </c>
      <c r="D1706" s="263">
        <v>1.1351869999999999</v>
      </c>
    </row>
    <row r="1707" spans="2:4">
      <c r="B1707" s="79">
        <v>43034</v>
      </c>
      <c r="C1707" s="240">
        <v>1143.0999999999999</v>
      </c>
      <c r="D1707" s="263">
        <v>0.34084199999999998</v>
      </c>
    </row>
    <row r="1708" spans="2:4">
      <c r="B1708" s="79">
        <v>43033</v>
      </c>
      <c r="C1708" s="240">
        <v>1143.7</v>
      </c>
      <c r="D1708" s="263">
        <v>2.3682989999999999</v>
      </c>
    </row>
    <row r="1709" spans="2:4">
      <c r="B1709" s="79">
        <v>43032</v>
      </c>
      <c r="C1709" s="240">
        <v>1092.9000000000001</v>
      </c>
      <c r="D1709" s="263">
        <v>0.79364699999999999</v>
      </c>
    </row>
    <row r="1710" spans="2:4">
      <c r="B1710" s="79">
        <v>43031</v>
      </c>
      <c r="C1710" s="240">
        <v>1126.4000000000001</v>
      </c>
      <c r="D1710" s="263">
        <v>2.4101270000000001</v>
      </c>
    </row>
    <row r="1711" spans="2:4">
      <c r="B1711" s="79">
        <v>43027</v>
      </c>
      <c r="C1711" s="240">
        <v>1167.4000000000001</v>
      </c>
      <c r="D1711" s="263">
        <v>2.5078779999999998</v>
      </c>
    </row>
    <row r="1712" spans="2:4">
      <c r="B1712" s="79">
        <v>43026</v>
      </c>
      <c r="C1712" s="240">
        <v>1159.7</v>
      </c>
      <c r="D1712" s="263">
        <v>2.057518</v>
      </c>
    </row>
    <row r="1713" spans="2:4">
      <c r="B1713" s="79">
        <v>43025</v>
      </c>
      <c r="C1713" s="240">
        <v>1220</v>
      </c>
      <c r="D1713" s="263">
        <v>2.7171379999999998</v>
      </c>
    </row>
    <row r="1714" spans="2:4">
      <c r="B1714" s="79">
        <v>43024</v>
      </c>
      <c r="C1714" s="240">
        <v>1232.45</v>
      </c>
      <c r="D1714" s="263">
        <v>3.3655430000000002</v>
      </c>
    </row>
    <row r="1715" spans="2:4">
      <c r="B1715" s="79">
        <v>43021</v>
      </c>
      <c r="C1715" s="240">
        <v>1229.9000000000001</v>
      </c>
      <c r="D1715" s="263">
        <v>0.77390599999999998</v>
      </c>
    </row>
    <row r="1716" spans="2:4">
      <c r="B1716" s="79">
        <v>43020</v>
      </c>
      <c r="C1716" s="240">
        <v>1268.6500000000001</v>
      </c>
      <c r="D1716" s="263">
        <v>0.63594799999999996</v>
      </c>
    </row>
    <row r="1717" spans="2:4">
      <c r="B1717" s="79">
        <v>43019</v>
      </c>
      <c r="C1717" s="240">
        <v>1213.0999999999999</v>
      </c>
      <c r="D1717" s="263">
        <v>1.0442769999999999</v>
      </c>
    </row>
    <row r="1718" spans="2:4">
      <c r="B1718" s="79">
        <v>43018</v>
      </c>
      <c r="C1718" s="240">
        <v>1184.6500000000001</v>
      </c>
      <c r="D1718" s="263">
        <v>1.4496469999999999</v>
      </c>
    </row>
    <row r="1719" spans="2:4">
      <c r="B1719" s="79">
        <v>43017</v>
      </c>
      <c r="C1719" s="240">
        <v>1116.75</v>
      </c>
      <c r="D1719" s="263">
        <v>0.90368899999999996</v>
      </c>
    </row>
    <row r="1720" spans="2:4">
      <c r="B1720" s="79">
        <v>43014</v>
      </c>
      <c r="C1720" s="240">
        <v>1105.25</v>
      </c>
      <c r="D1720" s="263">
        <v>1.63306</v>
      </c>
    </row>
    <row r="1721" spans="2:4">
      <c r="B1721" s="79">
        <v>43013</v>
      </c>
      <c r="C1721" s="240">
        <v>1104</v>
      </c>
      <c r="D1721" s="263">
        <v>1.545452</v>
      </c>
    </row>
    <row r="1722" spans="2:4">
      <c r="B1722" s="79">
        <v>43012</v>
      </c>
      <c r="C1722" s="240">
        <v>1099.3499999999999</v>
      </c>
      <c r="D1722" s="263">
        <v>2.9057219999999999</v>
      </c>
    </row>
    <row r="1723" spans="2:4">
      <c r="B1723" s="79">
        <v>43011</v>
      </c>
      <c r="C1723" s="240">
        <v>1100.95</v>
      </c>
      <c r="D1723" s="263">
        <v>6.7389849999999996</v>
      </c>
    </row>
    <row r="1724" spans="2:4">
      <c r="B1724" s="79">
        <v>43007</v>
      </c>
      <c r="C1724" s="240">
        <v>1078.45</v>
      </c>
      <c r="D1724" s="263">
        <v>0.54179999999999995</v>
      </c>
    </row>
    <row r="1725" spans="2:4">
      <c r="B1725" s="79">
        <v>43006</v>
      </c>
      <c r="C1725" s="240">
        <v>1043.95</v>
      </c>
      <c r="D1725" s="263">
        <v>0.36761199999999999</v>
      </c>
    </row>
    <row r="1726" spans="2:4">
      <c r="B1726" s="79">
        <v>43005</v>
      </c>
      <c r="C1726" s="240">
        <v>1076.75</v>
      </c>
      <c r="D1726" s="263">
        <v>0.28112599999999999</v>
      </c>
    </row>
    <row r="1727" spans="2:4">
      <c r="B1727" s="79">
        <v>43004</v>
      </c>
      <c r="C1727" s="240">
        <v>1116.05</v>
      </c>
      <c r="D1727" s="263">
        <v>0.34287200000000001</v>
      </c>
    </row>
    <row r="1728" spans="2:4">
      <c r="B1728" s="79">
        <v>43003</v>
      </c>
      <c r="C1728" s="240">
        <v>1029</v>
      </c>
      <c r="D1728" s="263">
        <v>0.29763600000000001</v>
      </c>
    </row>
    <row r="1729" spans="2:4">
      <c r="B1729" s="79">
        <v>43000</v>
      </c>
      <c r="C1729" s="240">
        <v>1039.1500000000001</v>
      </c>
      <c r="D1729" s="263">
        <v>0.36011799999999999</v>
      </c>
    </row>
    <row r="1730" spans="2:4">
      <c r="B1730" s="79">
        <v>42999</v>
      </c>
      <c r="C1730" s="240">
        <v>1069.05</v>
      </c>
      <c r="D1730" s="263">
        <v>1.564001</v>
      </c>
    </row>
    <row r="1731" spans="2:4">
      <c r="B1731" s="79">
        <v>42998</v>
      </c>
      <c r="C1731" s="240">
        <v>1084.75</v>
      </c>
      <c r="D1731" s="263">
        <v>0.36099700000000001</v>
      </c>
    </row>
    <row r="1732" spans="2:4">
      <c r="B1732" s="79">
        <v>42997</v>
      </c>
      <c r="C1732" s="240">
        <v>1077.55</v>
      </c>
      <c r="D1732" s="263">
        <v>0.67711399999999999</v>
      </c>
    </row>
    <row r="1733" spans="2:4">
      <c r="B1733" s="79">
        <v>42996</v>
      </c>
      <c r="C1733" s="240">
        <v>1089.5</v>
      </c>
      <c r="D1733" s="263">
        <v>0.37931199999999998</v>
      </c>
    </row>
    <row r="1734" spans="2:4">
      <c r="B1734" s="79">
        <v>42993</v>
      </c>
      <c r="C1734" s="240">
        <v>1087.75</v>
      </c>
      <c r="D1734" s="263">
        <v>0.69874099999999995</v>
      </c>
    </row>
    <row r="1735" spans="2:4">
      <c r="B1735" s="79">
        <v>42992</v>
      </c>
      <c r="C1735" s="240">
        <v>1089.75</v>
      </c>
      <c r="D1735" s="263">
        <v>0.50351400000000002</v>
      </c>
    </row>
    <row r="1736" spans="2:4">
      <c r="B1736" s="79">
        <v>42991</v>
      </c>
      <c r="C1736" s="240">
        <v>1091.5</v>
      </c>
      <c r="D1736" s="263">
        <v>0.51078999999999997</v>
      </c>
    </row>
    <row r="1737" spans="2:4">
      <c r="B1737" s="79">
        <v>42990</v>
      </c>
      <c r="C1737" s="240">
        <v>1088.45</v>
      </c>
      <c r="D1737" s="263">
        <v>1.4768060000000001</v>
      </c>
    </row>
    <row r="1738" spans="2:4">
      <c r="B1738" s="79">
        <v>42989</v>
      </c>
      <c r="C1738" s="240">
        <v>1088.8</v>
      </c>
      <c r="D1738" s="263">
        <v>1.6679850000000001</v>
      </c>
    </row>
    <row r="1739" spans="2:4">
      <c r="B1739" s="79">
        <v>42986</v>
      </c>
      <c r="C1739" s="240">
        <v>1070.8499999999999</v>
      </c>
      <c r="D1739" s="263">
        <v>0.49852099999999999</v>
      </c>
    </row>
    <row r="1740" spans="2:4">
      <c r="B1740" s="79">
        <v>42985</v>
      </c>
      <c r="C1740" s="240">
        <v>1076.2</v>
      </c>
      <c r="D1740" s="263">
        <v>0.33854400000000001</v>
      </c>
    </row>
    <row r="1741" spans="2:4">
      <c r="B1741" s="79">
        <v>42984</v>
      </c>
      <c r="C1741" s="240">
        <v>1066.5999999999999</v>
      </c>
      <c r="D1741" s="263">
        <v>0.49512600000000001</v>
      </c>
    </row>
    <row r="1742" spans="2:4">
      <c r="B1742" s="79">
        <v>42983</v>
      </c>
      <c r="C1742" s="240">
        <v>1077.7</v>
      </c>
      <c r="D1742" s="263">
        <v>0.59904800000000002</v>
      </c>
    </row>
    <row r="1743" spans="2:4">
      <c r="B1743" s="79">
        <v>42982</v>
      </c>
      <c r="C1743" s="240">
        <v>1020.65</v>
      </c>
      <c r="D1743" s="263">
        <v>1.7031130000000001</v>
      </c>
    </row>
    <row r="1744" spans="2:4">
      <c r="B1744" s="79">
        <v>42979</v>
      </c>
      <c r="C1744" s="240">
        <v>1048.4000000000001</v>
      </c>
      <c r="D1744" s="263">
        <v>1.4898359999999999</v>
      </c>
    </row>
    <row r="1745" spans="2:4">
      <c r="B1745" s="79">
        <v>42978</v>
      </c>
      <c r="C1745" s="240">
        <v>1039.8</v>
      </c>
      <c r="D1745" s="263">
        <v>1.441084</v>
      </c>
    </row>
    <row r="1746" spans="2:4">
      <c r="B1746" s="79">
        <v>42977</v>
      </c>
      <c r="C1746" s="240">
        <v>1050.9000000000001</v>
      </c>
      <c r="D1746" s="263">
        <v>2.1072600000000001</v>
      </c>
    </row>
    <row r="1747" spans="2:4">
      <c r="B1747" s="79">
        <v>42976</v>
      </c>
      <c r="C1747" s="240">
        <v>1032.8499999999999</v>
      </c>
      <c r="D1747" s="263">
        <v>1.1030359999999999</v>
      </c>
    </row>
    <row r="1748" spans="2:4">
      <c r="B1748" s="79">
        <v>42975</v>
      </c>
      <c r="C1748" s="240">
        <v>1046.1500000000001</v>
      </c>
      <c r="D1748" s="263">
        <v>0.69330499999999995</v>
      </c>
    </row>
    <row r="1749" spans="2:4">
      <c r="B1749" s="79">
        <v>42971</v>
      </c>
      <c r="C1749">
        <v>994.6</v>
      </c>
      <c r="D1749" s="263">
        <v>0.40171699999999999</v>
      </c>
    </row>
    <row r="1750" spans="2:4">
      <c r="B1750" s="79">
        <v>42970</v>
      </c>
      <c r="C1750">
        <v>989.5</v>
      </c>
      <c r="D1750" s="263">
        <v>0.67439499999999997</v>
      </c>
    </row>
    <row r="1751" spans="2:4">
      <c r="B1751" s="79">
        <v>42969</v>
      </c>
      <c r="C1751">
        <v>958.05</v>
      </c>
      <c r="D1751" s="263">
        <v>0.24107300000000001</v>
      </c>
    </row>
    <row r="1752" spans="2:4">
      <c r="B1752" s="79">
        <v>42968</v>
      </c>
      <c r="C1752">
        <v>927.1</v>
      </c>
      <c r="D1752" s="263">
        <v>0.26219799999999999</v>
      </c>
    </row>
    <row r="1753" spans="2:4">
      <c r="B1753" s="79">
        <v>42965</v>
      </c>
      <c r="C1753">
        <v>926.25</v>
      </c>
      <c r="D1753" s="263">
        <v>0.49504100000000001</v>
      </c>
    </row>
    <row r="1754" spans="2:4">
      <c r="B1754" s="79">
        <v>42964</v>
      </c>
      <c r="C1754">
        <v>920.8</v>
      </c>
      <c r="D1754" s="263">
        <v>0.359649</v>
      </c>
    </row>
    <row r="1755" spans="2:4">
      <c r="B1755" s="79">
        <v>42963</v>
      </c>
      <c r="C1755">
        <v>907.8</v>
      </c>
      <c r="D1755" s="263">
        <v>0.35860799999999998</v>
      </c>
    </row>
    <row r="1756" spans="2:4">
      <c r="B1756" s="79">
        <v>42961</v>
      </c>
      <c r="C1756">
        <v>902.45</v>
      </c>
      <c r="D1756" s="263">
        <v>0.37296600000000002</v>
      </c>
    </row>
    <row r="1757" spans="2:4">
      <c r="B1757" s="79">
        <v>42958</v>
      </c>
      <c r="C1757">
        <v>890.1</v>
      </c>
      <c r="D1757" s="263">
        <v>0.41855799999999999</v>
      </c>
    </row>
    <row r="1758" spans="2:4">
      <c r="B1758" s="79">
        <v>42957</v>
      </c>
      <c r="C1758">
        <v>880.8</v>
      </c>
      <c r="D1758" s="263">
        <v>0.64917899999999995</v>
      </c>
    </row>
    <row r="1759" spans="2:4">
      <c r="B1759" s="79">
        <v>42956</v>
      </c>
      <c r="C1759">
        <v>889.25</v>
      </c>
      <c r="D1759" s="263">
        <v>0.24224100000000001</v>
      </c>
    </row>
    <row r="1760" spans="2:4">
      <c r="B1760" s="79">
        <v>42955</v>
      </c>
      <c r="C1760">
        <v>902.3</v>
      </c>
      <c r="D1760" s="263">
        <v>0.23094500000000001</v>
      </c>
    </row>
    <row r="1761" spans="2:4">
      <c r="B1761" s="79">
        <v>42954</v>
      </c>
      <c r="C1761">
        <v>923.8</v>
      </c>
      <c r="D1761" s="263">
        <v>0.38801999999999998</v>
      </c>
    </row>
    <row r="1762" spans="2:4">
      <c r="B1762" s="79">
        <v>42951</v>
      </c>
      <c r="C1762">
        <v>911.35</v>
      </c>
      <c r="D1762" s="263">
        <v>0.925153</v>
      </c>
    </row>
    <row r="1763" spans="2:4">
      <c r="B1763" s="79">
        <v>42950</v>
      </c>
      <c r="C1763">
        <v>898.1</v>
      </c>
      <c r="D1763" s="263">
        <v>0.50186399999999998</v>
      </c>
    </row>
    <row r="1764" spans="2:4">
      <c r="B1764" s="79">
        <v>42949</v>
      </c>
      <c r="C1764">
        <v>906.8</v>
      </c>
      <c r="D1764" s="263">
        <v>0.53415800000000002</v>
      </c>
    </row>
    <row r="1765" spans="2:4">
      <c r="B1765" s="79">
        <v>42948</v>
      </c>
      <c r="C1765">
        <v>916.05</v>
      </c>
      <c r="D1765" s="263">
        <v>1.512281</v>
      </c>
    </row>
    <row r="1766" spans="2:4">
      <c r="B1766" s="79">
        <v>42947</v>
      </c>
      <c r="C1766">
        <v>919.7</v>
      </c>
      <c r="D1766" s="263">
        <v>1.018767</v>
      </c>
    </row>
    <row r="1767" spans="2:4">
      <c r="B1767" s="79">
        <v>42944</v>
      </c>
      <c r="C1767">
        <v>898.55</v>
      </c>
      <c r="D1767" s="263">
        <v>2.5186839999999999</v>
      </c>
    </row>
    <row r="1768" spans="2:4">
      <c r="B1768" s="79">
        <v>42943</v>
      </c>
      <c r="C1768">
        <v>896.9</v>
      </c>
      <c r="D1768" s="263">
        <v>0.64812400000000003</v>
      </c>
    </row>
    <row r="1769" spans="2:4">
      <c r="B1769" s="79">
        <v>42942</v>
      </c>
      <c r="C1769">
        <v>909.6</v>
      </c>
      <c r="D1769" s="263">
        <v>0.50412599999999996</v>
      </c>
    </row>
    <row r="1770" spans="2:4">
      <c r="B1770" s="79">
        <v>42941</v>
      </c>
      <c r="C1770">
        <v>925.65</v>
      </c>
      <c r="D1770" s="263">
        <v>0.52434199999999997</v>
      </c>
    </row>
    <row r="1771" spans="2:4">
      <c r="B1771" s="79">
        <v>42940</v>
      </c>
      <c r="C1771">
        <v>916.55</v>
      </c>
      <c r="D1771" s="263">
        <v>0.509382</v>
      </c>
    </row>
    <row r="1772" spans="2:4">
      <c r="B1772" s="79">
        <v>42937</v>
      </c>
      <c r="C1772">
        <v>914.75</v>
      </c>
      <c r="D1772" s="263">
        <v>0.95130599999999998</v>
      </c>
    </row>
    <row r="1773" spans="2:4">
      <c r="B1773" s="79">
        <v>42936</v>
      </c>
      <c r="C1773">
        <v>909.2</v>
      </c>
      <c r="D1773" s="263">
        <v>1.3250169999999999</v>
      </c>
    </row>
    <row r="1774" spans="2:4">
      <c r="B1774" s="79">
        <v>42935</v>
      </c>
      <c r="C1774">
        <v>911.7</v>
      </c>
      <c r="D1774" s="263">
        <v>1.1392960000000001</v>
      </c>
    </row>
    <row r="1775" spans="2:4">
      <c r="B1775" s="79">
        <v>42934</v>
      </c>
      <c r="C1775">
        <v>910.65</v>
      </c>
      <c r="D1775" s="263">
        <v>1.2065619999999999</v>
      </c>
    </row>
    <row r="1776" spans="2:4">
      <c r="B1776" s="79">
        <v>42933</v>
      </c>
      <c r="C1776">
        <v>911.7</v>
      </c>
      <c r="D1776" s="263">
        <v>1.1851830000000001</v>
      </c>
    </row>
    <row r="1777" spans="2:4">
      <c r="B1777" s="79">
        <v>42930</v>
      </c>
      <c r="C1777">
        <v>891.35</v>
      </c>
      <c r="D1777" s="263">
        <v>0.64505900000000005</v>
      </c>
    </row>
    <row r="1778" spans="2:4">
      <c r="B1778" s="79">
        <v>42929</v>
      </c>
      <c r="C1778">
        <v>915.15</v>
      </c>
      <c r="D1778" s="263">
        <v>2.1298870000000001</v>
      </c>
    </row>
    <row r="1779" spans="2:4">
      <c r="B1779" s="79">
        <v>42928</v>
      </c>
      <c r="C1779">
        <v>910.3</v>
      </c>
      <c r="D1779" s="263">
        <v>3.4123260000000002</v>
      </c>
    </row>
    <row r="1780" spans="2:4">
      <c r="B1780" s="79">
        <v>42927</v>
      </c>
      <c r="C1780">
        <v>913.95</v>
      </c>
      <c r="D1780" s="263">
        <v>0.79510000000000003</v>
      </c>
    </row>
    <row r="1781" spans="2:4">
      <c r="B1781" s="79">
        <v>42926</v>
      </c>
      <c r="C1781">
        <v>934.6</v>
      </c>
      <c r="D1781" s="263">
        <v>0.59008000000000005</v>
      </c>
    </row>
    <row r="1782" spans="2:4">
      <c r="B1782" s="79">
        <v>42923</v>
      </c>
      <c r="C1782">
        <v>895.45</v>
      </c>
      <c r="D1782" s="263">
        <v>1.577531</v>
      </c>
    </row>
    <row r="1783" spans="2:4">
      <c r="B1783" s="79">
        <v>42922</v>
      </c>
      <c r="C1783">
        <v>880.3</v>
      </c>
      <c r="D1783" s="263">
        <v>0.36565300000000001</v>
      </c>
    </row>
    <row r="1784" spans="2:4">
      <c r="B1784" s="79">
        <v>42921</v>
      </c>
      <c r="C1784">
        <v>846.05</v>
      </c>
      <c r="D1784" s="263">
        <v>0.44357200000000002</v>
      </c>
    </row>
    <row r="1785" spans="2:4">
      <c r="B1785" s="79">
        <v>42920</v>
      </c>
      <c r="C1785">
        <v>836.2</v>
      </c>
      <c r="D1785" s="263">
        <v>0.84286700000000003</v>
      </c>
    </row>
    <row r="1786" spans="2:4">
      <c r="B1786" s="79">
        <v>42919</v>
      </c>
      <c r="C1786">
        <v>840.05</v>
      </c>
      <c r="D1786" s="263">
        <v>0.47247</v>
      </c>
    </row>
    <row r="1787" spans="2:4">
      <c r="B1787" s="79">
        <v>42916</v>
      </c>
      <c r="C1787">
        <v>815.1</v>
      </c>
      <c r="D1787" s="263">
        <v>0.79981100000000005</v>
      </c>
    </row>
    <row r="1788" spans="2:4">
      <c r="B1788" s="79">
        <v>42915</v>
      </c>
      <c r="C1788">
        <v>815.5</v>
      </c>
      <c r="D1788" s="263">
        <v>0.67407300000000003</v>
      </c>
    </row>
    <row r="1789" spans="2:4">
      <c r="B1789" s="79">
        <v>42914</v>
      </c>
      <c r="C1789">
        <v>818.05</v>
      </c>
      <c r="D1789" s="263">
        <v>1.46675</v>
      </c>
    </row>
    <row r="1790" spans="2:4">
      <c r="B1790" s="79">
        <v>42913</v>
      </c>
      <c r="C1790">
        <v>804.6</v>
      </c>
      <c r="D1790" s="263">
        <v>1.75972</v>
      </c>
    </row>
    <row r="1791" spans="2:4">
      <c r="B1791" s="79">
        <v>42909</v>
      </c>
      <c r="C1791">
        <v>801.6</v>
      </c>
      <c r="D1791" s="263">
        <v>0.30241600000000002</v>
      </c>
    </row>
    <row r="1792" spans="2:4">
      <c r="B1792" s="79">
        <v>42908</v>
      </c>
      <c r="C1792">
        <v>803.9</v>
      </c>
      <c r="D1792" s="263">
        <v>0.57978200000000002</v>
      </c>
    </row>
    <row r="1793" spans="2:4">
      <c r="B1793" s="79">
        <v>42907</v>
      </c>
      <c r="C1793">
        <v>817.8</v>
      </c>
      <c r="D1793" s="263">
        <v>0.376579</v>
      </c>
    </row>
    <row r="1794" spans="2:4">
      <c r="B1794" s="79">
        <v>42906</v>
      </c>
      <c r="C1794">
        <v>822.05</v>
      </c>
      <c r="D1794" s="263">
        <v>0.406225</v>
      </c>
    </row>
    <row r="1795" spans="2:4">
      <c r="B1795" s="79">
        <v>42905</v>
      </c>
      <c r="C1795">
        <v>796.4</v>
      </c>
      <c r="D1795" s="263">
        <v>0.67915199999999998</v>
      </c>
    </row>
    <row r="1796" spans="2:4">
      <c r="B1796" s="79">
        <v>42902</v>
      </c>
      <c r="C1796">
        <v>800.1</v>
      </c>
      <c r="D1796" s="263">
        <v>1.2117929999999999</v>
      </c>
    </row>
    <row r="1797" spans="2:4">
      <c r="B1797" s="79">
        <v>42901</v>
      </c>
      <c r="C1797">
        <v>797.95</v>
      </c>
      <c r="D1797" s="263">
        <v>1.485266</v>
      </c>
    </row>
    <row r="1798" spans="2:4">
      <c r="B1798" s="79">
        <v>42900</v>
      </c>
      <c r="C1798">
        <v>798.55</v>
      </c>
      <c r="D1798" s="263">
        <v>1.1704399999999999</v>
      </c>
    </row>
    <row r="1799" spans="2:4">
      <c r="B1799" s="79">
        <v>42899</v>
      </c>
      <c r="C1799">
        <v>798.65</v>
      </c>
      <c r="D1799" s="263">
        <v>0.33526800000000001</v>
      </c>
    </row>
    <row r="1800" spans="2:4">
      <c r="B1800" s="79">
        <v>42898</v>
      </c>
      <c r="C1800">
        <v>804.1</v>
      </c>
      <c r="D1800" s="263">
        <v>0.76130200000000003</v>
      </c>
    </row>
    <row r="1801" spans="2:4">
      <c r="B1801" s="79">
        <v>42895</v>
      </c>
      <c r="C1801">
        <v>802.35</v>
      </c>
      <c r="D1801" s="263">
        <v>1.6622669999999999</v>
      </c>
    </row>
    <row r="1802" spans="2:4">
      <c r="B1802" s="79">
        <v>42894</v>
      </c>
      <c r="C1802">
        <v>790.25</v>
      </c>
      <c r="D1802" s="263">
        <v>0.73896300000000004</v>
      </c>
    </row>
    <row r="1803" spans="2:4">
      <c r="B1803" s="79">
        <v>42893</v>
      </c>
      <c r="C1803">
        <v>774.3</v>
      </c>
      <c r="D1803" s="263">
        <v>1.557053</v>
      </c>
    </row>
    <row r="1804" spans="2:4">
      <c r="B1804" s="79">
        <v>42892</v>
      </c>
      <c r="C1804">
        <v>775.35</v>
      </c>
      <c r="D1804" s="263">
        <v>0.88392999999999999</v>
      </c>
    </row>
    <row r="1805" spans="2:4">
      <c r="B1805" s="79">
        <v>42891</v>
      </c>
      <c r="C1805">
        <v>789.75</v>
      </c>
      <c r="D1805" s="263">
        <v>0.91218500000000002</v>
      </c>
    </row>
    <row r="1806" spans="2:4">
      <c r="B1806" s="79">
        <v>42888</v>
      </c>
      <c r="C1806">
        <v>779.65</v>
      </c>
      <c r="D1806" s="263">
        <v>0.30782999999999999</v>
      </c>
    </row>
    <row r="1807" spans="2:4">
      <c r="B1807" s="79">
        <v>42887</v>
      </c>
      <c r="C1807">
        <v>776.85</v>
      </c>
      <c r="D1807" s="263">
        <v>0.79047599999999996</v>
      </c>
    </row>
    <row r="1808" spans="2:4">
      <c r="B1808" s="79">
        <v>42886</v>
      </c>
      <c r="C1808">
        <v>745.15</v>
      </c>
      <c r="D1808" s="263">
        <v>0.50821400000000005</v>
      </c>
    </row>
    <row r="1809" spans="2:4">
      <c r="B1809" s="79">
        <v>42885</v>
      </c>
      <c r="C1809">
        <v>727.85</v>
      </c>
      <c r="D1809" s="263">
        <v>0.748251</v>
      </c>
    </row>
    <row r="1810" spans="2:4">
      <c r="B1810" s="79">
        <v>42884</v>
      </c>
      <c r="C1810">
        <v>714.8</v>
      </c>
      <c r="D1810" s="263">
        <v>1.3629020000000001</v>
      </c>
    </row>
    <row r="1811" spans="2:4">
      <c r="B1811" s="79">
        <v>42881</v>
      </c>
      <c r="C1811">
        <v>714.9</v>
      </c>
      <c r="D1811" s="263">
        <v>0.36136299999999999</v>
      </c>
    </row>
    <row r="1812" spans="2:4">
      <c r="B1812" s="79">
        <v>42880</v>
      </c>
      <c r="C1812">
        <v>712.4</v>
      </c>
      <c r="D1812" s="263">
        <v>0.68657299999999999</v>
      </c>
    </row>
    <row r="1813" spans="2:4">
      <c r="B1813" s="79">
        <v>42879</v>
      </c>
      <c r="C1813">
        <v>714.2</v>
      </c>
      <c r="D1813" s="263">
        <v>0.69885699999999995</v>
      </c>
    </row>
    <row r="1814" spans="2:4">
      <c r="B1814" s="79">
        <v>42878</v>
      </c>
      <c r="C1814">
        <v>708.4</v>
      </c>
      <c r="D1814" s="263">
        <v>0.45827400000000001</v>
      </c>
    </row>
    <row r="1815" spans="2:4">
      <c r="B1815" s="79">
        <v>42877</v>
      </c>
      <c r="C1815">
        <v>721.55</v>
      </c>
      <c r="D1815" s="263">
        <v>0.60052499999999998</v>
      </c>
    </row>
    <row r="1816" spans="2:4">
      <c r="B1816" s="79">
        <v>42874</v>
      </c>
      <c r="C1816">
        <v>722.9</v>
      </c>
      <c r="D1816" s="263">
        <v>0.61726899999999996</v>
      </c>
    </row>
    <row r="1817" spans="2:4">
      <c r="B1817" s="79">
        <v>42873</v>
      </c>
      <c r="C1817">
        <v>727.45</v>
      </c>
      <c r="D1817" s="263">
        <v>1.1372249999999999</v>
      </c>
    </row>
    <row r="1818" spans="2:4">
      <c r="B1818" s="79">
        <v>42872</v>
      </c>
      <c r="C1818">
        <v>744.9</v>
      </c>
      <c r="D1818" s="263">
        <v>1.0383720000000001</v>
      </c>
    </row>
    <row r="1819" spans="2:4">
      <c r="B1819" s="79">
        <v>42871</v>
      </c>
      <c r="C1819">
        <v>750.4</v>
      </c>
      <c r="D1819" s="263">
        <v>1.2510540000000001</v>
      </c>
    </row>
    <row r="1820" spans="2:4">
      <c r="B1820" s="79">
        <v>42870</v>
      </c>
      <c r="C1820">
        <v>752.15</v>
      </c>
      <c r="D1820" s="263">
        <v>1.1992970000000001</v>
      </c>
    </row>
    <row r="1821" spans="2:4">
      <c r="B1821" s="79">
        <v>42867</v>
      </c>
      <c r="C1821">
        <v>751.8</v>
      </c>
      <c r="D1821" s="263">
        <v>3.9729239999999999</v>
      </c>
    </row>
    <row r="1822" spans="2:4">
      <c r="B1822" s="79">
        <v>42866</v>
      </c>
      <c r="C1822">
        <v>761.8</v>
      </c>
      <c r="D1822" s="263">
        <v>4.332891</v>
      </c>
    </row>
    <row r="1823" spans="2:4">
      <c r="B1823" s="79">
        <v>42865</v>
      </c>
      <c r="C1823">
        <v>790.85</v>
      </c>
      <c r="D1823" s="263">
        <v>2.6079539999999999</v>
      </c>
    </row>
    <row r="1824" spans="2:4">
      <c r="B1824" s="79">
        <v>42864</v>
      </c>
      <c r="C1824">
        <v>780.05</v>
      </c>
      <c r="D1824" s="263">
        <v>1.083002</v>
      </c>
    </row>
    <row r="1825" spans="2:4">
      <c r="B1825" s="79">
        <v>42863</v>
      </c>
      <c r="C1825">
        <v>780.15</v>
      </c>
      <c r="D1825" s="263">
        <v>1.808851</v>
      </c>
    </row>
    <row r="1826" spans="2:4">
      <c r="B1826" s="79">
        <v>42860</v>
      </c>
      <c r="C1826">
        <v>808.9</v>
      </c>
      <c r="D1826" s="263">
        <v>0.51617199999999996</v>
      </c>
    </row>
    <row r="1827" spans="2:4">
      <c r="B1827" s="79">
        <v>42859</v>
      </c>
      <c r="C1827">
        <v>773.25</v>
      </c>
      <c r="D1827" s="263">
        <v>0.61473500000000003</v>
      </c>
    </row>
    <row r="1828" spans="2:4">
      <c r="B1828" s="79">
        <v>42858</v>
      </c>
      <c r="C1828">
        <v>756.85</v>
      </c>
      <c r="D1828" s="263">
        <v>2.080565</v>
      </c>
    </row>
    <row r="1829" spans="2:4">
      <c r="B1829" s="79">
        <v>42857</v>
      </c>
      <c r="C1829">
        <v>752.3</v>
      </c>
      <c r="D1829" s="263">
        <v>1.519949</v>
      </c>
    </row>
    <row r="1830" spans="2:4">
      <c r="B1830" s="79">
        <v>42853</v>
      </c>
      <c r="C1830">
        <v>736.5</v>
      </c>
      <c r="D1830" s="263">
        <v>1.2496100000000001</v>
      </c>
    </row>
    <row r="1831" spans="2:4">
      <c r="B1831" s="79">
        <v>42852</v>
      </c>
      <c r="C1831">
        <v>740.1</v>
      </c>
      <c r="D1831" s="263">
        <v>1.237439</v>
      </c>
    </row>
    <row r="1832" spans="2:4">
      <c r="B1832" s="79">
        <v>42851</v>
      </c>
      <c r="C1832">
        <v>747.9</v>
      </c>
      <c r="D1832" s="263">
        <v>3.2180610000000001</v>
      </c>
    </row>
    <row r="1833" spans="2:4">
      <c r="B1833" s="79">
        <v>42850</v>
      </c>
      <c r="C1833">
        <v>734.8</v>
      </c>
      <c r="D1833" s="263">
        <v>2.052184</v>
      </c>
    </row>
    <row r="1834" spans="2:4">
      <c r="B1834" s="79">
        <v>42849</v>
      </c>
      <c r="C1834">
        <v>726.3</v>
      </c>
      <c r="D1834" s="263">
        <v>4.7501800000000003</v>
      </c>
    </row>
    <row r="1835" spans="2:4">
      <c r="B1835" s="79">
        <v>42846</v>
      </c>
      <c r="C1835">
        <v>743.2</v>
      </c>
      <c r="D1835" s="263">
        <v>2.7867709999999999</v>
      </c>
    </row>
    <row r="1836" spans="2:4">
      <c r="B1836" s="79">
        <v>42845</v>
      </c>
      <c r="C1836">
        <v>756.3</v>
      </c>
      <c r="D1836" s="263">
        <v>6.2627410000000001</v>
      </c>
    </row>
    <row r="1837" spans="2:4">
      <c r="B1837" s="79">
        <v>42844</v>
      </c>
      <c r="C1837">
        <v>732.8</v>
      </c>
      <c r="D1837" s="263">
        <v>2.4355129999999998</v>
      </c>
    </row>
    <row r="1838" spans="2:4">
      <c r="B1838" s="79">
        <v>42843</v>
      </c>
      <c r="C1838">
        <v>730.15</v>
      </c>
      <c r="D1838" s="263">
        <v>4.2835890000000001</v>
      </c>
    </row>
    <row r="1839" spans="2:4">
      <c r="B1839" s="79">
        <v>42842</v>
      </c>
      <c r="C1839">
        <v>774.05</v>
      </c>
      <c r="D1839" s="263">
        <v>14.333463999999999</v>
      </c>
    </row>
    <row r="1840" spans="2:4">
      <c r="B1840" s="79">
        <v>42838</v>
      </c>
      <c r="C1840">
        <v>783.25</v>
      </c>
      <c r="D1840" s="263">
        <v>16.504569</v>
      </c>
    </row>
    <row r="1841" spans="2:4">
      <c r="B1841" s="79">
        <v>42837</v>
      </c>
      <c r="C1841">
        <v>762.2</v>
      </c>
      <c r="D1841" s="263">
        <v>5.1668229999999999</v>
      </c>
    </row>
    <row r="1842" spans="2:4">
      <c r="B1842" s="79">
        <v>42836</v>
      </c>
      <c r="C1842">
        <v>778.55</v>
      </c>
      <c r="D1842" s="263">
        <v>0.82043699999999997</v>
      </c>
    </row>
    <row r="1843" spans="2:4">
      <c r="B1843" s="79">
        <v>42835</v>
      </c>
      <c r="C1843">
        <v>774.1</v>
      </c>
      <c r="D1843" s="263">
        <v>0.99254500000000001</v>
      </c>
    </row>
    <row r="1844" spans="2:4">
      <c r="B1844" s="79">
        <v>42832</v>
      </c>
      <c r="C1844">
        <v>751.2</v>
      </c>
      <c r="D1844" s="263">
        <v>2.0757889999999999</v>
      </c>
    </row>
    <row r="1845" spans="2:4">
      <c r="B1845" s="79">
        <v>42831</v>
      </c>
      <c r="C1845">
        <v>664.4</v>
      </c>
      <c r="D1845" s="263">
        <v>1.3240540000000001</v>
      </c>
    </row>
    <row r="1846" spans="2:4">
      <c r="B1846" s="79">
        <v>42830</v>
      </c>
      <c r="C1846">
        <v>632.15</v>
      </c>
      <c r="D1846" s="263">
        <v>2.4070070000000001</v>
      </c>
    </row>
    <row r="1847" spans="2:4">
      <c r="B1847" s="79">
        <v>42828</v>
      </c>
      <c r="C1847">
        <v>634.25</v>
      </c>
      <c r="D1847" s="263">
        <v>2.981122</v>
      </c>
    </row>
    <row r="1848" spans="2:4">
      <c r="B1848" s="79">
        <v>42825</v>
      </c>
      <c r="C1848">
        <v>637.85</v>
      </c>
      <c r="D1848" s="263">
        <v>3.5350980000000001</v>
      </c>
    </row>
    <row r="1849" spans="2:4">
      <c r="B1849" s="79">
        <v>42824</v>
      </c>
      <c r="C1849">
        <v>631.85</v>
      </c>
      <c r="D1849" s="263">
        <v>4.8650130000000003</v>
      </c>
    </row>
    <row r="1850" spans="2:4">
      <c r="B1850" s="79">
        <v>42823</v>
      </c>
      <c r="C1850">
        <v>628.25</v>
      </c>
      <c r="D1850" s="263">
        <v>4.6901210000000004</v>
      </c>
    </row>
    <row r="1851" spans="2:4">
      <c r="B1851" s="79">
        <v>42822</v>
      </c>
      <c r="C1851">
        <v>628.79999999999995</v>
      </c>
      <c r="D1851" s="263">
        <v>15.817671000000001</v>
      </c>
    </row>
    <row r="1852" spans="2:4">
      <c r="B1852" s="79">
        <v>42821</v>
      </c>
      <c r="C1852">
        <v>614.4</v>
      </c>
      <c r="D1852" s="263">
        <v>85.728444999999994</v>
      </c>
    </row>
    <row r="1853" spans="2:4">
      <c r="B1853" s="79"/>
      <c r="D1853" s="65"/>
    </row>
    <row r="1854" spans="2:4">
      <c r="B1854" s="79"/>
      <c r="D1854" s="65"/>
    </row>
    <row r="1855" spans="2:4">
      <c r="B1855" s="79"/>
      <c r="D1855" s="6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46"/>
  <sheetViews>
    <sheetView zoomScale="104" zoomScaleNormal="120" zoomScaleSheetLayoutView="100" zoomScalePageLayoutView="120" workbookViewId="0">
      <pane xSplit="1" ySplit="4" topLeftCell="B38" activePane="bottomRight" state="frozen"/>
      <selection activeCell="I2" sqref="I2"/>
      <selection pane="topRight" activeCell="I2" sqref="I2"/>
      <selection pane="bottomLeft" activeCell="I2" sqref="I2"/>
      <selection pane="bottomRight" activeCell="B43" sqref="B43"/>
    </sheetView>
  </sheetViews>
  <sheetFormatPr defaultColWidth="8.85546875" defaultRowHeight="15"/>
  <cols>
    <col min="1" max="1" width="20.7109375" customWidth="1"/>
    <col min="2" max="6" width="13.42578125" customWidth="1"/>
    <col min="7" max="7" width="14.85546875" bestFit="1" customWidth="1"/>
    <col min="8" max="11" width="13.42578125" customWidth="1"/>
    <col min="12" max="12" width="13.28515625" customWidth="1"/>
    <col min="13" max="14" width="12.140625" customWidth="1"/>
  </cols>
  <sheetData>
    <row r="1" spans="1:14" s="2" customFormat="1">
      <c r="A1" s="2" t="str">
        <f>'Data Sheet'!B1</f>
        <v>AVENUE SUPERMARTS LTD</v>
      </c>
      <c r="H1" t="str">
        <f>UPDATE</f>
        <v/>
      </c>
      <c r="J1" s="3"/>
      <c r="K1" s="3"/>
      <c r="M1" s="2" t="s">
        <v>1</v>
      </c>
    </row>
    <row r="3" spans="1:14" s="2" customFormat="1">
      <c r="A3" s="11" t="s">
        <v>2</v>
      </c>
      <c r="B3" s="12">
        <f>'Data Sheet'!B16</f>
        <v>42094</v>
      </c>
      <c r="C3" s="12">
        <f>'Data Sheet'!C16</f>
        <v>42460</v>
      </c>
      <c r="D3" s="12">
        <f>'Data Sheet'!D16</f>
        <v>42825</v>
      </c>
      <c r="E3" s="12">
        <f>'Data Sheet'!E16</f>
        <v>43190</v>
      </c>
      <c r="F3" s="12">
        <f>'Data Sheet'!F16</f>
        <v>43555</v>
      </c>
      <c r="G3" s="12">
        <f>'Data Sheet'!G16</f>
        <v>43921</v>
      </c>
      <c r="H3" s="12">
        <f>'Data Sheet'!H16</f>
        <v>44286</v>
      </c>
      <c r="I3" s="12">
        <f>'Data Sheet'!I16</f>
        <v>44651</v>
      </c>
      <c r="J3" s="12">
        <f>'Data Sheet'!J16</f>
        <v>45016</v>
      </c>
      <c r="K3" s="12">
        <f>'Data Sheet'!K16</f>
        <v>45382</v>
      </c>
      <c r="L3" s="13" t="s">
        <v>3</v>
      </c>
      <c r="M3" s="13" t="s">
        <v>4</v>
      </c>
      <c r="N3" s="13" t="s">
        <v>5</v>
      </c>
    </row>
    <row r="4" spans="1:14" s="2" customFormat="1">
      <c r="A4" s="2" t="s">
        <v>6</v>
      </c>
      <c r="B4" s="1">
        <f>'Data Sheet'!B17</f>
        <v>6439.43</v>
      </c>
      <c r="C4" s="1">
        <f>'Data Sheet'!C17</f>
        <v>8583.76</v>
      </c>
      <c r="D4" s="1">
        <f>'Data Sheet'!D17</f>
        <v>11897.7</v>
      </c>
      <c r="E4" s="1">
        <f>'Data Sheet'!E17</f>
        <v>15033.2</v>
      </c>
      <c r="F4" s="1">
        <f>'Data Sheet'!F17</f>
        <v>20004.52</v>
      </c>
      <c r="G4" s="1">
        <f>'Data Sheet'!G17</f>
        <v>24870.2</v>
      </c>
      <c r="H4" s="1">
        <f>'Data Sheet'!H17</f>
        <v>24143.06</v>
      </c>
      <c r="I4" s="1">
        <f>'Data Sheet'!I17</f>
        <v>30976.27</v>
      </c>
      <c r="J4" s="1">
        <f>'Data Sheet'!J17</f>
        <v>42839.56</v>
      </c>
      <c r="K4" s="1">
        <f>'Data Sheet'!K17</f>
        <v>50788.83</v>
      </c>
      <c r="L4" s="1">
        <f>SUM(Quarters!H4:K4)</f>
        <v>52992.53</v>
      </c>
      <c r="M4" s="1">
        <f>$K4+M23*K4</f>
        <v>65076.89746774971</v>
      </c>
      <c r="N4" s="1">
        <f>$K4+N23*L4</f>
        <v>60622.075928601982</v>
      </c>
    </row>
    <row r="5" spans="1:14">
      <c r="A5" t="s">
        <v>7</v>
      </c>
      <c r="B5" s="6">
        <f>SUM('Data Sheet'!B18,'Data Sheet'!B20:B24, -1*'Data Sheet'!B19)</f>
        <v>5983.170000000001</v>
      </c>
      <c r="C5" s="6">
        <f>SUM('Data Sheet'!C18,'Data Sheet'!C20:C24, -1*'Data Sheet'!C19)</f>
        <v>7919.2999999999993</v>
      </c>
      <c r="D5" s="6">
        <f>SUM('Data Sheet'!D18,'Data Sheet'!D20:D24, -1*'Data Sheet'!D19)</f>
        <v>10928.52</v>
      </c>
      <c r="E5" s="6">
        <f>SUM('Data Sheet'!E18,'Data Sheet'!E20:E24, -1*'Data Sheet'!E19)</f>
        <v>13680.34</v>
      </c>
      <c r="F5" s="6">
        <f>SUM('Data Sheet'!F18,'Data Sheet'!F20:F24, -1*'Data Sheet'!F19)</f>
        <v>18371.21</v>
      </c>
      <c r="G5" s="6">
        <f>SUM('Data Sheet'!G18,'Data Sheet'!G20:G24, -1*'Data Sheet'!G19)</f>
        <v>22741.89</v>
      </c>
      <c r="H5" s="6">
        <f>SUM('Data Sheet'!H18,'Data Sheet'!H20:H24, -1*'Data Sheet'!H19)</f>
        <v>22398.230000000003</v>
      </c>
      <c r="I5" s="6">
        <f>SUM('Data Sheet'!I18,'Data Sheet'!I20:I24, -1*'Data Sheet'!I19)</f>
        <v>28473.919999999998</v>
      </c>
      <c r="J5" s="6">
        <f>SUM('Data Sheet'!J18,'Data Sheet'!J20:J24, -1*'Data Sheet'!J19)</f>
        <v>39200.79</v>
      </c>
      <c r="K5" s="6">
        <f>SUM('Data Sheet'!K18,'Data Sheet'!K20:K24, -1*'Data Sheet'!K19)</f>
        <v>46683.189999999995</v>
      </c>
      <c r="L5" s="6">
        <f>SUM(Quarters!H5:K5)</f>
        <v>48702.78</v>
      </c>
      <c r="M5" s="6">
        <f t="shared" ref="M5:N5" si="0">M4-M6</f>
        <v>59725.353232593181</v>
      </c>
      <c r="N5" s="6">
        <f t="shared" si="0"/>
        <v>55714.713509507812</v>
      </c>
    </row>
    <row r="6" spans="1:14" s="2" customFormat="1">
      <c r="A6" s="2" t="s">
        <v>8</v>
      </c>
      <c r="B6" s="1">
        <f>B4-B5</f>
        <v>456.25999999999931</v>
      </c>
      <c r="C6" s="1">
        <f t="shared" ref="C6:K6" si="1">C4-C5</f>
        <v>664.46000000000095</v>
      </c>
      <c r="D6" s="1">
        <f t="shared" si="1"/>
        <v>969.18000000000029</v>
      </c>
      <c r="E6" s="1">
        <f t="shared" si="1"/>
        <v>1352.8600000000006</v>
      </c>
      <c r="F6" s="1">
        <f t="shared" si="1"/>
        <v>1633.3100000000013</v>
      </c>
      <c r="G6" s="1">
        <f t="shared" si="1"/>
        <v>2128.3100000000013</v>
      </c>
      <c r="H6" s="1">
        <f t="shared" si="1"/>
        <v>1744.8299999999981</v>
      </c>
      <c r="I6" s="1">
        <f t="shared" si="1"/>
        <v>2502.3500000000022</v>
      </c>
      <c r="J6" s="1">
        <f t="shared" si="1"/>
        <v>3638.7699999999968</v>
      </c>
      <c r="K6" s="1">
        <f t="shared" si="1"/>
        <v>4105.6400000000067</v>
      </c>
      <c r="L6" s="1">
        <f>SUM(Quarters!H6:K6)</f>
        <v>4289.75</v>
      </c>
      <c r="M6" s="1">
        <f>M4*M24</f>
        <v>5351.5442351565289</v>
      </c>
      <c r="N6" s="1">
        <f>N4*N24</f>
        <v>4907.36241909417</v>
      </c>
    </row>
    <row r="7" spans="1:14">
      <c r="A7" t="s">
        <v>9</v>
      </c>
      <c r="B7" s="6">
        <f>'Data Sheet'!B25</f>
        <v>20.27</v>
      </c>
      <c r="C7" s="6">
        <f>'Data Sheet'!C25</f>
        <v>17.02</v>
      </c>
      <c r="D7" s="6">
        <f>'Data Sheet'!D25</f>
        <v>27.7</v>
      </c>
      <c r="E7" s="6">
        <f>'Data Sheet'!E25</f>
        <v>87.75</v>
      </c>
      <c r="F7" s="6">
        <f>'Data Sheet'!F25</f>
        <v>48.33</v>
      </c>
      <c r="G7" s="6">
        <f>'Data Sheet'!G25</f>
        <v>59.99</v>
      </c>
      <c r="H7" s="6">
        <f>'Data Sheet'!H25</f>
        <v>194.43</v>
      </c>
      <c r="I7" s="6">
        <f>'Data Sheet'!I25</f>
        <v>113.64</v>
      </c>
      <c r="J7" s="6">
        <f>'Data Sheet'!J25</f>
        <v>127.6</v>
      </c>
      <c r="K7" s="6">
        <f>'Data Sheet'!K25</f>
        <v>144.58000000000001</v>
      </c>
      <c r="L7" s="6">
        <f>SUM(Quarters!H7:K7)</f>
        <v>149.31</v>
      </c>
      <c r="M7" s="6">
        <v>0</v>
      </c>
      <c r="N7" s="6">
        <v>0</v>
      </c>
    </row>
    <row r="8" spans="1:14">
      <c r="A8" t="s">
        <v>10</v>
      </c>
      <c r="B8" s="6">
        <f>'Data Sheet'!B26</f>
        <v>81.540000000000006</v>
      </c>
      <c r="C8" s="6">
        <f>'Data Sheet'!C26</f>
        <v>98.43</v>
      </c>
      <c r="D8" s="6">
        <f>'Data Sheet'!D26</f>
        <v>127.82</v>
      </c>
      <c r="E8" s="6">
        <f>'Data Sheet'!E26</f>
        <v>159</v>
      </c>
      <c r="F8" s="6">
        <f>'Data Sheet'!F26</f>
        <v>212.49</v>
      </c>
      <c r="G8" s="6">
        <f>'Data Sheet'!G26</f>
        <v>374.41</v>
      </c>
      <c r="H8" s="6">
        <f>'Data Sheet'!H26</f>
        <v>414.16</v>
      </c>
      <c r="I8" s="6">
        <f>'Data Sheet'!I26</f>
        <v>498.08</v>
      </c>
      <c r="J8" s="6">
        <f>'Data Sheet'!J26</f>
        <v>638.87</v>
      </c>
      <c r="K8" s="6">
        <f>'Data Sheet'!K26</f>
        <v>730.76</v>
      </c>
      <c r="L8" s="6">
        <f>SUM(Quarters!H8:K8)</f>
        <v>761.34</v>
      </c>
      <c r="M8" s="6">
        <f>+$L8</f>
        <v>761.34</v>
      </c>
      <c r="N8" s="6">
        <f>+$L8</f>
        <v>761.34</v>
      </c>
    </row>
    <row r="9" spans="1:14">
      <c r="A9" t="s">
        <v>11</v>
      </c>
      <c r="B9" s="6">
        <f>'Data Sheet'!B27</f>
        <v>72.36</v>
      </c>
      <c r="C9" s="6">
        <f>'Data Sheet'!C27</f>
        <v>91.34</v>
      </c>
      <c r="D9" s="6">
        <f>'Data Sheet'!D27</f>
        <v>121.98</v>
      </c>
      <c r="E9" s="6">
        <f>'Data Sheet'!E27</f>
        <v>59.54</v>
      </c>
      <c r="F9" s="6">
        <f>'Data Sheet'!F27</f>
        <v>47.21</v>
      </c>
      <c r="G9" s="6">
        <f>'Data Sheet'!G27</f>
        <v>69.12</v>
      </c>
      <c r="H9" s="6">
        <f>'Data Sheet'!H27</f>
        <v>41.65</v>
      </c>
      <c r="I9" s="6">
        <f>'Data Sheet'!I27</f>
        <v>53.79</v>
      </c>
      <c r="J9" s="6">
        <f>'Data Sheet'!J27</f>
        <v>67.41</v>
      </c>
      <c r="K9" s="6">
        <f>'Data Sheet'!K27</f>
        <v>58.13</v>
      </c>
      <c r="L9" s="6">
        <f>SUM(Quarters!H9:K9)</f>
        <v>59.52</v>
      </c>
      <c r="M9" s="6">
        <f>+$L9</f>
        <v>59.52</v>
      </c>
      <c r="N9" s="6">
        <f>+$L9</f>
        <v>59.52</v>
      </c>
    </row>
    <row r="10" spans="1:14">
      <c r="A10" t="s">
        <v>12</v>
      </c>
      <c r="B10" s="6">
        <f>'Data Sheet'!B28</f>
        <v>322.63</v>
      </c>
      <c r="C10" s="6">
        <f>'Data Sheet'!C28</f>
        <v>491.71</v>
      </c>
      <c r="D10" s="6">
        <f>'Data Sheet'!D28</f>
        <v>747.08</v>
      </c>
      <c r="E10" s="6">
        <f>'Data Sheet'!E28</f>
        <v>1222.07</v>
      </c>
      <c r="F10" s="6">
        <f>'Data Sheet'!F28</f>
        <v>1421.94</v>
      </c>
      <c r="G10" s="6">
        <f>'Data Sheet'!G28</f>
        <v>1744.77</v>
      </c>
      <c r="H10" s="6">
        <f>'Data Sheet'!H28</f>
        <v>1483.45</v>
      </c>
      <c r="I10" s="6">
        <f>'Data Sheet'!I28</f>
        <v>2064.12</v>
      </c>
      <c r="J10" s="6">
        <f>'Data Sheet'!J28</f>
        <v>3060.09</v>
      </c>
      <c r="K10" s="6">
        <f>'Data Sheet'!K28</f>
        <v>3461.33</v>
      </c>
      <c r="L10" s="6">
        <f>SUM(Quarters!H10:K10)</f>
        <v>3618.2</v>
      </c>
      <c r="M10" s="6">
        <f>M6+M7-SUM(M8:M9)</f>
        <v>4530.6842351565292</v>
      </c>
      <c r="N10" s="6">
        <f>N6+N7-SUM(N8:N9)</f>
        <v>4086.5024190941699</v>
      </c>
    </row>
    <row r="11" spans="1:14">
      <c r="A11" t="s">
        <v>13</v>
      </c>
      <c r="B11" s="6">
        <f>'Data Sheet'!B29</f>
        <v>110.92</v>
      </c>
      <c r="C11" s="6">
        <f>'Data Sheet'!C29</f>
        <v>171.47</v>
      </c>
      <c r="D11" s="6">
        <f>'Data Sheet'!D29</f>
        <v>268.27999999999997</v>
      </c>
      <c r="E11" s="6">
        <f>'Data Sheet'!E29</f>
        <v>415.79</v>
      </c>
      <c r="F11" s="6">
        <f>'Data Sheet'!F29</f>
        <v>519.48</v>
      </c>
      <c r="G11" s="6">
        <f>'Data Sheet'!G29</f>
        <v>443.79</v>
      </c>
      <c r="H11" s="6">
        <f>'Data Sheet'!H29</f>
        <v>384.02</v>
      </c>
      <c r="I11" s="6">
        <f>'Data Sheet'!I29</f>
        <v>571.72</v>
      </c>
      <c r="J11" s="6">
        <f>'Data Sheet'!J29</f>
        <v>681.75</v>
      </c>
      <c r="K11" s="6">
        <f>'Data Sheet'!K29</f>
        <v>925.72</v>
      </c>
      <c r="L11" s="6">
        <f>SUM(Quarters!H11:K11)</f>
        <v>967.62000000000012</v>
      </c>
      <c r="M11" s="7">
        <f>IF($L10&gt;0,$L11/$L10,0)</f>
        <v>0.26743131944060589</v>
      </c>
      <c r="N11" s="7">
        <f>IF($L10&gt;0,$L11/$L10,0)</f>
        <v>0.26743131944060589</v>
      </c>
    </row>
    <row r="12" spans="1:14" s="2" customFormat="1">
      <c r="A12" s="2" t="s">
        <v>14</v>
      </c>
      <c r="B12" s="1">
        <f>'Data Sheet'!B30</f>
        <v>211.67</v>
      </c>
      <c r="C12" s="1">
        <f>'Data Sheet'!C30</f>
        <v>320.24</v>
      </c>
      <c r="D12" s="1">
        <f>'Data Sheet'!D30</f>
        <v>478.75</v>
      </c>
      <c r="E12" s="1">
        <f>'Data Sheet'!E30</f>
        <v>806.26</v>
      </c>
      <c r="F12" s="1">
        <f>'Data Sheet'!F30</f>
        <v>902.54</v>
      </c>
      <c r="G12" s="1">
        <f>'Data Sheet'!G30</f>
        <v>1301.08</v>
      </c>
      <c r="H12" s="1">
        <f>'Data Sheet'!H30</f>
        <v>1099.49</v>
      </c>
      <c r="I12" s="1">
        <f>'Data Sheet'!I30</f>
        <v>1492.55</v>
      </c>
      <c r="J12" s="1">
        <f>'Data Sheet'!J30</f>
        <v>2378.5100000000002</v>
      </c>
      <c r="K12" s="1">
        <f>'Data Sheet'!K30</f>
        <v>2536.17</v>
      </c>
      <c r="L12" s="1">
        <f>SUM(Quarters!H12:K12)</f>
        <v>2651.2400000000002</v>
      </c>
      <c r="M12" s="1">
        <f>M10-M11*M10</f>
        <v>3319.037372179866</v>
      </c>
      <c r="N12" s="1">
        <f>N10-N11*N10</f>
        <v>2993.6436852585884</v>
      </c>
    </row>
    <row r="13" spans="1:14">
      <c r="A13" t="s">
        <v>57</v>
      </c>
      <c r="B13" s="6">
        <f>IF('Data Sheet'!B93&gt;0,B12/'Data Sheet'!B93,0)</f>
        <v>3.7697239536954585</v>
      </c>
      <c r="C13" s="6">
        <f>IF('Data Sheet'!C93&gt;0,C12/'Data Sheet'!C93,0)</f>
        <v>5.7032947462154944</v>
      </c>
      <c r="D13" s="6">
        <f>IF('Data Sheet'!D93&gt;0,D12/'Data Sheet'!D93,0)</f>
        <v>7.6710463066816219</v>
      </c>
      <c r="E13" s="6">
        <f>IF('Data Sheet'!E93&gt;0,E12/'Data Sheet'!E93,0)</f>
        <v>12.918763018746997</v>
      </c>
      <c r="F13" s="6">
        <f>IF('Data Sheet'!F93&gt;0,F12/'Data Sheet'!F93,0)</f>
        <v>14.461464508892806</v>
      </c>
      <c r="G13" s="6">
        <f>IF('Data Sheet'!G93&gt;0,G12/'Data Sheet'!G93,0)</f>
        <v>20.084594010497067</v>
      </c>
      <c r="H13" s="6">
        <f>IF('Data Sheet'!H93&gt;0,H12/'Data Sheet'!H93,0)</f>
        <v>16.972676752083977</v>
      </c>
      <c r="I13" s="6">
        <f>IF('Data Sheet'!I93&gt;0,I12/'Data Sheet'!I93,0)</f>
        <v>23.040290213028712</v>
      </c>
      <c r="J13" s="6">
        <f>IF('Data Sheet'!J93&gt;0,J12/'Data Sheet'!J93,0)</f>
        <v>36.688415856856395</v>
      </c>
      <c r="K13" s="6">
        <f>IF('Data Sheet'!K93&gt;0,K12/'Data Sheet'!K93,0)</f>
        <v>38.976025818349477</v>
      </c>
      <c r="L13" s="6">
        <f>IF('Data Sheet'!$B6&gt;0,'Profit &amp; Loss'!L12/'Data Sheet'!$B6,0)</f>
        <v>40.742355163714294</v>
      </c>
      <c r="M13" s="6">
        <f>IF('Data Sheet'!$B6&gt;0,'Profit &amp; Loss'!M12/'Data Sheet'!$B6,0)</f>
        <v>51.004586313948593</v>
      </c>
      <c r="N13" s="6">
        <f>IF('Data Sheet'!$B6&gt;0,'Profit &amp; Loss'!N12/'Data Sheet'!$B6,0)</f>
        <v>46.004169467274153</v>
      </c>
    </row>
    <row r="14" spans="1:14">
      <c r="A14" t="s">
        <v>16</v>
      </c>
      <c r="B14" s="6" t="str">
        <f>IF(B15&gt;0,B15/B13,"")</f>
        <v/>
      </c>
      <c r="C14" s="6" t="str">
        <f t="shared" ref="C14:K14" si="2">IF(C15&gt;0,C15/C13,"")</f>
        <v/>
      </c>
      <c r="D14" s="6">
        <f t="shared" si="2"/>
        <v>83.150325848563966</v>
      </c>
      <c r="E14" s="6">
        <f t="shared" si="2"/>
        <v>102.54851784784063</v>
      </c>
      <c r="F14" s="6">
        <f t="shared" si="2"/>
        <v>101.72552019855074</v>
      </c>
      <c r="G14" s="6">
        <f t="shared" si="2"/>
        <v>108.91432502228918</v>
      </c>
      <c r="H14" s="6">
        <f t="shared" si="2"/>
        <v>168.45015325287179</v>
      </c>
      <c r="I14" s="6">
        <f t="shared" si="2"/>
        <v>173.75432179826473</v>
      </c>
      <c r="J14" s="6">
        <f t="shared" si="2"/>
        <v>92.700922636440467</v>
      </c>
      <c r="K14" s="6">
        <f t="shared" si="2"/>
        <v>116.1124025597653</v>
      </c>
      <c r="L14" s="6">
        <f t="shared" ref="L14" si="3">IF(L13&gt;0,L15/L13,0)</f>
        <v>128.54067907846891</v>
      </c>
      <c r="M14" s="6">
        <f>M25</f>
        <v>128.54067907846891</v>
      </c>
      <c r="N14" s="6">
        <f>N25</f>
        <v>119.54412980478398</v>
      </c>
    </row>
    <row r="15" spans="1:14" s="2" customFormat="1">
      <c r="A15" s="2" t="s">
        <v>58</v>
      </c>
      <c r="B15" s="1">
        <f>'Data Sheet'!B90</f>
        <v>0</v>
      </c>
      <c r="C15" s="1">
        <f>'Data Sheet'!C90</f>
        <v>0</v>
      </c>
      <c r="D15" s="1">
        <f>'Data Sheet'!D90</f>
        <v>637.85</v>
      </c>
      <c r="E15" s="1">
        <f>'Data Sheet'!E90</f>
        <v>1324.8</v>
      </c>
      <c r="F15" s="1">
        <f>'Data Sheet'!F90</f>
        <v>1471.1</v>
      </c>
      <c r="G15" s="1">
        <f>'Data Sheet'!G90</f>
        <v>2187.5</v>
      </c>
      <c r="H15" s="1">
        <f>'Data Sheet'!H90</f>
        <v>2859.05</v>
      </c>
      <c r="I15" s="1">
        <f>'Data Sheet'!I90</f>
        <v>4003.35</v>
      </c>
      <c r="J15" s="1">
        <f>'Data Sheet'!J90</f>
        <v>3401.05</v>
      </c>
      <c r="K15" s="1">
        <f>'Data Sheet'!K90</f>
        <v>4525.6000000000004</v>
      </c>
      <c r="L15" s="1">
        <f>'Data Sheet'!B8</f>
        <v>5237.05</v>
      </c>
      <c r="M15" s="8">
        <f>M13*M14</f>
        <v>6556.164160911334</v>
      </c>
      <c r="N15" s="9">
        <f>N13*N14</f>
        <v>5499.5284063571007</v>
      </c>
    </row>
    <row r="17" spans="1:14" s="2" customFormat="1">
      <c r="A17" s="2" t="s">
        <v>15</v>
      </c>
    </row>
    <row r="18" spans="1:14">
      <c r="A18" t="s">
        <v>17</v>
      </c>
      <c r="B18" s="5">
        <f>IF('Data Sheet'!B30&gt;0, 'Data Sheet'!B31/'Data Sheet'!B30, 0)</f>
        <v>0</v>
      </c>
      <c r="C18" s="5">
        <f>IF('Data Sheet'!C30&gt;0, 'Data Sheet'!C31/'Data Sheet'!C30, 0)</f>
        <v>0</v>
      </c>
      <c r="D18" s="5">
        <f>IF('Data Sheet'!D30&gt;0, 'Data Sheet'!D31/'Data Sheet'!D30, 0)</f>
        <v>0</v>
      </c>
      <c r="E18" s="5">
        <f>IF('Data Sheet'!E30&gt;0, 'Data Sheet'!E31/'Data Sheet'!E30, 0)</f>
        <v>0</v>
      </c>
      <c r="F18" s="5">
        <f>IF('Data Sheet'!F30&gt;0, 'Data Sheet'!F31/'Data Sheet'!F30, 0)</f>
        <v>0</v>
      </c>
      <c r="G18" s="5">
        <f>IF('Data Sheet'!G30&gt;0, 'Data Sheet'!G31/'Data Sheet'!G30, 0)</f>
        <v>0</v>
      </c>
      <c r="H18" s="5">
        <f>IF('Data Sheet'!H30&gt;0, 'Data Sheet'!H31/'Data Sheet'!H30, 0)</f>
        <v>0</v>
      </c>
      <c r="I18" s="5">
        <f>IF('Data Sheet'!I30&gt;0, 'Data Sheet'!I31/'Data Sheet'!I30, 0)</f>
        <v>0</v>
      </c>
      <c r="J18" s="5">
        <f>IF('Data Sheet'!J30&gt;0, 'Data Sheet'!J31/'Data Sheet'!J30, 0)</f>
        <v>0</v>
      </c>
      <c r="K18" s="5">
        <f>IF('Data Sheet'!K30&gt;0, 'Data Sheet'!K31/'Data Sheet'!K30, 0)</f>
        <v>0</v>
      </c>
    </row>
    <row r="19" spans="1:14">
      <c r="A19" t="s">
        <v>18</v>
      </c>
      <c r="B19" s="5">
        <f t="shared" ref="B19:L19" si="4">IF(B6&gt;0,B6/B4,0)</f>
        <v>7.0854097334701868E-2</v>
      </c>
      <c r="C19" s="5">
        <f t="shared" ref="C19:K19" si="5">IF(C6&gt;0,C6/C4,0)</f>
        <v>7.7408967631900347E-2</v>
      </c>
      <c r="D19" s="5">
        <f t="shared" si="5"/>
        <v>8.1459441740840688E-2</v>
      </c>
      <c r="E19" s="5">
        <f t="shared" si="5"/>
        <v>8.9991485512066663E-2</v>
      </c>
      <c r="F19" s="5">
        <f t="shared" si="5"/>
        <v>8.1647047767204675E-2</v>
      </c>
      <c r="G19" s="5">
        <f t="shared" si="5"/>
        <v>8.5576714300649018E-2</v>
      </c>
      <c r="H19" s="5">
        <f t="shared" si="5"/>
        <v>7.2270457845857075E-2</v>
      </c>
      <c r="I19" s="5">
        <f t="shared" si="5"/>
        <v>8.0782805676732614E-2</v>
      </c>
      <c r="J19" s="5">
        <f t="shared" si="5"/>
        <v>8.4939481171141737E-2</v>
      </c>
      <c r="K19" s="5">
        <f t="shared" si="5"/>
        <v>8.0837459732779948E-2</v>
      </c>
      <c r="L19" s="5">
        <f t="shared" si="4"/>
        <v>8.095008862569876E-2</v>
      </c>
    </row>
    <row r="20" spans="1:14">
      <c r="B20" s="5"/>
      <c r="C20" s="5"/>
      <c r="D20" s="5"/>
      <c r="E20" s="5"/>
      <c r="F20" s="5"/>
      <c r="G20" s="5"/>
      <c r="H20" s="5"/>
      <c r="I20" s="5"/>
      <c r="J20" s="5"/>
      <c r="K20" s="5"/>
      <c r="L20" s="5"/>
    </row>
    <row r="21" spans="1:14">
      <c r="B21" s="5"/>
      <c r="C21" s="5"/>
      <c r="D21" s="5"/>
      <c r="E21" s="5"/>
      <c r="F21" s="5"/>
      <c r="G21" s="5"/>
      <c r="H21" s="5"/>
      <c r="I21" s="5"/>
      <c r="J21" s="5"/>
      <c r="K21" s="5"/>
      <c r="L21" s="5"/>
    </row>
    <row r="22" spans="1:14" s="2" customFormat="1">
      <c r="A22" s="11"/>
      <c r="B22" s="12"/>
      <c r="C22" s="12"/>
      <c r="D22" s="12"/>
      <c r="E22" s="12"/>
      <c r="F22" s="12"/>
      <c r="G22" s="12" t="s">
        <v>19</v>
      </c>
      <c r="H22" s="12" t="s">
        <v>65</v>
      </c>
      <c r="I22" s="12" t="s">
        <v>66</v>
      </c>
      <c r="J22" s="12" t="s">
        <v>67</v>
      </c>
      <c r="K22" s="12" t="s">
        <v>68</v>
      </c>
      <c r="L22" s="13" t="s">
        <v>69</v>
      </c>
      <c r="M22" s="13" t="s">
        <v>20</v>
      </c>
      <c r="N22" s="13" t="s">
        <v>21</v>
      </c>
    </row>
    <row r="23" spans="1:14" s="2" customFormat="1">
      <c r="A23"/>
      <c r="B23"/>
      <c r="C23"/>
      <c r="D23"/>
      <c r="E23"/>
      <c r="F23"/>
      <c r="G23" t="s">
        <v>22</v>
      </c>
      <c r="H23" s="5">
        <f>IF(B4=0,"",POWER($K4/B4,1/9)-1)</f>
        <v>0.25793402621780914</v>
      </c>
      <c r="I23" s="5">
        <f>IF(D4=0,"",POWER($K4/D4,1/7)-1)</f>
        <v>0.23039228471421391</v>
      </c>
      <c r="J23" s="5">
        <f>IF(F4=0,"",POWER($K4/F4,1/5)-1)</f>
        <v>0.20483621928533635</v>
      </c>
      <c r="K23" s="5">
        <f>IF(H4=0,"",POWER($K4/H4, 1/3)-1)</f>
        <v>0.28132302846412705</v>
      </c>
      <c r="L23" s="5">
        <f>IF(ISERROR(MAX(IF(J4=0,"",(K4-J4)/J4),IF(K4=0,"",(L4-K4)/K4))),"",MAX(IF(J4=0,"",(K4-J4)/J4),IF(K4=0,"",(L4-K4)/K4)))</f>
        <v>0.18555909537819726</v>
      </c>
      <c r="M23" s="16">
        <f>MAX(K23:L23)</f>
        <v>0.28132302846412705</v>
      </c>
      <c r="N23" s="16">
        <f>MIN(H23:L23)</f>
        <v>0.18555909537819726</v>
      </c>
    </row>
    <row r="24" spans="1:14">
      <c r="G24" t="s">
        <v>18</v>
      </c>
      <c r="H24" s="5">
        <f>IF(SUM(B4:$K$4)=0,"",SUMPRODUCT(B19:$K$19,B4:$K$4)/SUM(B4:$K$4))</f>
        <v>8.1485069841210456E-2</v>
      </c>
      <c r="I24" s="5">
        <f>IF(SUM(E4:$K$4)=0,"",SUMPRODUCT(E19:$K$19,E4:$K$4)/SUM(E4:$K$4))</f>
        <v>8.1982303473800214E-2</v>
      </c>
      <c r="J24" s="5">
        <f>IF(SUM(G4:$K$4)=0,"",SUMPRODUCT(G19:$K$19,G4:$K$4)/SUM(G4:$K$4))</f>
        <v>8.1327434403084695E-2</v>
      </c>
      <c r="K24" s="5">
        <f>IF(SUM(I4:$K$4)=0, "", SUMPRODUCT(I19:$K$19,I4:$K$4)/SUM(I4:$K$4))</f>
        <v>8.2234163634008595E-2</v>
      </c>
      <c r="L24" s="5">
        <f>L19</f>
        <v>8.095008862569876E-2</v>
      </c>
      <c r="M24" s="16">
        <f>MAX(K24:L24)</f>
        <v>8.2234163634008595E-2</v>
      </c>
      <c r="N24" s="16">
        <f>MIN(H24:L24)</f>
        <v>8.095008862569876E-2</v>
      </c>
    </row>
    <row r="25" spans="1:14">
      <c r="G25" t="s">
        <v>23</v>
      </c>
      <c r="H25" s="6">
        <f>IF(ISERROR(AVERAGEIF(B14:$L14,"&gt;0")),"",AVERAGEIF(B14:$L14,"&gt;0"))</f>
        <v>119.54412980478398</v>
      </c>
      <c r="I25" s="6">
        <f>IF(ISERROR(AVERAGEIF(E14:$L14,"&gt;0")),"",AVERAGEIF(E14:$L14,"&gt;0"))</f>
        <v>124.09335529931147</v>
      </c>
      <c r="J25" s="6">
        <f>IF(ISERROR(AVERAGEIF(G14:$L14,"&gt;0")),"",AVERAGEIF(G14:$L14,"&gt;0"))</f>
        <v>131.41213405801673</v>
      </c>
      <c r="K25" s="6">
        <f>IF(ISERROR(AVERAGEIF(I14:$L14,"&gt;0")),"",AVERAGEIF(I14:$L14,"&gt;0"))</f>
        <v>127.77708151823487</v>
      </c>
      <c r="L25" s="6">
        <f>L14</f>
        <v>128.54067907846891</v>
      </c>
      <c r="M25" s="1">
        <f>MAX(K25:L25)</f>
        <v>128.54067907846891</v>
      </c>
      <c r="N25" s="1">
        <f>MIN(H25:L25)</f>
        <v>119.54412980478398</v>
      </c>
    </row>
    <row r="28" spans="1:14">
      <c r="A28" t="s">
        <v>8642</v>
      </c>
      <c r="C28" s="47">
        <f>C4/B4-1</f>
        <v>0.33299997049428276</v>
      </c>
      <c r="D28" s="47">
        <f t="shared" ref="D28:K28" si="6">D4/C4-1</f>
        <v>0.38607090598991589</v>
      </c>
      <c r="E28" s="47">
        <f t="shared" si="6"/>
        <v>0.26353833093791246</v>
      </c>
      <c r="F28" s="47">
        <f t="shared" si="6"/>
        <v>0.33068940744485542</v>
      </c>
      <c r="G28" s="47">
        <f t="shared" si="6"/>
        <v>0.24322903023916598</v>
      </c>
      <c r="H28" s="47">
        <f t="shared" si="6"/>
        <v>-2.9237400583831175E-2</v>
      </c>
      <c r="I28" s="47">
        <f t="shared" si="6"/>
        <v>0.28302998874210639</v>
      </c>
      <c r="J28" s="47">
        <f t="shared" si="6"/>
        <v>0.38297993915987938</v>
      </c>
      <c r="K28" s="47">
        <f t="shared" si="6"/>
        <v>0.18555909537819737</v>
      </c>
    </row>
    <row r="29" spans="1:14">
      <c r="A29" t="s">
        <v>8643</v>
      </c>
      <c r="B29">
        <f>'Data Sheet'!B17-'Data Sheet'!B18-'Data Sheet'!B19-'Data Sheet'!B20-'Data Sheet'!B21</f>
        <v>415</v>
      </c>
      <c r="C29">
        <f>'Data Sheet'!C17-'Data Sheet'!C18-'Data Sheet'!C19-'Data Sheet'!C20-'Data Sheet'!C21</f>
        <v>695.46000000000026</v>
      </c>
      <c r="D29">
        <f>'Data Sheet'!D17-'Data Sheet'!D18-'Data Sheet'!D19-'Data Sheet'!D20-'Data Sheet'!D21</f>
        <v>831.92000000000064</v>
      </c>
      <c r="E29">
        <f>'Data Sheet'!E17-'Data Sheet'!E18-'Data Sheet'!E19-'Data Sheet'!E20-'Data Sheet'!E21</f>
        <v>1479.96</v>
      </c>
      <c r="F29">
        <f>'Data Sheet'!F17-'Data Sheet'!F18-'Data Sheet'!F19-'Data Sheet'!F20-'Data Sheet'!F21</f>
        <v>1461.8599999999988</v>
      </c>
      <c r="G29">
        <f>'Data Sheet'!G17-'Data Sheet'!G18-'Data Sheet'!G19-'Data Sheet'!G20-'Data Sheet'!G21</f>
        <v>2255.5700000000006</v>
      </c>
      <c r="H29">
        <f>'Data Sheet'!H17-'Data Sheet'!H18-'Data Sheet'!H19-'Data Sheet'!H20-'Data Sheet'!H21</f>
        <v>2065.9900000000002</v>
      </c>
      <c r="I29">
        <f>'Data Sheet'!I17-'Data Sheet'!I18-'Data Sheet'!I19-'Data Sheet'!I20-'Data Sheet'!I21</f>
        <v>2576.41</v>
      </c>
      <c r="J29">
        <f>'Data Sheet'!J17-'Data Sheet'!J18-'Data Sheet'!J19-'Data Sheet'!J20-'Data Sheet'!J21</f>
        <v>4022.7900000000013</v>
      </c>
      <c r="K29">
        <f>'Data Sheet'!K17-'Data Sheet'!K18-'Data Sheet'!K19-'Data Sheet'!K20-'Data Sheet'!K21</f>
        <v>4446.7300000000032</v>
      </c>
    </row>
    <row r="30" spans="1:14">
      <c r="A30" t="s">
        <v>8644</v>
      </c>
      <c r="B30" s="47">
        <f>B29/B4</f>
        <v>6.444669792202104E-2</v>
      </c>
      <c r="C30" s="47">
        <f t="shared" ref="C30:K30" si="7">C29/C4</f>
        <v>8.1020438595673719E-2</v>
      </c>
      <c r="D30" s="47">
        <f t="shared" si="7"/>
        <v>6.9922758180152519E-2</v>
      </c>
      <c r="E30" s="47">
        <f t="shared" si="7"/>
        <v>9.8446105952159219E-2</v>
      </c>
      <c r="F30" s="47">
        <f t="shared" si="7"/>
        <v>7.3076484714454465E-2</v>
      </c>
      <c r="G30" s="47">
        <f t="shared" si="7"/>
        <v>9.0693681594840439E-2</v>
      </c>
      <c r="H30" s="47">
        <f t="shared" si="7"/>
        <v>8.5572831281535977E-2</v>
      </c>
      <c r="I30" s="47">
        <f t="shared" si="7"/>
        <v>8.317366810142085E-2</v>
      </c>
      <c r="J30" s="47">
        <f t="shared" si="7"/>
        <v>9.3903625527433088E-2</v>
      </c>
      <c r="K30" s="47">
        <f t="shared" si="7"/>
        <v>8.7553306504599596E-2</v>
      </c>
    </row>
    <row r="31" spans="1:14">
      <c r="A31" t="s">
        <v>8646</v>
      </c>
      <c r="B31" s="186">
        <f>B6/B4</f>
        <v>7.0854097334701868E-2</v>
      </c>
      <c r="C31" s="186">
        <f t="shared" ref="C31:K31" si="8">C6/C4</f>
        <v>7.7408967631900347E-2</v>
      </c>
      <c r="D31" s="186">
        <f t="shared" si="8"/>
        <v>8.1459441740840688E-2</v>
      </c>
      <c r="E31" s="186">
        <f t="shared" si="8"/>
        <v>8.9991485512066663E-2</v>
      </c>
      <c r="F31" s="186">
        <f t="shared" si="8"/>
        <v>8.1647047767204675E-2</v>
      </c>
      <c r="G31" s="186">
        <f t="shared" si="8"/>
        <v>8.5576714300649018E-2</v>
      </c>
      <c r="H31" s="186">
        <f t="shared" si="8"/>
        <v>7.2270457845857075E-2</v>
      </c>
      <c r="I31" s="186">
        <f t="shared" si="8"/>
        <v>8.0782805676732614E-2</v>
      </c>
      <c r="J31" s="186">
        <f t="shared" si="8"/>
        <v>8.4939481171141737E-2</v>
      </c>
      <c r="K31" s="186">
        <f t="shared" si="8"/>
        <v>8.0837459732779948E-2</v>
      </c>
    </row>
    <row r="32" spans="1:14">
      <c r="A32" t="s">
        <v>8647</v>
      </c>
      <c r="B32" s="186">
        <f>(B6-B8)/B4</f>
        <v>5.8191485892384771E-2</v>
      </c>
      <c r="C32" s="186">
        <f t="shared" ref="C32:K32" si="9">(C6-C8)/C4</f>
        <v>6.5941964826602889E-2</v>
      </c>
      <c r="D32" s="186">
        <f t="shared" si="9"/>
        <v>7.0716188843221825E-2</v>
      </c>
      <c r="E32" s="186">
        <f t="shared" si="9"/>
        <v>7.9414895032328486E-2</v>
      </c>
      <c r="F32" s="186">
        <f t="shared" si="9"/>
        <v>7.1024948361670323E-2</v>
      </c>
      <c r="G32" s="186">
        <f t="shared" si="9"/>
        <v>7.0522151008033759E-2</v>
      </c>
      <c r="H32" s="186">
        <f t="shared" si="9"/>
        <v>5.5116045770502907E-2</v>
      </c>
      <c r="I32" s="186">
        <f t="shared" si="9"/>
        <v>6.4703400377127462E-2</v>
      </c>
      <c r="J32" s="186">
        <f t="shared" si="9"/>
        <v>7.0026396162798987E-2</v>
      </c>
      <c r="K32" s="186">
        <f t="shared" si="9"/>
        <v>6.6449256657418701E-2</v>
      </c>
    </row>
    <row r="33" spans="1:11">
      <c r="A33" t="s">
        <v>8648</v>
      </c>
      <c r="B33" s="186">
        <f>'Profit &amp; Loss'!B12/'Profit &amp; Loss'!B4</f>
        <v>3.2870921805190828E-2</v>
      </c>
      <c r="C33" s="186">
        <f>'Profit &amp; Loss'!C12/'Profit &amp; Loss'!C4</f>
        <v>3.7307660046413227E-2</v>
      </c>
      <c r="D33" s="186">
        <f>'Profit &amp; Loss'!D12/'Profit &amp; Loss'!D4</f>
        <v>4.0238869697504558E-2</v>
      </c>
      <c r="E33" s="186">
        <f>'Profit &amp; Loss'!E12/'Profit &amp; Loss'!E4</f>
        <v>5.3631961259079902E-2</v>
      </c>
      <c r="F33" s="186">
        <f>'Profit &amp; Loss'!F12/'Profit &amp; Loss'!F4</f>
        <v>4.511680360238586E-2</v>
      </c>
      <c r="G33" s="186">
        <f>'Profit &amp; Loss'!G12/'Profit &amp; Loss'!G4</f>
        <v>5.2314818537848508E-2</v>
      </c>
      <c r="H33" s="186">
        <f>'Profit &amp; Loss'!H12/'Profit &amp; Loss'!H4</f>
        <v>4.5540623268135849E-2</v>
      </c>
      <c r="I33" s="186">
        <f>'Profit &amp; Loss'!I12/'Profit &amp; Loss'!I4</f>
        <v>4.8183658006596658E-2</v>
      </c>
      <c r="J33" s="186">
        <f>'Profit &amp; Loss'!J12/'Profit &amp; Loss'!J4</f>
        <v>5.5521345223900537E-2</v>
      </c>
      <c r="K33" s="186">
        <f>'Profit &amp; Loss'!K12/'Profit &amp; Loss'!K4</f>
        <v>4.9935586230279376E-2</v>
      </c>
    </row>
    <row r="34" spans="1:11">
      <c r="A34" t="s">
        <v>8650</v>
      </c>
      <c r="C34" s="47">
        <f>C13/B13-1</f>
        <v>0.51292105636131713</v>
      </c>
      <c r="D34" s="47">
        <f t="shared" ref="D34:K34" si="10">D13/C13-1</f>
        <v>0.34502014151940119</v>
      </c>
      <c r="E34" s="47">
        <f t="shared" si="10"/>
        <v>0.68409399477806798</v>
      </c>
      <c r="F34" s="47">
        <f t="shared" si="10"/>
        <v>0.11941557314017803</v>
      </c>
      <c r="G34" s="47">
        <f t="shared" si="10"/>
        <v>0.38883541138910394</v>
      </c>
      <c r="H34" s="47">
        <f t="shared" si="10"/>
        <v>-0.1549405109601254</v>
      </c>
      <c r="I34" s="47">
        <f t="shared" si="10"/>
        <v>0.35749301949085477</v>
      </c>
      <c r="J34" s="47">
        <f t="shared" si="10"/>
        <v>0.5923591030164197</v>
      </c>
      <c r="K34" s="47">
        <f t="shared" si="10"/>
        <v>6.2352377666520908E-2</v>
      </c>
    </row>
    <row r="35" spans="1:11">
      <c r="A35" t="s">
        <v>8651</v>
      </c>
      <c r="B35" s="106">
        <f>B18*B13</f>
        <v>0</v>
      </c>
      <c r="C35" s="106">
        <f t="shared" ref="C35:K35" si="11">C18*C13</f>
        <v>0</v>
      </c>
      <c r="D35" s="106">
        <f t="shared" si="11"/>
        <v>0</v>
      </c>
      <c r="E35" s="106">
        <f t="shared" si="11"/>
        <v>0</v>
      </c>
      <c r="F35" s="106">
        <f t="shared" si="11"/>
        <v>0</v>
      </c>
      <c r="G35" s="106">
        <f t="shared" si="11"/>
        <v>0</v>
      </c>
      <c r="H35" s="106">
        <f t="shared" si="11"/>
        <v>0</v>
      </c>
      <c r="I35" s="106">
        <f t="shared" si="11"/>
        <v>0</v>
      </c>
      <c r="J35" s="106">
        <f t="shared" si="11"/>
        <v>0</v>
      </c>
      <c r="K35" s="106">
        <f t="shared" si="11"/>
        <v>0</v>
      </c>
    </row>
    <row r="36" spans="1:11">
      <c r="A36" t="s">
        <v>173</v>
      </c>
      <c r="C36" t="e">
        <f>C35/B35-1</f>
        <v>#DIV/0!</v>
      </c>
      <c r="D36" t="e">
        <f t="shared" ref="D36:K36" si="12">D35/C35-1</f>
        <v>#DIV/0!</v>
      </c>
      <c r="E36" t="e">
        <f t="shared" si="12"/>
        <v>#DIV/0!</v>
      </c>
      <c r="F36" t="e">
        <f t="shared" si="12"/>
        <v>#DIV/0!</v>
      </c>
      <c r="G36" t="e">
        <f t="shared" si="12"/>
        <v>#DIV/0!</v>
      </c>
      <c r="H36" t="e">
        <f t="shared" si="12"/>
        <v>#DIV/0!</v>
      </c>
      <c r="I36" t="e">
        <f t="shared" si="12"/>
        <v>#DIV/0!</v>
      </c>
      <c r="J36" t="e">
        <f t="shared" si="12"/>
        <v>#DIV/0!</v>
      </c>
      <c r="K36" t="e">
        <f t="shared" si="12"/>
        <v>#DIV/0!</v>
      </c>
    </row>
    <row r="38" spans="1:11">
      <c r="A38" t="s">
        <v>8654</v>
      </c>
      <c r="B38">
        <f>'Data Sheet'!B93*'Data Sheet'!B90</f>
        <v>0</v>
      </c>
      <c r="C38">
        <f>'Data Sheet'!C93*'Data Sheet'!C90</f>
        <v>0</v>
      </c>
      <c r="D38">
        <f>'Data Sheet'!D93*'Data Sheet'!D90</f>
        <v>39808.218500000003</v>
      </c>
      <c r="E38">
        <f>'Data Sheet'!E93*'Data Sheet'!E90</f>
        <v>82680.767999999996</v>
      </c>
      <c r="F38">
        <f>'Data Sheet'!F93*'Data Sheet'!F90</f>
        <v>91811.350999999995</v>
      </c>
      <c r="G38">
        <f>'Data Sheet'!G93*'Data Sheet'!G90</f>
        <v>141706.25</v>
      </c>
      <c r="H38">
        <f>'Data Sheet'!H93*'Data Sheet'!H90</f>
        <v>185209.25900000002</v>
      </c>
      <c r="I38">
        <f>'Data Sheet'!I93*'Data Sheet'!I90</f>
        <v>259337.01300000001</v>
      </c>
      <c r="J38">
        <f>'Data Sheet'!J93*'Data Sheet'!J90</f>
        <v>220490.07150000002</v>
      </c>
      <c r="K38">
        <f>'Data Sheet'!K93*'Data Sheet'!K90</f>
        <v>294480.79200000002</v>
      </c>
    </row>
    <row r="39" spans="1:11">
      <c r="A39" t="s">
        <v>8655</v>
      </c>
      <c r="B39">
        <f>'Data Sheet'!B59</f>
        <v>904.26</v>
      </c>
      <c r="C39">
        <f>'Data Sheet'!C59</f>
        <v>1192.3399999999999</v>
      </c>
      <c r="D39">
        <f>'Data Sheet'!D59</f>
        <v>1497.32</v>
      </c>
      <c r="E39">
        <f>'Data Sheet'!E59</f>
        <v>439.25</v>
      </c>
      <c r="F39">
        <f>'Data Sheet'!F59</f>
        <v>700.15</v>
      </c>
      <c r="G39">
        <f>'Data Sheet'!G59</f>
        <v>333.19</v>
      </c>
      <c r="H39">
        <f>'Data Sheet'!H59</f>
        <v>392.71</v>
      </c>
      <c r="I39">
        <f>'Data Sheet'!I59</f>
        <v>646.94000000000005</v>
      </c>
      <c r="J39">
        <f>'Data Sheet'!J59</f>
        <v>642.98</v>
      </c>
      <c r="K39">
        <f>'Data Sheet'!K59</f>
        <v>592.16</v>
      </c>
    </row>
    <row r="40" spans="1:11">
      <c r="A40" t="s">
        <v>8653</v>
      </c>
      <c r="B40">
        <f>'Data Sheet'!B69</f>
        <v>38.04</v>
      </c>
      <c r="C40">
        <f>'Data Sheet'!C69</f>
        <v>35.1</v>
      </c>
      <c r="D40">
        <f>'Data Sheet'!D69</f>
        <v>1884.29</v>
      </c>
      <c r="E40">
        <f>'Data Sheet'!E69</f>
        <v>560.17999999999995</v>
      </c>
      <c r="F40">
        <f>'Data Sheet'!F69</f>
        <v>219.07</v>
      </c>
      <c r="G40">
        <f>'Data Sheet'!G69</f>
        <v>107.88</v>
      </c>
      <c r="H40">
        <f>'Data Sheet'!H69</f>
        <v>1445.58</v>
      </c>
      <c r="I40">
        <f>'Data Sheet'!I69</f>
        <v>298.58</v>
      </c>
      <c r="J40">
        <f>'Data Sheet'!J69</f>
        <v>1408.33</v>
      </c>
      <c r="K40">
        <f>'Data Sheet'!K69</f>
        <v>638.17999999999995</v>
      </c>
    </row>
    <row r="41" spans="1:11">
      <c r="A41" t="s">
        <v>8656</v>
      </c>
      <c r="B41">
        <f>B38+B39-B40</f>
        <v>866.22</v>
      </c>
      <c r="C41">
        <f t="shared" ref="C41:K41" si="13">C38+C39-C40</f>
        <v>1157.24</v>
      </c>
      <c r="D41">
        <f t="shared" si="13"/>
        <v>39421.248500000002</v>
      </c>
      <c r="E41">
        <f t="shared" si="13"/>
        <v>82559.838000000003</v>
      </c>
      <c r="F41">
        <f t="shared" si="13"/>
        <v>92292.430999999982</v>
      </c>
      <c r="G41">
        <f t="shared" si="13"/>
        <v>141931.56</v>
      </c>
      <c r="H41">
        <f t="shared" si="13"/>
        <v>184156.38900000002</v>
      </c>
      <c r="I41">
        <f t="shared" si="13"/>
        <v>259685.37300000002</v>
      </c>
      <c r="J41">
        <f t="shared" si="13"/>
        <v>219724.72150000004</v>
      </c>
      <c r="K41">
        <f t="shared" si="13"/>
        <v>294434.772</v>
      </c>
    </row>
    <row r="43" spans="1:11">
      <c r="A43" t="s">
        <v>340</v>
      </c>
      <c r="B43" s="106">
        <f>B41/B6</f>
        <v>1.898522772103628</v>
      </c>
      <c r="C43" s="106">
        <f t="shared" ref="C43:K43" si="14">C41/C6</f>
        <v>1.7416247780152279</v>
      </c>
      <c r="D43" s="106">
        <f t="shared" si="14"/>
        <v>40.674847293588385</v>
      </c>
      <c r="E43" s="106">
        <f t="shared" si="14"/>
        <v>61.026150525553248</v>
      </c>
      <c r="F43" s="106">
        <f t="shared" si="14"/>
        <v>56.506377233960428</v>
      </c>
      <c r="G43" s="106">
        <f t="shared" si="14"/>
        <v>66.687446847498677</v>
      </c>
      <c r="H43" s="106">
        <f t="shared" si="14"/>
        <v>105.54402950430713</v>
      </c>
      <c r="I43" s="106">
        <f t="shared" si="14"/>
        <v>103.77659919675497</v>
      </c>
      <c r="J43" s="106">
        <f t="shared" si="14"/>
        <v>60.384339076116447</v>
      </c>
      <c r="K43" s="106">
        <f t="shared" si="14"/>
        <v>71.714707572997028</v>
      </c>
    </row>
    <row r="44" spans="1:11">
      <c r="A44" t="s">
        <v>8657</v>
      </c>
      <c r="B44" s="106">
        <f>B41/B4</f>
        <v>0.13451811728677848</v>
      </c>
      <c r="C44" s="106">
        <f t="shared" ref="C44:K44" si="15">C41/C4</f>
        <v>0.13481737606829641</v>
      </c>
      <c r="D44" s="106">
        <f t="shared" si="15"/>
        <v>3.3133503534296542</v>
      </c>
      <c r="E44" s="106">
        <f t="shared" si="15"/>
        <v>5.4918339408775241</v>
      </c>
      <c r="F44" s="106">
        <f t="shared" si="15"/>
        <v>4.6135788811728542</v>
      </c>
      <c r="G44" s="106">
        <f t="shared" si="15"/>
        <v>5.7068925863081112</v>
      </c>
      <c r="H44" s="106">
        <f t="shared" si="15"/>
        <v>7.6277153351729243</v>
      </c>
      <c r="I44" s="106">
        <f t="shared" si="15"/>
        <v>8.383364846703623</v>
      </c>
      <c r="J44" s="106">
        <f t="shared" si="15"/>
        <v>5.1290144319876312</v>
      </c>
      <c r="K44" s="106">
        <f t="shared" si="15"/>
        <v>5.7972347856802369</v>
      </c>
    </row>
    <row r="46" spans="1:11">
      <c r="A46" t="s">
        <v>8659</v>
      </c>
      <c r="B46" s="106">
        <f>B38/'Balance Sheet'!B26</f>
        <v>0</v>
      </c>
      <c r="C46" s="106">
        <f>C38/'Balance Sheet'!C26</f>
        <v>0</v>
      </c>
      <c r="D46" s="106">
        <f>D38/'Balance Sheet'!D26</f>
        <v>10.361920385862804</v>
      </c>
      <c r="E46" s="106">
        <f>E38/'Balance Sheet'!E26</f>
        <v>17.708263565393388</v>
      </c>
      <c r="F46" s="106">
        <f>F38/'Balance Sheet'!F26</f>
        <v>16.431708740122954</v>
      </c>
      <c r="G46" s="106">
        <f>G38/'Balance Sheet'!G26</f>
        <v>12.789672862359586</v>
      </c>
      <c r="H46" s="106">
        <f>H38/'Balance Sheet'!H26</f>
        <v>15.201384389483993</v>
      </c>
      <c r="I46" s="106">
        <f>I38/'Balance Sheet'!I26</f>
        <v>18.960654981414923</v>
      </c>
      <c r="J46" s="106">
        <f>J38/'Balance Sheet'!J26</f>
        <v>13.713177775566432</v>
      </c>
      <c r="K46" s="106">
        <f>K38/'Balance Sheet'!K26</f>
        <v>15.749471970529186</v>
      </c>
    </row>
  </sheetData>
  <hyperlinks>
    <hyperlink ref="M1" r:id="rId1" xr:uid="{00000000-0004-0000-0000-000000000000}"/>
  </hyperlinks>
  <printOptions gridLines="1"/>
  <pageMargins left="0.7" right="0.7" top="0.75" bottom="0.75" header="0.3" footer="0.3"/>
  <pageSetup paperSize="9" orientation="landscape" horizontalDpi="300" verticalDpi="300"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150" workbookViewId="0">
      <pane xSplit="1" ySplit="3" topLeftCell="B4" activePane="bottomRight" state="frozen"/>
      <selection pane="topRight" activeCell="B1" sqref="B1"/>
      <selection pane="bottomLeft" activeCell="A4" sqref="A4"/>
      <selection pane="bottomRight" activeCell="A3" sqref="A3:K14"/>
    </sheetView>
  </sheetViews>
  <sheetFormatPr defaultColWidth="8.85546875" defaultRowHeight="15"/>
  <cols>
    <col min="1" max="1" width="20.7109375" customWidth="1"/>
    <col min="2" max="11" width="13.42578125" bestFit="1" customWidth="1"/>
  </cols>
  <sheetData>
    <row r="1" spans="1:11" s="2" customFormat="1">
      <c r="A1" s="2" t="str">
        <f>'Profit &amp; Loss'!A1</f>
        <v>AVENUE SUPERMARTS LTD</v>
      </c>
      <c r="E1" t="str">
        <f>UPDATE</f>
        <v/>
      </c>
      <c r="J1" s="2" t="s">
        <v>1</v>
      </c>
    </row>
    <row r="3" spans="1:11" s="2" customFormat="1">
      <c r="A3" s="11" t="s">
        <v>2</v>
      </c>
      <c r="B3" s="12">
        <f>'Data Sheet'!B41</f>
        <v>44651</v>
      </c>
      <c r="C3" s="12">
        <f>'Data Sheet'!C41</f>
        <v>44742</v>
      </c>
      <c r="D3" s="12">
        <f>'Data Sheet'!D41</f>
        <v>44834</v>
      </c>
      <c r="E3" s="12">
        <f>'Data Sheet'!E41</f>
        <v>44926</v>
      </c>
      <c r="F3" s="12">
        <f>'Data Sheet'!F41</f>
        <v>45016</v>
      </c>
      <c r="G3" s="12">
        <f>'Data Sheet'!G41</f>
        <v>45107</v>
      </c>
      <c r="H3" s="12">
        <f>'Data Sheet'!H41</f>
        <v>45199</v>
      </c>
      <c r="I3" s="12">
        <f>'Data Sheet'!I41</f>
        <v>45291</v>
      </c>
      <c r="J3" s="12">
        <f>'Data Sheet'!J41</f>
        <v>45382</v>
      </c>
      <c r="K3" s="12">
        <f>'Data Sheet'!K41</f>
        <v>45473</v>
      </c>
    </row>
    <row r="4" spans="1:11" s="2" customFormat="1">
      <c r="A4" s="2" t="s">
        <v>6</v>
      </c>
      <c r="B4" s="1">
        <f>'Data Sheet'!B42</f>
        <v>8786.4500000000007</v>
      </c>
      <c r="C4" s="1">
        <f>'Data Sheet'!C42</f>
        <v>10038.07</v>
      </c>
      <c r="D4" s="1">
        <f>'Data Sheet'!D42</f>
        <v>10638.33</v>
      </c>
      <c r="E4" s="1">
        <f>'Data Sheet'!E42</f>
        <v>11569.05</v>
      </c>
      <c r="F4" s="1">
        <f>'Data Sheet'!F42</f>
        <v>10594.11</v>
      </c>
      <c r="G4" s="1">
        <f>'Data Sheet'!G42</f>
        <v>11865.44</v>
      </c>
      <c r="H4" s="1">
        <f>'Data Sheet'!H42</f>
        <v>12624.37</v>
      </c>
      <c r="I4" s="1">
        <f>'Data Sheet'!I42</f>
        <v>13572.47</v>
      </c>
      <c r="J4" s="1">
        <f>'Data Sheet'!J42</f>
        <v>12726.55</v>
      </c>
      <c r="K4" s="1">
        <f>'Data Sheet'!K42</f>
        <v>14069.14</v>
      </c>
    </row>
    <row r="5" spans="1:11">
      <c r="A5" t="s">
        <v>7</v>
      </c>
      <c r="B5" s="6">
        <f>'Data Sheet'!B43</f>
        <v>8047.17</v>
      </c>
      <c r="C5" s="6">
        <f>'Data Sheet'!C43</f>
        <v>9029.83</v>
      </c>
      <c r="D5" s="6">
        <f>'Data Sheet'!D43</f>
        <v>9746.31</v>
      </c>
      <c r="E5" s="6">
        <f>'Data Sheet'!E43</f>
        <v>10603.79</v>
      </c>
      <c r="F5" s="6">
        <f>'Data Sheet'!F43</f>
        <v>9822.6</v>
      </c>
      <c r="G5" s="6">
        <f>'Data Sheet'!G43</f>
        <v>10830.17</v>
      </c>
      <c r="H5" s="6">
        <f>'Data Sheet'!H43</f>
        <v>11619.4</v>
      </c>
      <c r="I5" s="6">
        <f>'Data Sheet'!I43</f>
        <v>12452.58</v>
      </c>
      <c r="J5" s="6">
        <f>'Data Sheet'!J43</f>
        <v>11782.91</v>
      </c>
      <c r="K5" s="6">
        <f>'Data Sheet'!K43</f>
        <v>12847.89</v>
      </c>
    </row>
    <row r="6" spans="1:11" s="2" customFormat="1">
      <c r="A6" s="2" t="s">
        <v>8</v>
      </c>
      <c r="B6" s="1">
        <f>'Data Sheet'!B50</f>
        <v>739.28</v>
      </c>
      <c r="C6" s="1">
        <f>'Data Sheet'!C50</f>
        <v>1008.24</v>
      </c>
      <c r="D6" s="1">
        <f>'Data Sheet'!D50</f>
        <v>892.02</v>
      </c>
      <c r="E6" s="1">
        <f>'Data Sheet'!E50</f>
        <v>965.26</v>
      </c>
      <c r="F6" s="1">
        <f>'Data Sheet'!F50</f>
        <v>771.51</v>
      </c>
      <c r="G6" s="1">
        <f>'Data Sheet'!G50</f>
        <v>1035.27</v>
      </c>
      <c r="H6" s="1">
        <f>'Data Sheet'!H50</f>
        <v>1004.97</v>
      </c>
      <c r="I6" s="1">
        <f>'Data Sheet'!I50</f>
        <v>1119.8900000000001</v>
      </c>
      <c r="J6" s="1">
        <f>'Data Sheet'!J50</f>
        <v>943.64</v>
      </c>
      <c r="K6" s="1">
        <f>'Data Sheet'!K50</f>
        <v>1221.25</v>
      </c>
    </row>
    <row r="7" spans="1:11">
      <c r="A7" t="s">
        <v>9</v>
      </c>
      <c r="B7" s="6">
        <f>'Data Sheet'!B44</f>
        <v>32.57</v>
      </c>
      <c r="C7" s="6">
        <f>'Data Sheet'!C44</f>
        <v>29.14</v>
      </c>
      <c r="D7" s="6">
        <f>'Data Sheet'!D44</f>
        <v>35.57</v>
      </c>
      <c r="E7" s="6">
        <f>'Data Sheet'!E44</f>
        <v>31.56</v>
      </c>
      <c r="F7" s="6">
        <f>'Data Sheet'!F44</f>
        <v>33.07</v>
      </c>
      <c r="G7" s="6">
        <f>'Data Sheet'!G44</f>
        <v>38.74</v>
      </c>
      <c r="H7" s="6">
        <f>'Data Sheet'!H44</f>
        <v>36.92</v>
      </c>
      <c r="I7" s="6">
        <f>'Data Sheet'!I44</f>
        <v>32.92</v>
      </c>
      <c r="J7" s="6">
        <f>'Data Sheet'!J44</f>
        <v>37.869999999999997</v>
      </c>
      <c r="K7" s="6">
        <f>'Data Sheet'!K44</f>
        <v>41.6</v>
      </c>
    </row>
    <row r="8" spans="1:11">
      <c r="A8" t="s">
        <v>10</v>
      </c>
      <c r="B8" s="6">
        <f>'Data Sheet'!B45</f>
        <v>146.33000000000001</v>
      </c>
      <c r="C8" s="6">
        <f>'Data Sheet'!C45</f>
        <v>144.74</v>
      </c>
      <c r="D8" s="6">
        <f>'Data Sheet'!D45</f>
        <v>161.96</v>
      </c>
      <c r="E8" s="6">
        <f>'Data Sheet'!E45</f>
        <v>168.09</v>
      </c>
      <c r="F8" s="6">
        <f>'Data Sheet'!F45</f>
        <v>164.08</v>
      </c>
      <c r="G8" s="6">
        <f>'Data Sheet'!G45</f>
        <v>162.18</v>
      </c>
      <c r="H8" s="6">
        <f>'Data Sheet'!H45</f>
        <v>174.36</v>
      </c>
      <c r="I8" s="6">
        <f>'Data Sheet'!I45</f>
        <v>189.33</v>
      </c>
      <c r="J8" s="6">
        <f>'Data Sheet'!J45</f>
        <v>204.89</v>
      </c>
      <c r="K8" s="6">
        <f>'Data Sheet'!K45</f>
        <v>192.76</v>
      </c>
    </row>
    <row r="9" spans="1:11">
      <c r="A9" t="s">
        <v>11</v>
      </c>
      <c r="B9" s="6">
        <f>'Data Sheet'!B46</f>
        <v>16.63</v>
      </c>
      <c r="C9" s="6">
        <f>'Data Sheet'!C46</f>
        <v>17.22</v>
      </c>
      <c r="D9" s="6">
        <f>'Data Sheet'!D46</f>
        <v>17.68</v>
      </c>
      <c r="E9" s="6">
        <f>'Data Sheet'!E46</f>
        <v>16.98</v>
      </c>
      <c r="F9" s="6">
        <f>'Data Sheet'!F46</f>
        <v>15.53</v>
      </c>
      <c r="G9" s="6">
        <f>'Data Sheet'!G46</f>
        <v>14.57</v>
      </c>
      <c r="H9" s="6">
        <f>'Data Sheet'!H46</f>
        <v>15.59</v>
      </c>
      <c r="I9" s="6">
        <f>'Data Sheet'!I46</f>
        <v>14.55</v>
      </c>
      <c r="J9" s="6">
        <f>'Data Sheet'!J46</f>
        <v>13.42</v>
      </c>
      <c r="K9" s="6">
        <f>'Data Sheet'!K46</f>
        <v>15.96</v>
      </c>
    </row>
    <row r="10" spans="1:11">
      <c r="A10" t="s">
        <v>12</v>
      </c>
      <c r="B10" s="6">
        <f>'Data Sheet'!B47</f>
        <v>608.89</v>
      </c>
      <c r="C10" s="6">
        <f>'Data Sheet'!C47</f>
        <v>875.42</v>
      </c>
      <c r="D10" s="6">
        <f>'Data Sheet'!D47</f>
        <v>747.95</v>
      </c>
      <c r="E10" s="6">
        <f>'Data Sheet'!E47</f>
        <v>811.75</v>
      </c>
      <c r="F10" s="6">
        <f>'Data Sheet'!F47</f>
        <v>624.97</v>
      </c>
      <c r="G10" s="6">
        <f>'Data Sheet'!G47</f>
        <v>897.26</v>
      </c>
      <c r="H10" s="6">
        <f>'Data Sheet'!H47</f>
        <v>851.94</v>
      </c>
      <c r="I10" s="6">
        <f>'Data Sheet'!I47</f>
        <v>948.93</v>
      </c>
      <c r="J10" s="6">
        <f>'Data Sheet'!J47</f>
        <v>763.2</v>
      </c>
      <c r="K10" s="6">
        <f>'Data Sheet'!K47</f>
        <v>1054.1300000000001</v>
      </c>
    </row>
    <row r="11" spans="1:11">
      <c r="A11" t="s">
        <v>13</v>
      </c>
      <c r="B11" s="6">
        <f>'Data Sheet'!B48</f>
        <v>182.14</v>
      </c>
      <c r="C11" s="6">
        <f>'Data Sheet'!C48</f>
        <v>232.53</v>
      </c>
      <c r="D11" s="6">
        <f>'Data Sheet'!D48</f>
        <v>62.24</v>
      </c>
      <c r="E11" s="6">
        <f>'Data Sheet'!E48</f>
        <v>222.11</v>
      </c>
      <c r="F11" s="6">
        <f>'Data Sheet'!F48</f>
        <v>164.87</v>
      </c>
      <c r="G11" s="6">
        <f>'Data Sheet'!G48</f>
        <v>238.55</v>
      </c>
      <c r="H11" s="6">
        <f>'Data Sheet'!H48</f>
        <v>228.59</v>
      </c>
      <c r="I11" s="6">
        <f>'Data Sheet'!I48</f>
        <v>258.52</v>
      </c>
      <c r="J11" s="6">
        <f>'Data Sheet'!J48</f>
        <v>200.06</v>
      </c>
      <c r="K11" s="6">
        <f>'Data Sheet'!K48</f>
        <v>280.45</v>
      </c>
    </row>
    <row r="12" spans="1:11" s="2" customFormat="1">
      <c r="A12" s="2" t="s">
        <v>14</v>
      </c>
      <c r="B12" s="1">
        <f>'Data Sheet'!B49</f>
        <v>426.83</v>
      </c>
      <c r="C12" s="1">
        <f>'Data Sheet'!C49</f>
        <v>642.92999999999995</v>
      </c>
      <c r="D12" s="1">
        <f>'Data Sheet'!D49</f>
        <v>685.77</v>
      </c>
      <c r="E12" s="1">
        <f>'Data Sheet'!E49</f>
        <v>589.67999999999995</v>
      </c>
      <c r="F12" s="1">
        <f>'Data Sheet'!F49</f>
        <v>460.13</v>
      </c>
      <c r="G12" s="1">
        <f>'Data Sheet'!G49</f>
        <v>658.75</v>
      </c>
      <c r="H12" s="1">
        <f>'Data Sheet'!H49</f>
        <v>623.55999999999995</v>
      </c>
      <c r="I12" s="1">
        <f>'Data Sheet'!I49</f>
        <v>690.61</v>
      </c>
      <c r="J12" s="1">
        <f>'Data Sheet'!J49</f>
        <v>563.25</v>
      </c>
      <c r="K12" s="1">
        <f>'Data Sheet'!K49</f>
        <v>773.82</v>
      </c>
    </row>
    <row r="14" spans="1:11" s="2" customFormat="1">
      <c r="A14" s="2" t="s">
        <v>18</v>
      </c>
      <c r="B14" s="10">
        <f>IF(B4&gt;0,B6/B4,"")</f>
        <v>8.4138645300434176E-2</v>
      </c>
      <c r="C14" s="10">
        <f t="shared" ref="C14:K14" si="0">IF(C4&gt;0,C6/C4,"")</f>
        <v>0.10044161875739062</v>
      </c>
      <c r="D14" s="10">
        <f t="shared" si="0"/>
        <v>8.3849626774127148E-2</v>
      </c>
      <c r="E14" s="10">
        <f t="shared" si="0"/>
        <v>8.3434681326470195E-2</v>
      </c>
      <c r="F14" s="10">
        <f t="shared" si="0"/>
        <v>7.2824427913246129E-2</v>
      </c>
      <c r="G14" s="10">
        <f t="shared" si="0"/>
        <v>8.7250873123963374E-2</v>
      </c>
      <c r="H14" s="10">
        <f t="shared" si="0"/>
        <v>7.9605556554505297E-2</v>
      </c>
      <c r="I14" s="10">
        <f t="shared" si="0"/>
        <v>8.2511878825298576E-2</v>
      </c>
      <c r="J14" s="10">
        <f t="shared" si="0"/>
        <v>7.4147353367566227E-2</v>
      </c>
      <c r="K14" s="10">
        <f t="shared" si="0"/>
        <v>8.6803457780646159E-2</v>
      </c>
    </row>
    <row r="22" s="23" customFormat="1"/>
  </sheetData>
  <hyperlinks>
    <hyperlink ref="J1" r:id="rId1" xr:uid="{00000000-0004-0000-0100-000000000000}"/>
  </hyperlinks>
  <printOptions gridLines="1"/>
  <pageMargins left="0.7" right="0.7" top="0.75" bottom="0.75" header="0.3" footer="0.3"/>
  <pageSetup paperSize="9" scale="84" orientation="landscape" horizontalDpi="300" verticalDpi="300"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6"/>
  <sheetViews>
    <sheetView zoomScale="125" workbookViewId="0">
      <pane xSplit="1" ySplit="3" topLeftCell="B15" activePane="bottomRight" state="frozen"/>
      <selection activeCell="C4" sqref="C4"/>
      <selection pane="topRight" activeCell="C4" sqref="C4"/>
      <selection pane="bottomLeft" activeCell="C4" sqref="C4"/>
      <selection pane="bottomRight" activeCell="C29" sqref="C29"/>
    </sheetView>
  </sheetViews>
  <sheetFormatPr defaultColWidth="8.85546875" defaultRowHeight="15"/>
  <cols>
    <col min="1" max="1" width="22.85546875" bestFit="1" customWidth="1"/>
    <col min="2" max="2" width="13.42578125" customWidth="1"/>
    <col min="3" max="11" width="15.42578125" customWidth="1"/>
  </cols>
  <sheetData>
    <row r="1" spans="1:11" s="2" customFormat="1">
      <c r="A1" s="2" t="str">
        <f>'Profit &amp; Loss'!A1</f>
        <v>AVENUE SUPERMARTS LTD</v>
      </c>
      <c r="E1" t="str">
        <f>UPDATE</f>
        <v/>
      </c>
      <c r="G1"/>
      <c r="J1" s="2" t="s">
        <v>1</v>
      </c>
    </row>
    <row r="2" spans="1:11">
      <c r="G2" s="2"/>
      <c r="H2" s="2"/>
    </row>
    <row r="3" spans="1:11">
      <c r="A3" s="11" t="s">
        <v>2</v>
      </c>
      <c r="B3" s="12">
        <f>'Data Sheet'!B56</f>
        <v>42094</v>
      </c>
      <c r="C3" s="12">
        <f>'Data Sheet'!C56</f>
        <v>42460</v>
      </c>
      <c r="D3" s="12">
        <f>'Data Sheet'!D56</f>
        <v>42825</v>
      </c>
      <c r="E3" s="12">
        <f>'Data Sheet'!E56</f>
        <v>43190</v>
      </c>
      <c r="F3" s="12">
        <f>'Data Sheet'!F56</f>
        <v>43555</v>
      </c>
      <c r="G3" s="12">
        <f>'Data Sheet'!G56</f>
        <v>43921</v>
      </c>
      <c r="H3" s="12">
        <f>'Data Sheet'!H56</f>
        <v>44286</v>
      </c>
      <c r="I3" s="12">
        <f>'Data Sheet'!I56</f>
        <v>44651</v>
      </c>
      <c r="J3" s="12">
        <f>'Data Sheet'!J56</f>
        <v>45016</v>
      </c>
      <c r="K3" s="12">
        <f>'Data Sheet'!K56</f>
        <v>45382</v>
      </c>
    </row>
    <row r="4" spans="1:11">
      <c r="A4" t="s">
        <v>24</v>
      </c>
      <c r="B4" s="14">
        <f>'Data Sheet'!B57</f>
        <v>561.54</v>
      </c>
      <c r="C4" s="14">
        <f>'Data Sheet'!C57</f>
        <v>561.54</v>
      </c>
      <c r="D4" s="14">
        <f>'Data Sheet'!D57</f>
        <v>624.08000000000004</v>
      </c>
      <c r="E4" s="14">
        <f>'Data Sheet'!E57</f>
        <v>624.08000000000004</v>
      </c>
      <c r="F4" s="14">
        <f>'Data Sheet'!F57</f>
        <v>624.08000000000004</v>
      </c>
      <c r="G4" s="14">
        <f>'Data Sheet'!G57</f>
        <v>647.77</v>
      </c>
      <c r="H4" s="14">
        <f>'Data Sheet'!H57</f>
        <v>647.77</v>
      </c>
      <c r="I4" s="14">
        <f>'Data Sheet'!I57</f>
        <v>647.77</v>
      </c>
      <c r="J4" s="14">
        <f>'Data Sheet'!J57</f>
        <v>648.26</v>
      </c>
      <c r="K4" s="14">
        <f>'Data Sheet'!K57</f>
        <v>650.73</v>
      </c>
    </row>
    <row r="5" spans="1:11">
      <c r="A5" t="s">
        <v>25</v>
      </c>
      <c r="B5" s="14">
        <f>'Data Sheet'!B58</f>
        <v>637.65</v>
      </c>
      <c r="C5" s="14">
        <f>'Data Sheet'!C58</f>
        <v>958.9</v>
      </c>
      <c r="D5" s="14">
        <f>'Data Sheet'!D58</f>
        <v>3217.7</v>
      </c>
      <c r="E5" s="14">
        <f>'Data Sheet'!E58</f>
        <v>4044.97</v>
      </c>
      <c r="F5" s="14">
        <f>'Data Sheet'!F58</f>
        <v>4963.37</v>
      </c>
      <c r="G5" s="14">
        <f>'Data Sheet'!G58</f>
        <v>10431.969999999999</v>
      </c>
      <c r="H5" s="14">
        <f>'Data Sheet'!H58</f>
        <v>11535.94</v>
      </c>
      <c r="I5" s="14">
        <f>'Data Sheet'!I58</f>
        <v>13029.87</v>
      </c>
      <c r="J5" s="14">
        <f>'Data Sheet'!J58</f>
        <v>15430.44</v>
      </c>
      <c r="K5" s="14">
        <f>'Data Sheet'!K58</f>
        <v>18047.09</v>
      </c>
    </row>
    <row r="6" spans="1:11">
      <c r="A6" t="s">
        <v>71</v>
      </c>
      <c r="B6" s="14">
        <f>'Data Sheet'!B59</f>
        <v>904.26</v>
      </c>
      <c r="C6" s="14">
        <f>'Data Sheet'!C59</f>
        <v>1192.3399999999999</v>
      </c>
      <c r="D6" s="14">
        <f>'Data Sheet'!D59</f>
        <v>1497.32</v>
      </c>
      <c r="E6" s="14">
        <f>'Data Sheet'!E59</f>
        <v>439.25</v>
      </c>
      <c r="F6" s="14">
        <f>'Data Sheet'!F59</f>
        <v>700.15</v>
      </c>
      <c r="G6" s="14">
        <f>'Data Sheet'!G59</f>
        <v>333.19</v>
      </c>
      <c r="H6" s="14">
        <f>'Data Sheet'!H59</f>
        <v>392.71</v>
      </c>
      <c r="I6" s="14">
        <f>'Data Sheet'!I59</f>
        <v>646.94000000000005</v>
      </c>
      <c r="J6" s="14">
        <f>'Data Sheet'!J59</f>
        <v>642.98</v>
      </c>
      <c r="K6" s="14">
        <f>'Data Sheet'!K59</f>
        <v>592.16</v>
      </c>
    </row>
    <row r="7" spans="1:11">
      <c r="A7" t="s">
        <v>72</v>
      </c>
      <c r="B7" s="14">
        <f>'Data Sheet'!B60</f>
        <v>251.36</v>
      </c>
      <c r="C7" s="14">
        <f>'Data Sheet'!C60</f>
        <v>388.78</v>
      </c>
      <c r="D7" s="14">
        <f>'Data Sheet'!D60</f>
        <v>480.18</v>
      </c>
      <c r="E7" s="14">
        <f>'Data Sheet'!E60</f>
        <v>539.91999999999996</v>
      </c>
      <c r="F7" s="14">
        <f>'Data Sheet'!F60</f>
        <v>717.9</v>
      </c>
      <c r="G7" s="14">
        <f>'Data Sheet'!G60</f>
        <v>663.23</v>
      </c>
      <c r="H7" s="14">
        <f>'Data Sheet'!H60</f>
        <v>1078.6300000000001</v>
      </c>
      <c r="I7" s="14">
        <f>'Data Sheet'!I60</f>
        <v>1146.4000000000001</v>
      </c>
      <c r="J7" s="14">
        <f>'Data Sheet'!J60</f>
        <v>1382.84</v>
      </c>
      <c r="K7" s="14">
        <f>'Data Sheet'!K60</f>
        <v>1882.5</v>
      </c>
    </row>
    <row r="8" spans="1:11" s="2" customFormat="1">
      <c r="A8" s="2" t="s">
        <v>26</v>
      </c>
      <c r="B8" s="15">
        <f>'Data Sheet'!B61</f>
        <v>2354.81</v>
      </c>
      <c r="C8" s="15">
        <f>'Data Sheet'!C61</f>
        <v>3101.56</v>
      </c>
      <c r="D8" s="15">
        <f>'Data Sheet'!D61</f>
        <v>5819.28</v>
      </c>
      <c r="E8" s="15">
        <f>'Data Sheet'!E61</f>
        <v>5648.22</v>
      </c>
      <c r="F8" s="15">
        <f>'Data Sheet'!F61</f>
        <v>7005.5</v>
      </c>
      <c r="G8" s="15">
        <f>'Data Sheet'!G61</f>
        <v>12076.16</v>
      </c>
      <c r="H8" s="15">
        <f>'Data Sheet'!H61</f>
        <v>13655.05</v>
      </c>
      <c r="I8" s="15">
        <f>'Data Sheet'!I61</f>
        <v>15470.98</v>
      </c>
      <c r="J8" s="15">
        <f>'Data Sheet'!J61</f>
        <v>18104.52</v>
      </c>
      <c r="K8" s="15">
        <f>'Data Sheet'!K61</f>
        <v>21172.48</v>
      </c>
    </row>
    <row r="9" spans="1:11" s="2" customFormat="1">
      <c r="B9" s="15"/>
      <c r="C9" s="15"/>
      <c r="D9" s="15"/>
      <c r="E9" s="15"/>
      <c r="F9" s="15"/>
      <c r="G9" s="15"/>
      <c r="H9" s="15"/>
      <c r="I9" s="15"/>
      <c r="J9" s="15"/>
      <c r="K9" s="15"/>
    </row>
    <row r="10" spans="1:11">
      <c r="A10" t="s">
        <v>27</v>
      </c>
      <c r="B10" s="14">
        <f>'Data Sheet'!B62</f>
        <v>1528.08</v>
      </c>
      <c r="C10" s="14">
        <f>'Data Sheet'!C62</f>
        <v>2093.52</v>
      </c>
      <c r="D10" s="14">
        <f>'Data Sheet'!D62</f>
        <v>2577.75</v>
      </c>
      <c r="E10" s="14">
        <f>'Data Sheet'!E62</f>
        <v>3399.97</v>
      </c>
      <c r="F10" s="14">
        <f>'Data Sheet'!F62</f>
        <v>4400.37</v>
      </c>
      <c r="G10" s="14">
        <f>'Data Sheet'!G62</f>
        <v>5948.03</v>
      </c>
      <c r="H10" s="14">
        <f>'Data Sheet'!H62</f>
        <v>7008.8</v>
      </c>
      <c r="I10" s="14">
        <f>'Data Sheet'!I62</f>
        <v>9260.02</v>
      </c>
      <c r="J10" s="14">
        <f>'Data Sheet'!J62</f>
        <v>11340.48</v>
      </c>
      <c r="K10" s="14">
        <f>'Data Sheet'!K62</f>
        <v>13415</v>
      </c>
    </row>
    <row r="11" spans="1:11">
      <c r="A11" t="s">
        <v>28</v>
      </c>
      <c r="B11" s="14">
        <f>'Data Sheet'!B63</f>
        <v>98.12</v>
      </c>
      <c r="C11" s="14">
        <f>'Data Sheet'!C63</f>
        <v>81.69</v>
      </c>
      <c r="D11" s="14">
        <f>'Data Sheet'!D63</f>
        <v>152.88999999999999</v>
      </c>
      <c r="E11" s="14">
        <f>'Data Sheet'!E63</f>
        <v>147.07</v>
      </c>
      <c r="F11" s="14">
        <f>'Data Sheet'!F63</f>
        <v>376.84</v>
      </c>
      <c r="G11" s="14">
        <f>'Data Sheet'!G63</f>
        <v>364.4</v>
      </c>
      <c r="H11" s="14">
        <f>'Data Sheet'!H63</f>
        <v>1019.59</v>
      </c>
      <c r="I11" s="14">
        <f>'Data Sheet'!I63</f>
        <v>1129.3399999999999</v>
      </c>
      <c r="J11" s="14">
        <f>'Data Sheet'!J63</f>
        <v>829.16</v>
      </c>
      <c r="K11" s="14">
        <f>'Data Sheet'!K63</f>
        <v>935.22</v>
      </c>
    </row>
    <row r="12" spans="1:11">
      <c r="A12" t="s">
        <v>29</v>
      </c>
      <c r="B12" s="14">
        <f>'Data Sheet'!B64</f>
        <v>15.23</v>
      </c>
      <c r="C12" s="14">
        <f>'Data Sheet'!C64</f>
        <v>29.33</v>
      </c>
      <c r="D12" s="14">
        <f>'Data Sheet'!D64</f>
        <v>25.69</v>
      </c>
      <c r="E12" s="14">
        <f>'Data Sheet'!E64</f>
        <v>68.180000000000007</v>
      </c>
      <c r="F12" s="14">
        <f>'Data Sheet'!F64</f>
        <v>16.53</v>
      </c>
      <c r="G12" s="14">
        <f>'Data Sheet'!G64</f>
        <v>14.68</v>
      </c>
      <c r="H12" s="14">
        <f>'Data Sheet'!H64</f>
        <v>2.95</v>
      </c>
      <c r="I12" s="14">
        <f>'Data Sheet'!I64</f>
        <v>5.94</v>
      </c>
      <c r="J12" s="14">
        <f>'Data Sheet'!J64</f>
        <v>202.2</v>
      </c>
      <c r="K12" s="14">
        <f>'Data Sheet'!K64</f>
        <v>106.67</v>
      </c>
    </row>
    <row r="13" spans="1:11">
      <c r="A13" t="s">
        <v>73</v>
      </c>
      <c r="B13" s="14">
        <f>'Data Sheet'!B65</f>
        <v>713.38</v>
      </c>
      <c r="C13" s="14">
        <f>'Data Sheet'!C65</f>
        <v>897.02</v>
      </c>
      <c r="D13" s="14">
        <f>'Data Sheet'!D65</f>
        <v>3062.95</v>
      </c>
      <c r="E13" s="14">
        <f>'Data Sheet'!E65</f>
        <v>2033</v>
      </c>
      <c r="F13" s="14">
        <f>'Data Sheet'!F65</f>
        <v>2211.7600000000002</v>
      </c>
      <c r="G13" s="14">
        <f>'Data Sheet'!G65</f>
        <v>5749.05</v>
      </c>
      <c r="H13" s="14">
        <f>'Data Sheet'!H65</f>
        <v>5623.71</v>
      </c>
      <c r="I13" s="14">
        <f>'Data Sheet'!I65</f>
        <v>5075.68</v>
      </c>
      <c r="J13" s="14">
        <f>'Data Sheet'!J65</f>
        <v>5732.68</v>
      </c>
      <c r="K13" s="14">
        <f>'Data Sheet'!K65</f>
        <v>6715.59</v>
      </c>
    </row>
    <row r="14" spans="1:11" s="2" customFormat="1">
      <c r="A14" s="2" t="s">
        <v>26</v>
      </c>
      <c r="B14" s="14">
        <f>'Data Sheet'!B66</f>
        <v>2354.81</v>
      </c>
      <c r="C14" s="14">
        <f>'Data Sheet'!C66</f>
        <v>3101.56</v>
      </c>
      <c r="D14" s="14">
        <f>'Data Sheet'!D66</f>
        <v>5819.28</v>
      </c>
      <c r="E14" s="14">
        <f>'Data Sheet'!E66</f>
        <v>5648.22</v>
      </c>
      <c r="F14" s="14">
        <f>'Data Sheet'!F66</f>
        <v>7005.5</v>
      </c>
      <c r="G14" s="14">
        <f>'Data Sheet'!G66</f>
        <v>12076.16</v>
      </c>
      <c r="H14" s="14">
        <f>'Data Sheet'!H66</f>
        <v>13655.05</v>
      </c>
      <c r="I14" s="14">
        <f>'Data Sheet'!I66</f>
        <v>15470.98</v>
      </c>
      <c r="J14" s="14">
        <f>'Data Sheet'!J66</f>
        <v>18104.52</v>
      </c>
      <c r="K14" s="14">
        <f>'Data Sheet'!K66</f>
        <v>21172.48</v>
      </c>
    </row>
    <row r="15" spans="1:11">
      <c r="B15" s="4"/>
      <c r="C15" s="4"/>
      <c r="D15" s="4"/>
      <c r="E15" s="4"/>
      <c r="F15" s="4"/>
      <c r="G15" s="4"/>
      <c r="H15" s="4"/>
      <c r="I15" s="4"/>
      <c r="J15" s="4"/>
      <c r="K15" s="4"/>
    </row>
    <row r="16" spans="1:11">
      <c r="A16" t="s">
        <v>30</v>
      </c>
      <c r="B16" s="4">
        <f>B13-B7</f>
        <v>462.02</v>
      </c>
      <c r="C16" s="4">
        <f t="shared" ref="C16:K16" si="0">C13-C7</f>
        <v>508.24</v>
      </c>
      <c r="D16" s="4">
        <f t="shared" si="0"/>
        <v>2582.77</v>
      </c>
      <c r="E16" s="4">
        <f t="shared" si="0"/>
        <v>1493.08</v>
      </c>
      <c r="F16" s="4">
        <f t="shared" si="0"/>
        <v>1493.8600000000001</v>
      </c>
      <c r="G16" s="4">
        <f t="shared" si="0"/>
        <v>5085.82</v>
      </c>
      <c r="H16" s="4">
        <f t="shared" si="0"/>
        <v>4545.08</v>
      </c>
      <c r="I16" s="4">
        <f t="shared" si="0"/>
        <v>3929.28</v>
      </c>
      <c r="J16" s="4">
        <f t="shared" si="0"/>
        <v>4349.84</v>
      </c>
      <c r="K16" s="4">
        <f t="shared" si="0"/>
        <v>4833.09</v>
      </c>
    </row>
    <row r="17" spans="1:11">
      <c r="A17" t="s">
        <v>44</v>
      </c>
      <c r="B17" s="4">
        <f>'Data Sheet'!B67</f>
        <v>7.07</v>
      </c>
      <c r="C17" s="4">
        <f>'Data Sheet'!C67</f>
        <v>8.42</v>
      </c>
      <c r="D17" s="4">
        <f>'Data Sheet'!D67</f>
        <v>21</v>
      </c>
      <c r="E17" s="4">
        <f>'Data Sheet'!E67</f>
        <v>33.520000000000003</v>
      </c>
      <c r="F17" s="4">
        <f>'Data Sheet'!F67</f>
        <v>64.37</v>
      </c>
      <c r="G17" s="4">
        <f>'Data Sheet'!G67</f>
        <v>19.55</v>
      </c>
      <c r="H17" s="4">
        <f>'Data Sheet'!H67</f>
        <v>43.58</v>
      </c>
      <c r="I17" s="4">
        <f>'Data Sheet'!I67</f>
        <v>66.89</v>
      </c>
      <c r="J17" s="4">
        <f>'Data Sheet'!J67</f>
        <v>62.16</v>
      </c>
      <c r="K17" s="4">
        <f>'Data Sheet'!K67</f>
        <v>166.37</v>
      </c>
    </row>
    <row r="18" spans="1:11">
      <c r="A18" t="s">
        <v>45</v>
      </c>
      <c r="B18" s="4">
        <f>'Data Sheet'!B68</f>
        <v>539.61</v>
      </c>
      <c r="C18" s="4">
        <f>'Data Sheet'!C68</f>
        <v>671.69</v>
      </c>
      <c r="D18" s="4">
        <f>'Data Sheet'!D68</f>
        <v>947.9</v>
      </c>
      <c r="E18" s="4">
        <f>'Data Sheet'!E68</f>
        <v>1163.45</v>
      </c>
      <c r="F18" s="4">
        <f>'Data Sheet'!F68</f>
        <v>1608.65</v>
      </c>
      <c r="G18" s="4">
        <f>'Data Sheet'!G68</f>
        <v>1947.4</v>
      </c>
      <c r="H18" s="4">
        <f>'Data Sheet'!H68</f>
        <v>2248.2800000000002</v>
      </c>
      <c r="I18" s="4">
        <f>'Data Sheet'!I68</f>
        <v>2742.66</v>
      </c>
      <c r="J18" s="4">
        <f>'Data Sheet'!J68</f>
        <v>3243.48</v>
      </c>
      <c r="K18" s="4">
        <f>'Data Sheet'!K68</f>
        <v>3927.31</v>
      </c>
    </row>
    <row r="20" spans="1:11">
      <c r="A20" t="s">
        <v>46</v>
      </c>
      <c r="B20" s="4">
        <f>IF('Profit &amp; Loss'!B4&gt;0,'Balance Sheet'!B17/('Profit &amp; Loss'!B4/365),0)</f>
        <v>0.40074199113896725</v>
      </c>
      <c r="C20" s="4">
        <f>IF('Profit &amp; Loss'!C4&gt;0,'Balance Sheet'!C17/('Profit &amp; Loss'!C4/365),0)</f>
        <v>0.35803657138596606</v>
      </c>
      <c r="D20" s="4">
        <f>IF('Profit &amp; Loss'!D4&gt;0,'Balance Sheet'!D17/('Profit &amp; Loss'!D4/365),0)</f>
        <v>0.64424216445195293</v>
      </c>
      <c r="E20" s="4">
        <f>IF('Profit &amp; Loss'!E4&gt;0,'Balance Sheet'!E17/('Profit &amp; Loss'!E4/365),0)</f>
        <v>0.81385200755660814</v>
      </c>
      <c r="F20" s="4">
        <f>IF('Profit &amp; Loss'!F4&gt;0,'Balance Sheet'!F17/('Profit &amp; Loss'!F4/365),0)</f>
        <v>1.1744870659231015</v>
      </c>
      <c r="G20" s="4">
        <f>IF('Profit &amp; Loss'!G4&gt;0,'Balance Sheet'!G17/('Profit &amp; Loss'!G4/365),0)</f>
        <v>0.28691968701498177</v>
      </c>
      <c r="H20" s="4">
        <f>IF('Profit &amp; Loss'!H4&gt;0,'Balance Sheet'!H17/('Profit &amp; Loss'!H4/365),0)</f>
        <v>0.65885186053466294</v>
      </c>
      <c r="I20" s="4">
        <f>IF('Profit &amp; Loss'!I4&gt;0,'Balance Sheet'!I17/('Profit &amp; Loss'!I4/365),0)</f>
        <v>0.7881791448744474</v>
      </c>
      <c r="J20" s="4">
        <f>IF('Profit &amp; Loss'!J4&gt;0,'Balance Sheet'!J17/('Profit &amp; Loss'!J4/365),0)</f>
        <v>0.52961328267610597</v>
      </c>
      <c r="K20" s="4">
        <f>IF('Profit &amp; Loss'!K4&gt;0,'Balance Sheet'!K17/('Profit &amp; Loss'!K4/365),0)</f>
        <v>1.1956378991207319</v>
      </c>
    </row>
    <row r="21" spans="1:11">
      <c r="A21" t="s">
        <v>47</v>
      </c>
      <c r="B21" s="4">
        <f>IF('Balance Sheet'!B18&gt;0,'Profit &amp; Loss'!B4/'Balance Sheet'!B18,0)</f>
        <v>11.933489001315765</v>
      </c>
      <c r="C21" s="4">
        <f>IF('Balance Sheet'!C18&gt;0,'Profit &amp; Loss'!C4/'Balance Sheet'!C18,0)</f>
        <v>12.779347615715583</v>
      </c>
      <c r="D21" s="4">
        <f>IF('Balance Sheet'!D18&gt;0,'Profit &amp; Loss'!D4/'Balance Sheet'!D18,0)</f>
        <v>12.551640468403841</v>
      </c>
      <c r="E21" s="4">
        <f>IF('Balance Sheet'!E18&gt;0,'Profit &amp; Loss'!E4/'Balance Sheet'!E18,0)</f>
        <v>12.921225665047919</v>
      </c>
      <c r="F21" s="4">
        <f>IF('Balance Sheet'!F18&gt;0,'Profit &amp; Loss'!F4/'Balance Sheet'!F18,0)</f>
        <v>12.435595064184254</v>
      </c>
      <c r="G21" s="4">
        <f>IF('Balance Sheet'!G18&gt;0,'Profit &amp; Loss'!G4/'Balance Sheet'!G18,0)</f>
        <v>12.770976686864538</v>
      </c>
      <c r="H21" s="4">
        <f>IF('Balance Sheet'!H18&gt;0,'Profit &amp; Loss'!H4/'Balance Sheet'!H18,0)</f>
        <v>10.738457843329122</v>
      </c>
      <c r="I21" s="4">
        <f>IF('Balance Sheet'!I18&gt;0,'Profit &amp; Loss'!I4/'Balance Sheet'!I18,0)</f>
        <v>11.294243544588101</v>
      </c>
      <c r="J21" s="4">
        <f>IF('Balance Sheet'!J18&gt;0,'Profit &amp; Loss'!J4/'Balance Sheet'!J18,0)</f>
        <v>13.2079001566219</v>
      </c>
      <c r="K21" s="4">
        <f>IF('Balance Sheet'!K18&gt;0,'Profit &amp; Loss'!K4/'Balance Sheet'!K18,0)</f>
        <v>12.932218235891744</v>
      </c>
    </row>
    <row r="23" spans="1:11" s="2" customFormat="1">
      <c r="A23" s="2" t="s">
        <v>59</v>
      </c>
      <c r="B23" s="10">
        <f>IF(SUM('Balance Sheet'!B4:B5)&gt;0,'Profit &amp; Loss'!B12/SUM('Balance Sheet'!B4:B5),"")</f>
        <v>0.17651081146440512</v>
      </c>
      <c r="C23" s="10">
        <f>IF(SUM('Balance Sheet'!C4:C5)&gt;0,'Profit &amp; Loss'!C12/SUM('Balance Sheet'!C4:C5),"")</f>
        <v>0.21062324064086713</v>
      </c>
      <c r="D23" s="10">
        <f>IF(SUM('Balance Sheet'!D4:D5)&gt;0,'Profit &amp; Loss'!D12/SUM('Balance Sheet'!D4:D5),"")</f>
        <v>0.12461671412730559</v>
      </c>
      <c r="E23" s="10">
        <f>IF(SUM('Balance Sheet'!E4:E5)&gt;0,'Profit &amp; Loss'!E12/SUM('Balance Sheet'!E4:E5),"")</f>
        <v>0.17268180893329477</v>
      </c>
      <c r="F23" s="10">
        <f>IF(SUM('Balance Sheet'!F4:F5)&gt;0,'Profit &amp; Loss'!F12/SUM('Balance Sheet'!F4:F5),"")</f>
        <v>0.16152985709044376</v>
      </c>
      <c r="G23" s="10">
        <f>IF(SUM('Balance Sheet'!G4:G5)&gt;0,'Profit &amp; Loss'!G12/SUM('Balance Sheet'!G4:G5),"")</f>
        <v>0.11742874832802935</v>
      </c>
      <c r="H23" s="10">
        <f>IF(SUM('Balance Sheet'!H4:H5)&gt;0,'Profit &amp; Loss'!H12/SUM('Balance Sheet'!H4:H5),"")</f>
        <v>9.0242627245724003E-2</v>
      </c>
      <c r="I23" s="10">
        <f>IF(SUM('Balance Sheet'!I4:I5)&gt;0,'Profit &amp; Loss'!I12/SUM('Balance Sheet'!I4:I5),"")</f>
        <v>0.10912335753828875</v>
      </c>
      <c r="J23" s="10">
        <f>IF(SUM('Balance Sheet'!J4:J5)&gt;0,'Profit &amp; Loss'!J12/SUM('Balance Sheet'!J4:J5),"")</f>
        <v>0.14792924801134422</v>
      </c>
      <c r="K23" s="10">
        <f>IF(SUM('Balance Sheet'!K4:K5)&gt;0,'Profit &amp; Loss'!K12/SUM('Balance Sheet'!K4:K5),"")</f>
        <v>0.13563987673429309</v>
      </c>
    </row>
    <row r="24" spans="1:11" s="2" customFormat="1">
      <c r="A24" s="2" t="s">
        <v>60</v>
      </c>
      <c r="B24" s="10"/>
      <c r="C24" s="10">
        <f>IF((B4+B5+B6+C4+C5+C6)&gt;0,('Profit &amp; Loss'!C10+'Profit &amp; Loss'!C9)*2/(B4+B5+B6+C4+C5+C6),"")</f>
        <v>0.2421188356868339</v>
      </c>
      <c r="D24" s="10">
        <f>IF((C4+C5+C6+D4+D5+D6)&gt;0,('Profit &amp; Loss'!D10+'Profit &amp; Loss'!D9)*2/(C4+C5+C6+D4+D5+D6),"")</f>
        <v>0.2158651147309697</v>
      </c>
      <c r="E24" s="10">
        <f>IF((D4+D5+D6+E4+E5+E6)&gt;0,('Profit &amp; Loss'!E10+'Profit &amp; Loss'!E9)*2/(D4+D5+D6+E4+E5+E6),"")</f>
        <v>0.24534525336447344</v>
      </c>
      <c r="F24" s="10">
        <f>IF((E4+E5+E6+F4+F5+F6)&gt;0,('Profit &amp; Loss'!F10+'Profit &amp; Loss'!F9)*2/(E4+E5+E6+F4+F5+F6),"")</f>
        <v>0.25783834536982603</v>
      </c>
      <c r="G24" s="10">
        <f>IF((F4+F5+F6+G4+G5+G6)&gt;0,('Profit &amp; Loss'!G10+'Profit &amp; Loss'!G9)*2/(F4+F5+F6+G4+G5+G6),"")</f>
        <v>0.2049531850176238</v>
      </c>
      <c r="H24" s="10">
        <f>IF((G4+G5+G6+H4+H5+H6)&gt;0,('Profit &amp; Loss'!H10+'Profit &amp; Loss'!H9)*2/(G4+G5+G6+H4+H5+H6),"")</f>
        <v>0.12714808863099669</v>
      </c>
      <c r="I24" s="10">
        <f>IF((H4+H5+H6+I4+I5+I6)&gt;0,('Profit &amp; Loss'!I10+'Profit &amp; Loss'!I9)*2/(H4+H5+H6+I4+I5+I6),"")</f>
        <v>0.15745957399353183</v>
      </c>
      <c r="J24" s="10">
        <f>IF((I4+I5+I6+J4+J5+J6)&gt;0,('Profit &amp; Loss'!J10+'Profit &amp; Loss'!J9)*2/(I4+I5+I6+J4+J5+J6),"")</f>
        <v>0.20147354302901541</v>
      </c>
      <c r="K24" s="10">
        <f>IF((J4+J5+J6+K4+K5+K6)&gt;0,('Profit &amp; Loss'!K10+'Profit &amp; Loss'!K9)*2/(J4+J5+J6+K4+K5+K6),"")</f>
        <v>0.19546224750539129</v>
      </c>
    </row>
    <row r="26" spans="1:11">
      <c r="A26" t="s">
        <v>8658</v>
      </c>
      <c r="B26" s="106">
        <f>B4+B5</f>
        <v>1199.19</v>
      </c>
      <c r="C26" s="106">
        <f t="shared" ref="C26:K26" si="1">C4+C5</f>
        <v>1520.44</v>
      </c>
      <c r="D26" s="106">
        <f t="shared" si="1"/>
        <v>3841.7799999999997</v>
      </c>
      <c r="E26" s="106">
        <f t="shared" si="1"/>
        <v>4669.05</v>
      </c>
      <c r="F26" s="106">
        <f t="shared" si="1"/>
        <v>5587.45</v>
      </c>
      <c r="G26" s="106">
        <f t="shared" si="1"/>
        <v>11079.74</v>
      </c>
      <c r="H26" s="106">
        <f t="shared" si="1"/>
        <v>12183.710000000001</v>
      </c>
      <c r="I26" s="106">
        <f t="shared" si="1"/>
        <v>13677.640000000001</v>
      </c>
      <c r="J26" s="106">
        <f t="shared" si="1"/>
        <v>16078.7</v>
      </c>
      <c r="K26" s="106">
        <f t="shared" si="1"/>
        <v>18697.82</v>
      </c>
    </row>
  </sheetData>
  <hyperlinks>
    <hyperlink ref="J1" r:id="rId1" xr:uid="{00000000-0004-0000-0200-000000000000}"/>
  </hyperlinks>
  <printOptions gridLines="1"/>
  <pageMargins left="0.7" right="0.7" top="0.75" bottom="0.75" header="0.3" footer="0.3"/>
  <pageSetup paperSize="9" orientation="landscape"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8"/>
  <sheetViews>
    <sheetView zoomScale="150" zoomScaleNormal="150" zoomScalePageLayoutView="150" workbookViewId="0">
      <pane xSplit="1" ySplit="3" topLeftCell="E4" activePane="bottomRight" state="frozen"/>
      <selection pane="topRight" activeCell="B1" sqref="B1"/>
      <selection pane="bottomLeft" activeCell="A4" sqref="A4"/>
      <selection pane="bottomRight" activeCell="K5" sqref="K5"/>
    </sheetView>
  </sheetViews>
  <sheetFormatPr defaultColWidth="8.85546875" defaultRowHeight="15"/>
  <cols>
    <col min="1" max="1" width="26.85546875" bestFit="1" customWidth="1"/>
    <col min="2" max="6" width="13.42578125" customWidth="1"/>
    <col min="7" max="11" width="13.42578125" bestFit="1" customWidth="1"/>
  </cols>
  <sheetData>
    <row r="1" spans="1:11" s="2" customFormat="1">
      <c r="A1" s="2" t="str">
        <f>'Balance Sheet'!A1</f>
        <v>AVENUE SUPERMARTS LTD</v>
      </c>
      <c r="E1" t="str">
        <f>UPDATE</f>
        <v/>
      </c>
      <c r="F1"/>
      <c r="J1" s="2" t="s">
        <v>1</v>
      </c>
    </row>
    <row r="3" spans="1:11" s="2" customFormat="1">
      <c r="A3" s="11" t="s">
        <v>2</v>
      </c>
      <c r="B3" s="12">
        <f>'Data Sheet'!B81</f>
        <v>42094</v>
      </c>
      <c r="C3" s="12">
        <f>'Data Sheet'!C81</f>
        <v>42460</v>
      </c>
      <c r="D3" s="12">
        <f>'Data Sheet'!D81</f>
        <v>42825</v>
      </c>
      <c r="E3" s="12">
        <f>'Data Sheet'!E81</f>
        <v>43190</v>
      </c>
      <c r="F3" s="12">
        <f>'Data Sheet'!F81</f>
        <v>43555</v>
      </c>
      <c r="G3" s="12">
        <f>'Data Sheet'!G81</f>
        <v>43921</v>
      </c>
      <c r="H3" s="12">
        <f>'Data Sheet'!H81</f>
        <v>44286</v>
      </c>
      <c r="I3" s="12">
        <f>'Data Sheet'!I81</f>
        <v>44651</v>
      </c>
      <c r="J3" s="12">
        <f>'Data Sheet'!J81</f>
        <v>45016</v>
      </c>
      <c r="K3" s="12">
        <f>'Data Sheet'!K81</f>
        <v>45382</v>
      </c>
    </row>
    <row r="4" spans="1:11" s="2" customFormat="1">
      <c r="A4" s="2" t="s">
        <v>32</v>
      </c>
      <c r="B4" s="1">
        <f>'Data Sheet'!B82</f>
        <v>222.02</v>
      </c>
      <c r="C4" s="1">
        <f>'Data Sheet'!C82</f>
        <v>433.47</v>
      </c>
      <c r="D4" s="1">
        <f>'Data Sheet'!D82</f>
        <v>455.28</v>
      </c>
      <c r="E4" s="1">
        <f>'Data Sheet'!E82</f>
        <v>729.99</v>
      </c>
      <c r="F4" s="1">
        <f>'Data Sheet'!F82</f>
        <v>806.84</v>
      </c>
      <c r="G4" s="1">
        <f>'Data Sheet'!G82</f>
        <v>1280.1400000000001</v>
      </c>
      <c r="H4" s="1">
        <f>'Data Sheet'!H82</f>
        <v>1375.14</v>
      </c>
      <c r="I4" s="1">
        <f>'Data Sheet'!I82</f>
        <v>1372.35</v>
      </c>
      <c r="J4" s="1">
        <f>'Data Sheet'!J82</f>
        <v>2630.27</v>
      </c>
      <c r="K4" s="1">
        <f>'Data Sheet'!K82</f>
        <v>2745.84</v>
      </c>
    </row>
    <row r="5" spans="1:11">
      <c r="A5" t="s">
        <v>33</v>
      </c>
      <c r="B5" s="6">
        <f>'Data Sheet'!B83</f>
        <v>-473.88</v>
      </c>
      <c r="C5" s="6">
        <f>'Data Sheet'!C83</f>
        <v>-632.89</v>
      </c>
      <c r="D5" s="6">
        <f>'Data Sheet'!D83</f>
        <v>-2481.61</v>
      </c>
      <c r="E5" s="6">
        <f>'Data Sheet'!E83</f>
        <v>463.55</v>
      </c>
      <c r="F5" s="6">
        <f>'Data Sheet'!F83</f>
        <v>-958.37</v>
      </c>
      <c r="G5" s="6">
        <f>'Data Sheet'!G83</f>
        <v>-4656.5600000000004</v>
      </c>
      <c r="H5" s="6">
        <f>'Data Sheet'!H83</f>
        <v>-1110</v>
      </c>
      <c r="I5" s="6">
        <f>'Data Sheet'!I83</f>
        <v>-1289.49</v>
      </c>
      <c r="J5" s="6">
        <f>'Data Sheet'!J83</f>
        <v>-2313.1</v>
      </c>
      <c r="K5" s="6">
        <f>'Data Sheet'!K83</f>
        <v>-2468.23</v>
      </c>
    </row>
    <row r="6" spans="1:11">
      <c r="A6" t="s">
        <v>34</v>
      </c>
      <c r="B6" s="6">
        <f>'Data Sheet'!B84</f>
        <v>234.45</v>
      </c>
      <c r="C6" s="6">
        <f>'Data Sheet'!C84</f>
        <v>196.44</v>
      </c>
      <c r="D6" s="6">
        <f>'Data Sheet'!D84</f>
        <v>2025.26</v>
      </c>
      <c r="E6" s="6">
        <f>'Data Sheet'!E84</f>
        <v>-1159.06</v>
      </c>
      <c r="F6" s="6">
        <f>'Data Sheet'!F84</f>
        <v>208.98</v>
      </c>
      <c r="G6" s="6">
        <f>'Data Sheet'!G84</f>
        <v>3357.42</v>
      </c>
      <c r="H6" s="6">
        <f>'Data Sheet'!H84</f>
        <v>-179.5</v>
      </c>
      <c r="I6" s="6">
        <f>'Data Sheet'!I84</f>
        <v>-179.24</v>
      </c>
      <c r="J6" s="6">
        <f>'Data Sheet'!J84</f>
        <v>-205.14</v>
      </c>
      <c r="K6" s="6">
        <f>'Data Sheet'!K84</f>
        <v>-147.63999999999999</v>
      </c>
    </row>
    <row r="7" spans="1:11" s="2" customFormat="1">
      <c r="A7" s="2" t="s">
        <v>35</v>
      </c>
      <c r="B7" s="1">
        <f>'Data Sheet'!B85</f>
        <v>-17.41</v>
      </c>
      <c r="C7" s="1">
        <f>'Data Sheet'!C85</f>
        <v>-2.98</v>
      </c>
      <c r="D7" s="1">
        <f>'Data Sheet'!D85</f>
        <v>-1.07</v>
      </c>
      <c r="E7" s="1">
        <f>'Data Sheet'!E85</f>
        <v>34.479999999999997</v>
      </c>
      <c r="F7" s="1">
        <f>'Data Sheet'!F85</f>
        <v>57.45</v>
      </c>
      <c r="G7" s="1">
        <f>'Data Sheet'!G85</f>
        <v>-19</v>
      </c>
      <c r="H7" s="1">
        <f>'Data Sheet'!H85</f>
        <v>85.64</v>
      </c>
      <c r="I7" s="1">
        <f>'Data Sheet'!I85</f>
        <v>-96.38</v>
      </c>
      <c r="J7" s="1">
        <f>'Data Sheet'!J85</f>
        <v>112.03</v>
      </c>
      <c r="K7" s="1">
        <f>'Data Sheet'!K85</f>
        <v>129.97</v>
      </c>
    </row>
    <row r="8" spans="1:11">
      <c r="B8" s="6"/>
      <c r="C8" s="6"/>
      <c r="D8" s="6"/>
      <c r="E8" s="6"/>
      <c r="F8" s="6"/>
      <c r="G8" s="6"/>
      <c r="H8" s="6"/>
      <c r="I8" s="6"/>
      <c r="J8" s="6"/>
      <c r="K8" s="6"/>
    </row>
  </sheetData>
  <hyperlinks>
    <hyperlink ref="J1" r:id="rId1" xr:uid="{00000000-0004-0000-0300-000000000000}"/>
  </hyperlinks>
  <printOptions gridLines="1"/>
  <pageMargins left="0.7" right="0.7" top="0.75" bottom="0.75" header="0.3" footer="0.3"/>
  <pageSetup paperSize="9" orientation="landscape" horizontalDpi="0"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topLeftCell="D1" zoomScale="150" zoomScaleNormal="150" zoomScalePageLayoutView="150" workbookViewId="0">
      <selection activeCell="B16" sqref="B16"/>
    </sheetView>
  </sheetViews>
  <sheetFormatPr defaultColWidth="8.85546875" defaultRowHeight="15"/>
  <cols>
    <col min="1" max="1" width="8.85546875" style="2"/>
    <col min="2" max="2" width="10.42578125" customWidth="1"/>
    <col min="3" max="3" width="13.28515625" style="20" customWidth="1"/>
    <col min="6" max="6" width="6.85546875" customWidth="1"/>
  </cols>
  <sheetData>
    <row r="1" spans="1:7" ht="21">
      <c r="A1" s="19" t="s">
        <v>56</v>
      </c>
    </row>
    <row r="3" spans="1:7">
      <c r="A3" s="2" t="s">
        <v>48</v>
      </c>
    </row>
    <row r="4" spans="1:7">
      <c r="B4" t="s">
        <v>90</v>
      </c>
    </row>
    <row r="5" spans="1:7">
      <c r="B5" t="s">
        <v>49</v>
      </c>
    </row>
    <row r="7" spans="1:7">
      <c r="A7" s="2" t="s">
        <v>50</v>
      </c>
    </row>
    <row r="8" spans="1:7">
      <c r="B8" t="s">
        <v>51</v>
      </c>
      <c r="C8" s="21" t="s">
        <v>91</v>
      </c>
    </row>
    <row r="10" spans="1:7">
      <c r="A10" s="2" t="s">
        <v>52</v>
      </c>
    </row>
    <row r="11" spans="1:7">
      <c r="B11" t="s">
        <v>53</v>
      </c>
    </row>
    <row r="14" spans="1:7">
      <c r="A14" s="2" t="s">
        <v>54</v>
      </c>
    </row>
    <row r="15" spans="1:7">
      <c r="B15" t="s">
        <v>55</v>
      </c>
    </row>
    <row r="16" spans="1:7">
      <c r="B16" t="s">
        <v>92</v>
      </c>
      <c r="G16" s="22"/>
    </row>
  </sheetData>
  <hyperlinks>
    <hyperlink ref="C8" r:id="rId1" display=" http://www.screener.in/excel" xr:uid="{00000000-0004-0000-04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9F77-E528-44D8-A3A9-81BFFE574D0C}">
  <sheetPr>
    <pageSetUpPr fitToPage="1"/>
  </sheetPr>
  <dimension ref="A1:N114"/>
  <sheetViews>
    <sheetView showGridLines="0" zoomScale="59" zoomScaleNormal="63" zoomScaleSheetLayoutView="36" workbookViewId="0">
      <pane ySplit="8" topLeftCell="A91" activePane="bottomLeft" state="frozen"/>
      <selection pane="bottomLeft" activeCell="A75" sqref="A75:M117"/>
    </sheetView>
  </sheetViews>
  <sheetFormatPr defaultRowHeight="15"/>
  <cols>
    <col min="1" max="1" width="1.85546875" customWidth="1"/>
    <col min="2" max="2" width="47.28515625" customWidth="1"/>
    <col min="3" max="3" width="17.7109375" customWidth="1"/>
    <col min="4" max="4" width="16" customWidth="1"/>
    <col min="5" max="5" width="16.85546875" customWidth="1"/>
    <col min="6" max="6" width="16.5703125" customWidth="1"/>
    <col min="7" max="7" width="18.140625" customWidth="1"/>
    <col min="8" max="9" width="17.42578125" customWidth="1"/>
    <col min="10" max="10" width="17.5703125" customWidth="1"/>
    <col min="11" max="11" width="18.7109375" customWidth="1"/>
    <col min="12" max="12" width="16.42578125" customWidth="1"/>
    <col min="13" max="13" width="22.5703125" customWidth="1"/>
    <col min="14" max="14" width="4" customWidth="1"/>
  </cols>
  <sheetData>
    <row r="1" spans="1:13" ht="15.75" thickBot="1"/>
    <row r="2" spans="1:13">
      <c r="B2" s="293"/>
      <c r="C2" s="293"/>
      <c r="D2" s="293"/>
      <c r="E2" s="293"/>
      <c r="F2" s="293"/>
      <c r="G2" s="293"/>
      <c r="H2" s="293"/>
      <c r="I2" s="293"/>
      <c r="J2" s="293"/>
      <c r="K2" s="293"/>
      <c r="L2" s="293"/>
      <c r="M2" s="293"/>
    </row>
    <row r="3" spans="1:13" ht="31.5">
      <c r="B3" s="295" t="str">
        <f>'Data Sheet'!B1</f>
        <v>AVENUE SUPERMARTS LTD</v>
      </c>
      <c r="C3" s="289"/>
      <c r="D3" s="289"/>
      <c r="E3" s="289"/>
      <c r="F3" s="289"/>
      <c r="G3" s="289"/>
      <c r="H3" s="289"/>
      <c r="I3" s="289"/>
      <c r="J3" s="289"/>
      <c r="K3" s="289"/>
      <c r="L3" s="289"/>
      <c r="M3" s="289"/>
    </row>
    <row r="4" spans="1:13"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row>
    <row r="5" spans="1:13" ht="15.75" thickBot="1">
      <c r="B5" s="294"/>
      <c r="C5" s="294"/>
      <c r="D5" s="294"/>
      <c r="E5" s="294"/>
      <c r="F5" s="294"/>
      <c r="G5" s="294"/>
      <c r="H5" s="294"/>
      <c r="I5" s="294"/>
      <c r="J5" s="294"/>
      <c r="K5" s="294"/>
      <c r="L5" s="294"/>
      <c r="M5" s="294"/>
    </row>
    <row r="6" spans="1:13">
      <c r="B6" t="s">
        <v>101</v>
      </c>
    </row>
    <row r="7" spans="1:13">
      <c r="B7" s="315" t="str">
        <f>"Historical Financial Statements - "&amp;'Data Sheet'!B1</f>
        <v>Historical Financial Statements - AVENUE SUPERMARTS LTD</v>
      </c>
      <c r="C7" s="315"/>
      <c r="D7" s="315"/>
      <c r="E7" s="315"/>
      <c r="F7" s="315"/>
      <c r="G7" s="315"/>
      <c r="H7" s="315"/>
      <c r="I7" s="315"/>
      <c r="J7" s="315"/>
      <c r="K7" s="315"/>
      <c r="L7" s="315"/>
      <c r="M7" s="315"/>
    </row>
    <row r="8" spans="1:13">
      <c r="B8" s="286" t="s">
        <v>93</v>
      </c>
      <c r="C8" s="287">
        <f>IFERROR('Data Sheet'!B16,0)</f>
        <v>42094</v>
      </c>
      <c r="D8" s="287">
        <f>IFERROR('Data Sheet'!C16,0)</f>
        <v>42460</v>
      </c>
      <c r="E8" s="287">
        <f>IFERROR('Data Sheet'!D16,0)</f>
        <v>42825</v>
      </c>
      <c r="F8" s="287">
        <f>IFERROR('Data Sheet'!E16,0)</f>
        <v>43190</v>
      </c>
      <c r="G8" s="287">
        <f>IFERROR('Data Sheet'!F16,0)</f>
        <v>43555</v>
      </c>
      <c r="H8" s="287">
        <f>IFERROR('Data Sheet'!G16,0)</f>
        <v>43921</v>
      </c>
      <c r="I8" s="287">
        <f>IFERROR('Data Sheet'!H16,0)</f>
        <v>44286</v>
      </c>
      <c r="J8" s="287">
        <f>IFERROR('Data Sheet'!I16,0)</f>
        <v>44651</v>
      </c>
      <c r="K8" s="287">
        <f>IFERROR('Data Sheet'!J16,0)</f>
        <v>45016</v>
      </c>
      <c r="L8" s="287">
        <f>IFERROR('Data Sheet'!K16,0)</f>
        <v>45382</v>
      </c>
      <c r="M8" s="288" t="s">
        <v>95</v>
      </c>
    </row>
    <row r="10" spans="1:13" ht="15.75" customHeight="1">
      <c r="A10" t="s">
        <v>107</v>
      </c>
      <c r="B10" s="269" t="s">
        <v>94</v>
      </c>
      <c r="C10" s="289"/>
      <c r="D10" s="289"/>
      <c r="E10" s="289"/>
      <c r="F10" s="289"/>
      <c r="G10" s="289"/>
      <c r="H10" s="289"/>
      <c r="I10" s="289"/>
      <c r="J10" s="289"/>
      <c r="K10" s="289"/>
      <c r="L10" s="289"/>
      <c r="M10" s="289"/>
    </row>
    <row r="12" spans="1:13">
      <c r="B12" t="s">
        <v>6</v>
      </c>
      <c r="C12" s="25">
        <f>IFERROR('Data Sheet'!B17,0)</f>
        <v>6439.43</v>
      </c>
      <c r="D12" s="25">
        <f>IFERROR('Data Sheet'!C17,0)</f>
        <v>8583.76</v>
      </c>
      <c r="E12" s="25">
        <f>IFERROR('Data Sheet'!D17,0)</f>
        <v>11897.7</v>
      </c>
      <c r="F12" s="25">
        <f>IFERROR('Data Sheet'!E17,0)</f>
        <v>15033.2</v>
      </c>
      <c r="G12" s="25">
        <f>IFERROR('Data Sheet'!F17,0)</f>
        <v>20004.52</v>
      </c>
      <c r="H12" s="25">
        <f>IFERROR('Data Sheet'!G17,0)</f>
        <v>24870.2</v>
      </c>
      <c r="I12" s="25">
        <f>IFERROR('Data Sheet'!H17,0)</f>
        <v>24143.06</v>
      </c>
      <c r="J12" s="25">
        <f>IFERROR('Data Sheet'!I17,0)</f>
        <v>30976.27</v>
      </c>
      <c r="K12" s="25">
        <f>IFERROR('Data Sheet'!J17,0)</f>
        <v>42839.56</v>
      </c>
      <c r="L12" s="25">
        <f>IFERROR('Data Sheet'!K17,0)</f>
        <v>50788.83</v>
      </c>
      <c r="M12" s="25">
        <f>IFERROR(SUM('Data Sheet'!H42:K42),0)</f>
        <v>52992.53</v>
      </c>
    </row>
    <row r="13" spans="1:13">
      <c r="B13" s="26" t="s">
        <v>96</v>
      </c>
      <c r="C13" s="26"/>
      <c r="D13" s="27">
        <f>D12/C12-1</f>
        <v>0.33299997049428276</v>
      </c>
      <c r="E13" s="27">
        <f t="shared" ref="E13:M13" si="0">E12/D12-1</f>
        <v>0.38607090598991589</v>
      </c>
      <c r="F13" s="27">
        <f t="shared" si="0"/>
        <v>0.26353833093791246</v>
      </c>
      <c r="G13" s="27">
        <f t="shared" si="0"/>
        <v>0.33068940744485542</v>
      </c>
      <c r="H13" s="27">
        <f t="shared" si="0"/>
        <v>0.24322903023916598</v>
      </c>
      <c r="I13" s="27">
        <f t="shared" si="0"/>
        <v>-2.9237400583831175E-2</v>
      </c>
      <c r="J13" s="27">
        <f t="shared" si="0"/>
        <v>0.28302998874210639</v>
      </c>
      <c r="K13" s="27">
        <f t="shared" si="0"/>
        <v>0.38297993915987938</v>
      </c>
      <c r="L13" s="27">
        <f t="shared" si="0"/>
        <v>0.18555909537819737</v>
      </c>
      <c r="M13" s="27">
        <f t="shared" si="0"/>
        <v>4.3389461816702557E-2</v>
      </c>
    </row>
    <row r="15" spans="1:13">
      <c r="B15" t="s">
        <v>97</v>
      </c>
      <c r="C15" s="25">
        <f>IFERROR(SUM('Data Sheet'!B18,'Data Sheet'!B21:B23)-1*'Data Sheet'!B19,0)</f>
        <v>6359.4000000000015</v>
      </c>
      <c r="D15" s="25">
        <f>IFERROR(SUM('Data Sheet'!C18,'Data Sheet'!C21:C23)-1*'Data Sheet'!C19,0)</f>
        <v>8341.31</v>
      </c>
      <c r="E15" s="25">
        <f>IFERROR(SUM('Data Sheet'!D18,'Data Sheet'!D21:D23)-1*'Data Sheet'!D19,0)</f>
        <v>10677.84</v>
      </c>
      <c r="F15" s="25">
        <f>IFERROR(SUM('Data Sheet'!E18,'Data Sheet'!E21:E23)-1*'Data Sheet'!E19,0)</f>
        <v>13388.5</v>
      </c>
      <c r="G15" s="25">
        <f>IFERROR(SUM('Data Sheet'!F18,'Data Sheet'!F21:F23)-1*'Data Sheet'!F19,0)</f>
        <v>17992.57</v>
      </c>
      <c r="H15" s="25">
        <f>IFERROR(SUM('Data Sheet'!G18,'Data Sheet'!G21:G23)-1*'Data Sheet'!G19,0)</f>
        <v>22325.26</v>
      </c>
      <c r="I15" s="25">
        <f>IFERROR(SUM('Data Sheet'!H18,'Data Sheet'!H21:H23)-1*'Data Sheet'!H19,0)</f>
        <v>21947.38</v>
      </c>
      <c r="J15" s="25">
        <f>IFERROR(SUM('Data Sheet'!I18,'Data Sheet'!I21:I23)-1*'Data Sheet'!I19,0)</f>
        <v>27964.01</v>
      </c>
      <c r="K15" s="25">
        <f>IFERROR(SUM('Data Sheet'!J18,'Data Sheet'!J21:J23)-1*'Data Sheet'!J19,0)</f>
        <v>38460.71</v>
      </c>
      <c r="L15" s="25">
        <f>IFERROR(SUM('Data Sheet'!K18,'Data Sheet'!K21:K23)-1*'Data Sheet'!K19,0)</f>
        <v>45780.22</v>
      </c>
      <c r="M15" s="25">
        <f>IFERROR(SUM('Data Sheet'!H43:K43),0)</f>
        <v>48702.78</v>
      </c>
    </row>
    <row r="16" spans="1:13">
      <c r="B16" s="26" t="s">
        <v>98</v>
      </c>
      <c r="C16" s="27">
        <f>C15/C12</f>
        <v>0.98757188136217045</v>
      </c>
      <c r="D16" s="27">
        <f t="shared" ref="D16:L16" si="1">D15/D12</f>
        <v>0.97175480209139109</v>
      </c>
      <c r="E16" s="27">
        <f t="shared" si="1"/>
        <v>0.89747093976146641</v>
      </c>
      <c r="F16" s="27">
        <f t="shared" si="1"/>
        <v>0.89059548199984029</v>
      </c>
      <c r="G16" s="27">
        <f t="shared" si="1"/>
        <v>0.89942522989804297</v>
      </c>
      <c r="H16" s="27">
        <f t="shared" si="1"/>
        <v>0.89767110839478559</v>
      </c>
      <c r="I16" s="27">
        <f t="shared" si="1"/>
        <v>0.90905543870578132</v>
      </c>
      <c r="J16" s="27">
        <f t="shared" si="1"/>
        <v>0.90275588377813076</v>
      </c>
      <c r="K16" s="27">
        <f t="shared" si="1"/>
        <v>0.89778489788410532</v>
      </c>
      <c r="L16" s="27">
        <f t="shared" si="1"/>
        <v>0.9013836310070541</v>
      </c>
      <c r="M16" s="27">
        <f>M15/M12</f>
        <v>0.91904991137430125</v>
      </c>
    </row>
    <row r="18" spans="2:13">
      <c r="B18" s="46" t="s">
        <v>181</v>
      </c>
      <c r="C18" s="46">
        <f>C12-C15</f>
        <v>80.029999999998836</v>
      </c>
      <c r="D18" s="46">
        <f t="shared" ref="D18:L18" si="2">D12-D15</f>
        <v>242.45000000000073</v>
      </c>
      <c r="E18" s="46">
        <f t="shared" si="2"/>
        <v>1219.8600000000006</v>
      </c>
      <c r="F18" s="46">
        <f t="shared" si="2"/>
        <v>1644.7000000000007</v>
      </c>
      <c r="G18" s="46">
        <f t="shared" si="2"/>
        <v>2011.9500000000007</v>
      </c>
      <c r="H18" s="46">
        <f t="shared" si="2"/>
        <v>2544.9400000000023</v>
      </c>
      <c r="I18" s="46">
        <f t="shared" si="2"/>
        <v>2195.6800000000003</v>
      </c>
      <c r="J18" s="46">
        <f t="shared" si="2"/>
        <v>3012.260000000002</v>
      </c>
      <c r="K18" s="46">
        <f t="shared" si="2"/>
        <v>4378.8499999999985</v>
      </c>
      <c r="L18" s="46">
        <f t="shared" si="2"/>
        <v>5008.6100000000006</v>
      </c>
      <c r="M18" s="46">
        <f>M12-M15</f>
        <v>4289.75</v>
      </c>
    </row>
    <row r="19" spans="2:13">
      <c r="B19" s="29" t="s">
        <v>108</v>
      </c>
      <c r="C19" s="27">
        <f>C18/C12</f>
        <v>1.2428118637829564E-2</v>
      </c>
      <c r="D19" s="27">
        <f t="shared" ref="D19:M19" si="3">D18/D12</f>
        <v>2.82451979086089E-2</v>
      </c>
      <c r="E19" s="27">
        <f t="shared" si="3"/>
        <v>0.10252906023853355</v>
      </c>
      <c r="F19" s="27">
        <f t="shared" si="3"/>
        <v>0.10940451800015968</v>
      </c>
      <c r="G19" s="27">
        <f t="shared" si="3"/>
        <v>0.10057477010195699</v>
      </c>
      <c r="H19" s="27">
        <f t="shared" si="3"/>
        <v>0.10232889160521437</v>
      </c>
      <c r="I19" s="27">
        <f t="shared" si="3"/>
        <v>9.0944561294218712E-2</v>
      </c>
      <c r="J19" s="27">
        <f t="shared" si="3"/>
        <v>9.7244116221869251E-2</v>
      </c>
      <c r="K19" s="27">
        <f t="shared" si="3"/>
        <v>0.10221510211589471</v>
      </c>
      <c r="L19" s="27">
        <f t="shared" si="3"/>
        <v>9.8616368992945902E-2</v>
      </c>
      <c r="M19" s="27">
        <f t="shared" si="3"/>
        <v>8.095008862569876E-2</v>
      </c>
    </row>
    <row r="21" spans="2:13">
      <c r="B21" t="s">
        <v>100</v>
      </c>
      <c r="C21" s="28">
        <f>IFERROR(SUM('Data Sheet'!B23:B24),0)</f>
        <v>147.23999999999995</v>
      </c>
      <c r="D21" s="28">
        <f>IFERROR(SUM('Data Sheet'!C23:C24),0)</f>
        <v>146.12</v>
      </c>
      <c r="E21" s="28">
        <f>IFERROR(SUM('Data Sheet'!D23:D24),0)</f>
        <v>222.51</v>
      </c>
      <c r="F21" s="28">
        <f>IFERROR(SUM('Data Sheet'!E23:E24),0)</f>
        <v>266.58000000000004</v>
      </c>
      <c r="G21" s="28">
        <f>IFERROR(SUM('Data Sheet'!F23:F24),0)</f>
        <v>361.68</v>
      </c>
      <c r="H21" s="28">
        <f>IFERROR(SUM('Data Sheet'!G23:G24),0)</f>
        <v>347.62</v>
      </c>
      <c r="I21" s="28">
        <f>IFERROR(SUM('Data Sheet'!H23:H24),0)</f>
        <v>385.34</v>
      </c>
      <c r="J21" s="28">
        <f>IFERROR(SUM('Data Sheet'!I23:I24),0)</f>
        <v>445.46000000000004</v>
      </c>
      <c r="K21" s="28">
        <f>IFERROR(SUM('Data Sheet'!J23:J24),0)</f>
        <v>637.5</v>
      </c>
      <c r="L21" s="28">
        <f>IFERROR(SUM('Data Sheet'!K23:K24),0)</f>
        <v>800.81</v>
      </c>
      <c r="M21" s="28"/>
    </row>
    <row r="22" spans="2:13">
      <c r="B22" s="29" t="s">
        <v>102</v>
      </c>
      <c r="C22" s="30">
        <f t="shared" ref="C22:L22" si="4">C21/C12</f>
        <v>2.2865377836237051E-2</v>
      </c>
      <c r="D22" s="30">
        <f t="shared" si="4"/>
        <v>1.7022843136341184E-2</v>
      </c>
      <c r="E22" s="30">
        <f t="shared" si="4"/>
        <v>1.870193398724123E-2</v>
      </c>
      <c r="F22" s="30">
        <f t="shared" si="4"/>
        <v>1.7732751509991221E-2</v>
      </c>
      <c r="G22" s="30">
        <f t="shared" si="4"/>
        <v>1.8079913939449684E-2</v>
      </c>
      <c r="H22" s="30">
        <f t="shared" si="4"/>
        <v>1.3977370507675852E-2</v>
      </c>
      <c r="I22" s="30">
        <f t="shared" si="4"/>
        <v>1.5960694294757993E-2</v>
      </c>
      <c r="J22" s="30">
        <f t="shared" si="4"/>
        <v>1.438068560223681E-2</v>
      </c>
      <c r="K22" s="30">
        <f t="shared" si="4"/>
        <v>1.4881105221435514E-2</v>
      </c>
      <c r="L22" s="30">
        <f t="shared" si="4"/>
        <v>1.5767443353193997E-2</v>
      </c>
      <c r="M22" s="29"/>
    </row>
    <row r="24" spans="2:13">
      <c r="B24" s="46" t="s">
        <v>103</v>
      </c>
      <c r="C24" s="46">
        <f t="shared" ref="C24:M24" si="5">C12-C15</f>
        <v>80.029999999998836</v>
      </c>
      <c r="D24" s="46">
        <f t="shared" si="5"/>
        <v>242.45000000000073</v>
      </c>
      <c r="E24" s="46">
        <f t="shared" si="5"/>
        <v>1219.8600000000006</v>
      </c>
      <c r="F24" s="46">
        <f t="shared" si="5"/>
        <v>1644.7000000000007</v>
      </c>
      <c r="G24" s="46">
        <f t="shared" si="5"/>
        <v>2011.9500000000007</v>
      </c>
      <c r="H24" s="46">
        <f t="shared" si="5"/>
        <v>2544.9400000000023</v>
      </c>
      <c r="I24" s="46">
        <f t="shared" si="5"/>
        <v>2195.6800000000003</v>
      </c>
      <c r="J24" s="46">
        <f t="shared" si="5"/>
        <v>3012.260000000002</v>
      </c>
      <c r="K24" s="46">
        <f t="shared" si="5"/>
        <v>4378.8499999999985</v>
      </c>
      <c r="L24" s="46">
        <f t="shared" si="5"/>
        <v>5008.6100000000006</v>
      </c>
      <c r="M24" s="46">
        <f t="shared" si="5"/>
        <v>4289.75</v>
      </c>
    </row>
    <row r="25" spans="2:13">
      <c r="B25" s="29" t="s">
        <v>104</v>
      </c>
      <c r="C25" s="30">
        <f t="shared" ref="C25:M25" si="6">C24/C12</f>
        <v>1.2428118637829564E-2</v>
      </c>
      <c r="D25" s="30">
        <f t="shared" si="6"/>
        <v>2.82451979086089E-2</v>
      </c>
      <c r="E25" s="30">
        <f t="shared" si="6"/>
        <v>0.10252906023853355</v>
      </c>
      <c r="F25" s="30">
        <f t="shared" si="6"/>
        <v>0.10940451800015968</v>
      </c>
      <c r="G25" s="30">
        <f t="shared" si="6"/>
        <v>0.10057477010195699</v>
      </c>
      <c r="H25" s="30">
        <f t="shared" si="6"/>
        <v>0.10232889160521437</v>
      </c>
      <c r="I25" s="30">
        <f t="shared" si="6"/>
        <v>9.0944561294218712E-2</v>
      </c>
      <c r="J25" s="30">
        <f t="shared" si="6"/>
        <v>9.7244116221869251E-2</v>
      </c>
      <c r="K25" s="30">
        <f t="shared" si="6"/>
        <v>0.10221510211589471</v>
      </c>
      <c r="L25" s="30">
        <f t="shared" si="6"/>
        <v>9.8616368992945902E-2</v>
      </c>
      <c r="M25" s="30">
        <f t="shared" si="6"/>
        <v>8.095008862569876E-2</v>
      </c>
    </row>
    <row r="27" spans="2:13">
      <c r="B27" t="s">
        <v>11</v>
      </c>
      <c r="C27" s="28">
        <f>IFERROR('Data Sheet'!B27,0)</f>
        <v>72.36</v>
      </c>
      <c r="D27" s="28">
        <f>IFERROR('Data Sheet'!C27,0)</f>
        <v>91.34</v>
      </c>
      <c r="E27" s="28">
        <f>IFERROR('Data Sheet'!D27,0)</f>
        <v>121.98</v>
      </c>
      <c r="F27" s="28">
        <f>IFERROR('Data Sheet'!E27,0)</f>
        <v>59.54</v>
      </c>
      <c r="G27" s="28">
        <f>IFERROR('Data Sheet'!F27,0)</f>
        <v>47.21</v>
      </c>
      <c r="H27" s="28">
        <f>IFERROR('Data Sheet'!G27,0)</f>
        <v>69.12</v>
      </c>
      <c r="I27" s="28">
        <f>IFERROR('Data Sheet'!H27,0)</f>
        <v>41.65</v>
      </c>
      <c r="J27" s="28">
        <f>IFERROR('Data Sheet'!I27,0)</f>
        <v>53.79</v>
      </c>
      <c r="K27" s="28">
        <f>IFERROR('Data Sheet'!J27,0)</f>
        <v>67.41</v>
      </c>
      <c r="L27" s="28">
        <f>IFERROR('Data Sheet'!K27,0)</f>
        <v>58.13</v>
      </c>
      <c r="M27" s="28">
        <f>IFERROR(SUM('Data Sheet'!H46:K46),0)</f>
        <v>59.52</v>
      </c>
    </row>
    <row r="28" spans="2:13">
      <c r="B28" s="29" t="s">
        <v>105</v>
      </c>
      <c r="C28" s="30">
        <f t="shared" ref="C28:M28" si="7">C27/C12</f>
        <v>1.1237019425632393E-2</v>
      </c>
      <c r="D28" s="30">
        <f t="shared" si="7"/>
        <v>1.0641024446163452E-2</v>
      </c>
      <c r="E28" s="30">
        <f t="shared" si="7"/>
        <v>1.0252401724703094E-2</v>
      </c>
      <c r="F28" s="30">
        <f t="shared" si="7"/>
        <v>3.9605672777585609E-3</v>
      </c>
      <c r="G28" s="30">
        <f t="shared" si="7"/>
        <v>2.3599666475376565E-3</v>
      </c>
      <c r="H28" s="30">
        <f t="shared" si="7"/>
        <v>2.7792297609186899E-3</v>
      </c>
      <c r="I28" s="30">
        <f t="shared" si="7"/>
        <v>1.7251334337900829E-3</v>
      </c>
      <c r="J28" s="30">
        <f t="shared" si="7"/>
        <v>1.7364905458274996E-3</v>
      </c>
      <c r="K28" s="30">
        <f t="shared" si="7"/>
        <v>1.5735455732972048E-3</v>
      </c>
      <c r="L28" s="30">
        <f t="shared" si="7"/>
        <v>1.1445430028610621E-3</v>
      </c>
      <c r="M28" s="30">
        <f t="shared" si="7"/>
        <v>1.1231771723297604E-3</v>
      </c>
    </row>
    <row r="30" spans="2:13">
      <c r="B30" t="s">
        <v>10</v>
      </c>
      <c r="C30" s="28">
        <f>IFERROR('Data Sheet'!B26,0)</f>
        <v>81.540000000000006</v>
      </c>
      <c r="D30" s="28">
        <f>IFERROR('Data Sheet'!C26,0)</f>
        <v>98.43</v>
      </c>
      <c r="E30" s="28">
        <f>IFERROR('Data Sheet'!D26,0)</f>
        <v>127.82</v>
      </c>
      <c r="F30" s="28">
        <f>IFERROR('Data Sheet'!E26,0)</f>
        <v>159</v>
      </c>
      <c r="G30" s="28">
        <f>IFERROR('Data Sheet'!F26,0)</f>
        <v>212.49</v>
      </c>
      <c r="H30" s="28">
        <f>IFERROR('Data Sheet'!G26,0)</f>
        <v>374.41</v>
      </c>
      <c r="I30" s="28">
        <f>IFERROR('Data Sheet'!H26,0)</f>
        <v>414.16</v>
      </c>
      <c r="J30" s="28">
        <f>IFERROR('Data Sheet'!I26,0)</f>
        <v>498.08</v>
      </c>
      <c r="K30" s="28">
        <f>IFERROR('Data Sheet'!J26,0)</f>
        <v>638.87</v>
      </c>
      <c r="L30" s="28">
        <f>IFERROR('Data Sheet'!K26,0)</f>
        <v>730.76</v>
      </c>
      <c r="M30" s="28">
        <f>IFERROR(SUM('Data Sheet'!H45:K45),0)</f>
        <v>761.34</v>
      </c>
    </row>
    <row r="31" spans="2:13">
      <c r="B31" s="29" t="s">
        <v>106</v>
      </c>
      <c r="C31" s="30">
        <f t="shared" ref="C31:M31" si="8">C30/C12</f>
        <v>1.26626114423171E-2</v>
      </c>
      <c r="D31" s="30">
        <f t="shared" si="8"/>
        <v>1.1467002805297445E-2</v>
      </c>
      <c r="E31" s="30">
        <f t="shared" si="8"/>
        <v>1.0743252897618866E-2</v>
      </c>
      <c r="F31" s="30">
        <f t="shared" si="8"/>
        <v>1.0576590479738178E-2</v>
      </c>
      <c r="G31" s="30">
        <f t="shared" si="8"/>
        <v>1.062209940553435E-2</v>
      </c>
      <c r="H31" s="30">
        <f t="shared" si="8"/>
        <v>1.5054563292615258E-2</v>
      </c>
      <c r="I31" s="30">
        <f t="shared" si="8"/>
        <v>1.7154412075354161E-2</v>
      </c>
      <c r="J31" s="30">
        <f t="shared" si="8"/>
        <v>1.6079405299605148E-2</v>
      </c>
      <c r="K31" s="30">
        <f t="shared" si="8"/>
        <v>1.4913085008342757E-2</v>
      </c>
      <c r="L31" s="30">
        <f t="shared" si="8"/>
        <v>1.4388203075361254E-2</v>
      </c>
      <c r="M31" s="30">
        <f t="shared" si="8"/>
        <v>1.436693058436727E-2</v>
      </c>
    </row>
    <row r="33" spans="2:14">
      <c r="B33" s="44" t="s">
        <v>109</v>
      </c>
      <c r="C33" s="45">
        <f>IFERROR(C24-SUM(C27,C30),0)</f>
        <v>-73.87000000000117</v>
      </c>
      <c r="D33" s="45">
        <f t="shared" ref="D33:M33" si="9">IFERROR(D24-SUM(D27,D30),0)</f>
        <v>52.680000000000717</v>
      </c>
      <c r="E33" s="45">
        <f t="shared" si="9"/>
        <v>970.06000000000063</v>
      </c>
      <c r="F33" s="45">
        <f t="shared" si="9"/>
        <v>1426.1600000000008</v>
      </c>
      <c r="G33" s="42">
        <f t="shared" si="9"/>
        <v>1752.2500000000007</v>
      </c>
      <c r="H33" s="42">
        <f t="shared" si="9"/>
        <v>2101.4100000000021</v>
      </c>
      <c r="I33" s="42">
        <f t="shared" si="9"/>
        <v>1739.8700000000003</v>
      </c>
      <c r="J33" s="42">
        <f t="shared" si="9"/>
        <v>2460.3900000000021</v>
      </c>
      <c r="K33" s="42">
        <f t="shared" si="9"/>
        <v>3672.5699999999988</v>
      </c>
      <c r="L33" s="42">
        <f t="shared" si="9"/>
        <v>4219.72</v>
      </c>
      <c r="M33" s="42">
        <f t="shared" si="9"/>
        <v>3468.89</v>
      </c>
    </row>
    <row r="34" spans="2:14">
      <c r="B34" s="29" t="s">
        <v>110</v>
      </c>
      <c r="C34" s="30">
        <f>C33/C12</f>
        <v>-1.1471512230119928E-2</v>
      </c>
      <c r="D34" s="30">
        <f t="shared" ref="D34:M34" si="10">D33/D12</f>
        <v>6.137170657148E-3</v>
      </c>
      <c r="E34" s="30">
        <f t="shared" si="10"/>
        <v>8.1533405616211585E-2</v>
      </c>
      <c r="F34" s="30">
        <f t="shared" si="10"/>
        <v>9.4867360242662957E-2</v>
      </c>
      <c r="G34" s="30">
        <f t="shared" si="10"/>
        <v>8.7592704048884987E-2</v>
      </c>
      <c r="H34" s="30">
        <f t="shared" si="10"/>
        <v>8.4495098551680414E-2</v>
      </c>
      <c r="I34" s="30">
        <f t="shared" si="10"/>
        <v>7.2065015785074474E-2</v>
      </c>
      <c r="J34" s="30">
        <f t="shared" si="10"/>
        <v>7.9428220376436612E-2</v>
      </c>
      <c r="K34" s="30">
        <f t="shared" si="10"/>
        <v>8.5728471534254766E-2</v>
      </c>
      <c r="L34" s="30">
        <f t="shared" si="10"/>
        <v>8.3083622914723571E-2</v>
      </c>
      <c r="M34" s="30">
        <f t="shared" si="10"/>
        <v>6.5459980869001719E-2</v>
      </c>
      <c r="N34" s="30"/>
    </row>
    <row r="36" spans="2:14">
      <c r="B36" t="s">
        <v>13</v>
      </c>
      <c r="C36" s="28">
        <f>IFERROR('Data Sheet'!B29,0)</f>
        <v>110.92</v>
      </c>
      <c r="D36" s="28">
        <f>IFERROR('Data Sheet'!C29,0)</f>
        <v>171.47</v>
      </c>
      <c r="E36" s="28">
        <f>IFERROR('Data Sheet'!D29,0)</f>
        <v>268.27999999999997</v>
      </c>
      <c r="F36" s="28">
        <f>IFERROR('Data Sheet'!E29,0)</f>
        <v>415.79</v>
      </c>
      <c r="G36" s="25">
        <f>IFERROR('Data Sheet'!F29,0)</f>
        <v>519.48</v>
      </c>
      <c r="H36" s="25">
        <f>IFERROR('Data Sheet'!G29,0)</f>
        <v>443.79</v>
      </c>
      <c r="I36" s="25">
        <f>IFERROR('Data Sheet'!H29,0)</f>
        <v>384.02</v>
      </c>
      <c r="J36" s="25">
        <f>IFERROR('Data Sheet'!I29,0)</f>
        <v>571.72</v>
      </c>
      <c r="K36" s="25">
        <f>IFERROR('Data Sheet'!J29,0)</f>
        <v>681.75</v>
      </c>
      <c r="L36" s="25">
        <f>IFERROR('Data Sheet'!K29,0)</f>
        <v>925.72</v>
      </c>
      <c r="M36" s="25">
        <f>IFERROR(SUM('Data Sheet'!H48:K48),0)</f>
        <v>967.62000000000012</v>
      </c>
      <c r="N36" s="28"/>
    </row>
    <row r="37" spans="2:14">
      <c r="B37" s="29" t="s">
        <v>111</v>
      </c>
      <c r="C37" s="30">
        <f>C36/C33</f>
        <v>-1.5015567889535433</v>
      </c>
      <c r="D37" s="30">
        <f t="shared" ref="D37:M37" si="11">D36/D33</f>
        <v>3.2549354593773283</v>
      </c>
      <c r="E37" s="30">
        <f t="shared" si="11"/>
        <v>0.27656021277034387</v>
      </c>
      <c r="F37" s="30">
        <f t="shared" si="11"/>
        <v>0.29154512817636158</v>
      </c>
      <c r="G37" s="30">
        <f t="shared" si="11"/>
        <v>0.29646454558424873</v>
      </c>
      <c r="H37" s="30">
        <f t="shared" si="11"/>
        <v>0.21118677459420082</v>
      </c>
      <c r="I37" s="30">
        <f t="shared" si="11"/>
        <v>0.22071763982366494</v>
      </c>
      <c r="J37" s="30">
        <f t="shared" si="11"/>
        <v>0.23236966497181322</v>
      </c>
      <c r="K37" s="30">
        <f t="shared" si="11"/>
        <v>0.18563294913371298</v>
      </c>
      <c r="L37" s="30">
        <f t="shared" si="11"/>
        <v>0.21937948489473236</v>
      </c>
      <c r="M37" s="30">
        <f t="shared" si="11"/>
        <v>0.27894225530356975</v>
      </c>
    </row>
    <row r="39" spans="2:14">
      <c r="B39" s="44" t="s">
        <v>112</v>
      </c>
      <c r="C39" s="45">
        <f>C33-C36</f>
        <v>-184.79000000000116</v>
      </c>
      <c r="D39" s="45">
        <f t="shared" ref="D39:M39" si="12">D33-D36</f>
        <v>-118.78999999999928</v>
      </c>
      <c r="E39" s="45">
        <f t="shared" si="12"/>
        <v>701.78000000000065</v>
      </c>
      <c r="F39" s="45">
        <f t="shared" si="12"/>
        <v>1010.3700000000008</v>
      </c>
      <c r="G39" s="45">
        <f t="shared" si="12"/>
        <v>1232.7700000000007</v>
      </c>
      <c r="H39" s="42">
        <f t="shared" si="12"/>
        <v>1657.6200000000022</v>
      </c>
      <c r="I39" s="42">
        <f t="shared" si="12"/>
        <v>1355.8500000000004</v>
      </c>
      <c r="J39" s="42">
        <f t="shared" si="12"/>
        <v>1888.6700000000021</v>
      </c>
      <c r="K39" s="42">
        <f t="shared" si="12"/>
        <v>2990.8199999999988</v>
      </c>
      <c r="L39" s="42">
        <f t="shared" si="12"/>
        <v>3294</v>
      </c>
      <c r="M39" s="42">
        <f t="shared" si="12"/>
        <v>2501.2699999999995</v>
      </c>
    </row>
    <row r="40" spans="2:14">
      <c r="B40" s="29" t="s">
        <v>113</v>
      </c>
      <c r="C40" s="30">
        <f>C39/C12</f>
        <v>-2.8696639298820104E-2</v>
      </c>
      <c r="D40" s="30">
        <f t="shared" ref="D40:M40" si="13">D39/D12</f>
        <v>-1.3838923735053086E-2</v>
      </c>
      <c r="E40" s="30">
        <f t="shared" si="13"/>
        <v>5.8984509611101354E-2</v>
      </c>
      <c r="F40" s="30">
        <f t="shared" si="13"/>
        <v>6.7209243540962721E-2</v>
      </c>
      <c r="G40" s="30">
        <f t="shared" si="13"/>
        <v>6.1624572846536711E-2</v>
      </c>
      <c r="H40" s="30">
        <f t="shared" si="13"/>
        <v>6.665085121953189E-2</v>
      </c>
      <c r="I40" s="30">
        <f t="shared" si="13"/>
        <v>5.6158995587137682E-2</v>
      </c>
      <c r="J40" s="30">
        <f t="shared" si="13"/>
        <v>6.0971511418256685E-2</v>
      </c>
      <c r="K40" s="30">
        <f t="shared" si="13"/>
        <v>6.9814442538625496E-2</v>
      </c>
      <c r="L40" s="30">
        <f t="shared" si="13"/>
        <v>6.4856780516503329E-2</v>
      </c>
      <c r="M40" s="30">
        <f t="shared" si="13"/>
        <v>4.720042617327385E-2</v>
      </c>
    </row>
    <row r="42" spans="2:14">
      <c r="B42" t="s">
        <v>114</v>
      </c>
      <c r="C42" s="28">
        <f>IFERROR('Data Sheet'!B93,0)</f>
        <v>56.15</v>
      </c>
      <c r="D42" s="25">
        <f>IFERROR('Data Sheet'!C93,0)</f>
        <v>56.15</v>
      </c>
      <c r="E42" s="25">
        <f>IFERROR('Data Sheet'!D93,0)</f>
        <v>62.41</v>
      </c>
      <c r="F42" s="25">
        <f>IFERROR('Data Sheet'!E93,0)</f>
        <v>62.41</v>
      </c>
      <c r="G42" s="25">
        <f>IFERROR('Data Sheet'!F93,0)</f>
        <v>62.41</v>
      </c>
      <c r="H42" s="25">
        <f>IFERROR('Data Sheet'!G93,0)</f>
        <v>64.78</v>
      </c>
      <c r="I42" s="25">
        <f>IFERROR('Data Sheet'!H93,0)</f>
        <v>64.78</v>
      </c>
      <c r="J42" s="25">
        <f>IFERROR('Data Sheet'!I93,0)</f>
        <v>64.78</v>
      </c>
      <c r="K42" s="25">
        <f>IFERROR('Data Sheet'!J93,0)</f>
        <v>64.83</v>
      </c>
      <c r="L42" s="25">
        <f>IFERROR('Data Sheet'!K93,0)</f>
        <v>65.069999999999993</v>
      </c>
      <c r="M42" s="25">
        <f>L42</f>
        <v>65.069999999999993</v>
      </c>
    </row>
    <row r="43" spans="2:14">
      <c r="C43" s="28"/>
      <c r="D43" s="25"/>
      <c r="E43" s="25"/>
      <c r="F43" s="25"/>
      <c r="G43" s="25"/>
      <c r="H43" s="25"/>
      <c r="I43" s="25"/>
      <c r="J43" s="25"/>
      <c r="K43" s="25"/>
      <c r="L43" s="25"/>
    </row>
    <row r="44" spans="2:14">
      <c r="B44" t="s">
        <v>115</v>
      </c>
      <c r="C44" s="25">
        <f>IFERROR(C39/C42,0)</f>
        <v>-3.2910062333036718</v>
      </c>
      <c r="D44" s="25">
        <f t="shared" ref="D44:L44" si="14">IFERROR(D39/D42,0)</f>
        <v>-2.1155832591273249</v>
      </c>
      <c r="E44" s="25">
        <f t="shared" si="14"/>
        <v>11.24467232815255</v>
      </c>
      <c r="F44" s="25">
        <f t="shared" si="14"/>
        <v>16.189232494792513</v>
      </c>
      <c r="G44" s="25">
        <f t="shared" si="14"/>
        <v>19.752763980131402</v>
      </c>
      <c r="H44" s="25">
        <f t="shared" si="14"/>
        <v>25.588453226304448</v>
      </c>
      <c r="I44" s="25">
        <f t="shared" si="14"/>
        <v>20.93007100957086</v>
      </c>
      <c r="J44" s="25">
        <f t="shared" si="14"/>
        <v>29.155140475455418</v>
      </c>
      <c r="K44" s="25">
        <f t="shared" si="14"/>
        <v>46.133271633502993</v>
      </c>
      <c r="L44" s="25">
        <f t="shared" si="14"/>
        <v>50.622406639004154</v>
      </c>
      <c r="M44" s="25">
        <f>IFERROR(M39/M42,0)</f>
        <v>38.439680344244657</v>
      </c>
    </row>
    <row r="45" spans="2:14">
      <c r="B45" s="29" t="s">
        <v>117</v>
      </c>
      <c r="C45" s="30"/>
      <c r="D45" s="30">
        <f>IFERROR(D44/C44-1,0)</f>
        <v>-0.35716218410087919</v>
      </c>
      <c r="E45" s="30">
        <f t="shared" ref="E45:L45" si="15">IFERROR(E44/D44-1,0)</f>
        <v>-6.3151641655507147</v>
      </c>
      <c r="F45" s="30">
        <f t="shared" si="15"/>
        <v>0.43972470004844788</v>
      </c>
      <c r="G45" s="30">
        <f t="shared" si="15"/>
        <v>0.22011738274097592</v>
      </c>
      <c r="H45" s="30">
        <f t="shared" si="15"/>
        <v>0.29543659064842553</v>
      </c>
      <c r="I45" s="30">
        <f t="shared" si="15"/>
        <v>-0.18205016831360721</v>
      </c>
      <c r="J45" s="30">
        <f t="shared" si="15"/>
        <v>0.39297857432606964</v>
      </c>
      <c r="K45" s="30">
        <f t="shared" si="15"/>
        <v>0.58233748427111176</v>
      </c>
      <c r="L45" s="30">
        <f t="shared" si="15"/>
        <v>9.7307969856641474E-2</v>
      </c>
      <c r="M45" s="30"/>
    </row>
    <row r="47" spans="2:14">
      <c r="B47" t="s">
        <v>116</v>
      </c>
      <c r="C47" s="32">
        <f>IFERROR('Data Sheet'!B31/'Historical Financial Statements'!C42,0)</f>
        <v>0</v>
      </c>
      <c r="D47" s="32">
        <f>IFERROR('Data Sheet'!C31/'Historical Financial Statements'!D42,0)</f>
        <v>0</v>
      </c>
      <c r="E47" s="32">
        <f>IFERROR('Data Sheet'!D31/'Historical Financial Statements'!E42,0)</f>
        <v>0</v>
      </c>
      <c r="F47" s="32">
        <f>IFERROR('Data Sheet'!E31/'Historical Financial Statements'!F42,0)</f>
        <v>0</v>
      </c>
      <c r="G47" s="32">
        <f>IFERROR('Data Sheet'!F31/'Historical Financial Statements'!G42,0)</f>
        <v>0</v>
      </c>
      <c r="H47" s="32">
        <f>IFERROR('Data Sheet'!G31/'Historical Financial Statements'!H42,0)</f>
        <v>0</v>
      </c>
      <c r="I47" s="32">
        <f>IFERROR('Data Sheet'!H31/'Historical Financial Statements'!I42,0)</f>
        <v>0</v>
      </c>
      <c r="J47" s="32">
        <f>IFERROR('Data Sheet'!I31/'Historical Financial Statements'!J42,0)</f>
        <v>0</v>
      </c>
      <c r="K47" s="32">
        <f>IFERROR('Data Sheet'!J31/'Historical Financial Statements'!K42,0)</f>
        <v>0</v>
      </c>
      <c r="L47" s="32">
        <f>IFERROR('Data Sheet'!K31/'Historical Financial Statements'!L42,0)</f>
        <v>0</v>
      </c>
      <c r="M47" s="32">
        <f>IFERROR('Data Sheet'!L31/'Historical Financial Statements'!M42,0)</f>
        <v>0</v>
      </c>
    </row>
    <row r="48" spans="2:14">
      <c r="B48" s="29" t="s">
        <v>118</v>
      </c>
      <c r="C48" s="229">
        <f>IFERROR(C47/C44,0)</f>
        <v>0</v>
      </c>
      <c r="D48" s="229">
        <f t="shared" ref="D48:M48" si="16">IFERROR(D47/D44,0)</f>
        <v>0</v>
      </c>
      <c r="E48" s="229">
        <f t="shared" si="16"/>
        <v>0</v>
      </c>
      <c r="F48" s="229">
        <f t="shared" si="16"/>
        <v>0</v>
      </c>
      <c r="G48" s="229">
        <f t="shared" si="16"/>
        <v>0</v>
      </c>
      <c r="H48" s="229">
        <f t="shared" si="16"/>
        <v>0</v>
      </c>
      <c r="I48" s="229">
        <f t="shared" si="16"/>
        <v>0</v>
      </c>
      <c r="J48" s="229">
        <f t="shared" si="16"/>
        <v>0</v>
      </c>
      <c r="K48" s="229">
        <f t="shared" si="16"/>
        <v>0</v>
      </c>
      <c r="L48" s="229">
        <f t="shared" si="16"/>
        <v>0</v>
      </c>
      <c r="M48" s="229">
        <f t="shared" si="16"/>
        <v>0</v>
      </c>
    </row>
    <row r="50" spans="1:13">
      <c r="B50" t="s">
        <v>119</v>
      </c>
      <c r="C50" s="31">
        <f>IFERROR(IF(C44&gt;C47,1-C48,0),0)</f>
        <v>0</v>
      </c>
      <c r="D50" s="31">
        <f t="shared" ref="D50:M50" si="17">IFERROR(IF(D44&gt;D47,1-D48,0),0)</f>
        <v>0</v>
      </c>
      <c r="E50" s="31">
        <f t="shared" si="17"/>
        <v>1</v>
      </c>
      <c r="F50" s="31">
        <f t="shared" si="17"/>
        <v>1</v>
      </c>
      <c r="G50" s="31">
        <f t="shared" si="17"/>
        <v>1</v>
      </c>
      <c r="H50" s="31">
        <f t="shared" si="17"/>
        <v>1</v>
      </c>
      <c r="I50" s="31">
        <f t="shared" si="17"/>
        <v>1</v>
      </c>
      <c r="J50" s="31">
        <f t="shared" si="17"/>
        <v>1</v>
      </c>
      <c r="K50" s="31">
        <f t="shared" si="17"/>
        <v>1</v>
      </c>
      <c r="L50" s="31">
        <f t="shared" si="17"/>
        <v>1</v>
      </c>
      <c r="M50" s="31">
        <f t="shared" si="17"/>
        <v>1</v>
      </c>
    </row>
    <row r="52" spans="1:13">
      <c r="A52" t="s">
        <v>107</v>
      </c>
      <c r="B52" s="269" t="s">
        <v>120</v>
      </c>
      <c r="C52" s="289"/>
      <c r="D52" s="289"/>
      <c r="E52" s="289"/>
      <c r="F52" s="289"/>
      <c r="G52" s="289"/>
      <c r="H52" s="289"/>
      <c r="I52" s="289"/>
      <c r="J52" s="289"/>
      <c r="K52" s="289"/>
      <c r="L52" s="289"/>
      <c r="M52" s="289"/>
    </row>
    <row r="53" spans="1:13">
      <c r="B53" s="6" t="s">
        <v>24</v>
      </c>
      <c r="C53" s="25">
        <f>IFERROR('Data Sheet'!B57,0)</f>
        <v>561.54</v>
      </c>
      <c r="D53" s="25">
        <f>IFERROR('Data Sheet'!C57,0)</f>
        <v>561.54</v>
      </c>
      <c r="E53" s="25">
        <f>IFERROR('Data Sheet'!D57,0)</f>
        <v>624.08000000000004</v>
      </c>
      <c r="F53" s="25">
        <f>IFERROR('Data Sheet'!E57,0)</f>
        <v>624.08000000000004</v>
      </c>
      <c r="G53" s="25">
        <f>IFERROR('Data Sheet'!F57,0)</f>
        <v>624.08000000000004</v>
      </c>
      <c r="H53" s="25">
        <f>IFERROR('Data Sheet'!G57,0)</f>
        <v>647.77</v>
      </c>
      <c r="I53" s="25">
        <f>IFERROR('Data Sheet'!H57,0)</f>
        <v>647.77</v>
      </c>
      <c r="J53" s="25">
        <f>IFERROR('Data Sheet'!I57,0)</f>
        <v>647.77</v>
      </c>
      <c r="K53" s="25">
        <f>IFERROR('Data Sheet'!J57,0)</f>
        <v>648.26</v>
      </c>
      <c r="L53" s="25">
        <f>IFERROR('Data Sheet'!K57,0)</f>
        <v>650.73</v>
      </c>
    </row>
    <row r="54" spans="1:13">
      <c r="B54" s="6" t="s">
        <v>25</v>
      </c>
      <c r="C54" s="25">
        <f>IFERROR('Data Sheet'!B58,0)</f>
        <v>637.65</v>
      </c>
      <c r="D54" s="25">
        <f>IFERROR('Data Sheet'!C58,0)</f>
        <v>958.9</v>
      </c>
      <c r="E54" s="25">
        <f>IFERROR('Data Sheet'!D58,0)</f>
        <v>3217.7</v>
      </c>
      <c r="F54" s="25">
        <f>IFERROR('Data Sheet'!E58,0)</f>
        <v>4044.97</v>
      </c>
      <c r="G54" s="25">
        <f>IFERROR('Data Sheet'!F58,0)</f>
        <v>4963.37</v>
      </c>
      <c r="H54" s="25">
        <f>IFERROR('Data Sheet'!G58,0)</f>
        <v>10431.969999999999</v>
      </c>
      <c r="I54" s="25">
        <f>IFERROR('Data Sheet'!H58,0)</f>
        <v>11535.94</v>
      </c>
      <c r="J54" s="25">
        <f>IFERROR('Data Sheet'!I58,0)</f>
        <v>13029.87</v>
      </c>
      <c r="K54" s="25">
        <f>IFERROR('Data Sheet'!J58,0)</f>
        <v>15430.44</v>
      </c>
      <c r="L54" s="25">
        <f>IFERROR('Data Sheet'!K58,0)</f>
        <v>18047.09</v>
      </c>
    </row>
    <row r="55" spans="1:13">
      <c r="B55" s="6" t="s">
        <v>71</v>
      </c>
      <c r="C55" s="25">
        <f>IFERROR('Data Sheet'!B59,0)</f>
        <v>904.26</v>
      </c>
      <c r="D55" s="25">
        <f>IFERROR('Data Sheet'!C59,0)</f>
        <v>1192.3399999999999</v>
      </c>
      <c r="E55" s="25">
        <f>IFERROR('Data Sheet'!D59,0)</f>
        <v>1497.32</v>
      </c>
      <c r="F55" s="25">
        <f>IFERROR('Data Sheet'!E59,0)</f>
        <v>439.25</v>
      </c>
      <c r="G55" s="25">
        <f>IFERROR('Data Sheet'!F59,0)</f>
        <v>700.15</v>
      </c>
      <c r="H55" s="25">
        <f>IFERROR('Data Sheet'!G59,0)</f>
        <v>333.19</v>
      </c>
      <c r="I55" s="25">
        <f>IFERROR('Data Sheet'!H59,0)</f>
        <v>392.71</v>
      </c>
      <c r="J55" s="25">
        <f>IFERROR('Data Sheet'!I59,0)</f>
        <v>646.94000000000005</v>
      </c>
      <c r="K55" s="25">
        <f>IFERROR('Data Sheet'!J59,0)</f>
        <v>642.98</v>
      </c>
      <c r="L55" s="25">
        <f>IFERROR('Data Sheet'!K59,0)</f>
        <v>592.16</v>
      </c>
    </row>
    <row r="56" spans="1:13">
      <c r="B56" s="6" t="s">
        <v>72</v>
      </c>
      <c r="C56" s="25">
        <f>IFERROR('Data Sheet'!B60,0)</f>
        <v>251.36</v>
      </c>
      <c r="D56" s="25">
        <f>IFERROR('Data Sheet'!C60,0)</f>
        <v>388.78</v>
      </c>
      <c r="E56" s="25">
        <f>IFERROR('Data Sheet'!D60,0)</f>
        <v>480.18</v>
      </c>
      <c r="F56" s="25">
        <f>IFERROR('Data Sheet'!E60,0)</f>
        <v>539.91999999999996</v>
      </c>
      <c r="G56" s="25">
        <f>IFERROR('Data Sheet'!F60,0)</f>
        <v>717.9</v>
      </c>
      <c r="H56" s="25">
        <f>IFERROR('Data Sheet'!G60,0)</f>
        <v>663.23</v>
      </c>
      <c r="I56" s="25">
        <f>IFERROR('Data Sheet'!H60,0)</f>
        <v>1078.6300000000001</v>
      </c>
      <c r="J56" s="25">
        <f>IFERROR('Data Sheet'!I60,0)</f>
        <v>1146.4000000000001</v>
      </c>
      <c r="K56" s="25">
        <f>IFERROR('Data Sheet'!J60,0)</f>
        <v>1382.84</v>
      </c>
      <c r="L56" s="25">
        <f>IFERROR('Data Sheet'!K60,0)</f>
        <v>1882.5</v>
      </c>
    </row>
    <row r="57" spans="1:13">
      <c r="B57" s="38" t="s">
        <v>121</v>
      </c>
      <c r="C57" s="37">
        <f>IFERROR('Data Sheet'!B61,0)</f>
        <v>2354.81</v>
      </c>
      <c r="D57" s="37">
        <f>IFERROR('Data Sheet'!C61,0)</f>
        <v>3101.56</v>
      </c>
      <c r="E57" s="37">
        <f>IFERROR('Data Sheet'!D61,0)</f>
        <v>5819.28</v>
      </c>
      <c r="F57" s="37">
        <f>IFERROR('Data Sheet'!E61,0)</f>
        <v>5648.22</v>
      </c>
      <c r="G57" s="37">
        <f>IFERROR('Data Sheet'!F61,0)</f>
        <v>7005.5</v>
      </c>
      <c r="H57" s="37">
        <f>IFERROR('Data Sheet'!G61,0)</f>
        <v>12076.16</v>
      </c>
      <c r="I57" s="37">
        <f>IFERROR('Data Sheet'!H61,0)</f>
        <v>13655.05</v>
      </c>
      <c r="J57" s="37">
        <f>IFERROR('Data Sheet'!I61,0)</f>
        <v>15470.98</v>
      </c>
      <c r="K57" s="37">
        <f>IFERROR('Data Sheet'!J61,0)</f>
        <v>18104.52</v>
      </c>
      <c r="L57" s="37">
        <f>IFERROR('Data Sheet'!K61,0)</f>
        <v>21172.48</v>
      </c>
      <c r="M57" s="2"/>
    </row>
    <row r="58" spans="1:13">
      <c r="B58" s="6"/>
    </row>
    <row r="59" spans="1:13">
      <c r="B59" s="6" t="s">
        <v>122</v>
      </c>
      <c r="C59" s="25">
        <f>IFERROR('Data Sheet'!B62,0)</f>
        <v>1528.08</v>
      </c>
      <c r="D59" s="25">
        <f>IFERROR('Data Sheet'!C62,0)</f>
        <v>2093.52</v>
      </c>
      <c r="E59" s="25">
        <f>IFERROR('Data Sheet'!D62,0)</f>
        <v>2577.75</v>
      </c>
      <c r="F59" s="25">
        <f>IFERROR('Data Sheet'!E62,0)</f>
        <v>3399.97</v>
      </c>
      <c r="G59" s="25">
        <f>IFERROR('Data Sheet'!F62,0)</f>
        <v>4400.37</v>
      </c>
      <c r="H59" s="25">
        <f>IFERROR('Data Sheet'!G62,0)</f>
        <v>5948.03</v>
      </c>
      <c r="I59" s="25">
        <f>IFERROR('Data Sheet'!H62,0)</f>
        <v>7008.8</v>
      </c>
      <c r="J59" s="25">
        <f>IFERROR('Data Sheet'!I62,0)</f>
        <v>9260.02</v>
      </c>
      <c r="K59" s="25">
        <f>IFERROR('Data Sheet'!J62,0)</f>
        <v>11340.48</v>
      </c>
      <c r="L59" s="25">
        <f>IFERROR('Data Sheet'!K62,0)</f>
        <v>13415</v>
      </c>
    </row>
    <row r="60" spans="1:13">
      <c r="B60" s="6" t="s">
        <v>28</v>
      </c>
      <c r="C60" s="25">
        <f>IFERROR('Data Sheet'!B63,0)</f>
        <v>98.12</v>
      </c>
      <c r="D60" s="25">
        <f>IFERROR('Data Sheet'!C63,0)</f>
        <v>81.69</v>
      </c>
      <c r="E60" s="25">
        <f>IFERROR('Data Sheet'!D63,0)</f>
        <v>152.88999999999999</v>
      </c>
      <c r="F60" s="25">
        <f>IFERROR('Data Sheet'!E63,0)</f>
        <v>147.07</v>
      </c>
      <c r="G60" s="25">
        <f>IFERROR('Data Sheet'!F63,0)</f>
        <v>376.84</v>
      </c>
      <c r="H60" s="25">
        <f>IFERROR('Data Sheet'!G63,0)</f>
        <v>364.4</v>
      </c>
      <c r="I60" s="25">
        <f>IFERROR('Data Sheet'!H63,0)</f>
        <v>1019.59</v>
      </c>
      <c r="J60" s="25">
        <f>IFERROR('Data Sheet'!I63,0)</f>
        <v>1129.3399999999999</v>
      </c>
      <c r="K60" s="25">
        <f>IFERROR('Data Sheet'!J63,0)</f>
        <v>829.16</v>
      </c>
      <c r="L60" s="25">
        <f>IFERROR('Data Sheet'!K63,0)</f>
        <v>935.22</v>
      </c>
    </row>
    <row r="61" spans="1:13">
      <c r="B61" s="6" t="s">
        <v>29</v>
      </c>
      <c r="C61" s="25">
        <f>IFERROR('Data Sheet'!B64,0)</f>
        <v>15.23</v>
      </c>
      <c r="D61" s="25">
        <f>IFERROR('Data Sheet'!C64,0)</f>
        <v>29.33</v>
      </c>
      <c r="E61" s="25">
        <f>IFERROR('Data Sheet'!D64,0)</f>
        <v>25.69</v>
      </c>
      <c r="F61" s="25">
        <f>IFERROR('Data Sheet'!E64,0)</f>
        <v>68.180000000000007</v>
      </c>
      <c r="G61" s="25">
        <f>IFERROR('Data Sheet'!F64,0)</f>
        <v>16.53</v>
      </c>
      <c r="H61" s="25">
        <f>IFERROR('Data Sheet'!G64,0)</f>
        <v>14.68</v>
      </c>
      <c r="I61" s="25">
        <f>IFERROR('Data Sheet'!H64,0)</f>
        <v>2.95</v>
      </c>
      <c r="J61" s="25">
        <f>IFERROR('Data Sheet'!I64,0)</f>
        <v>5.94</v>
      </c>
      <c r="K61" s="25">
        <f>IFERROR('Data Sheet'!J64,0)</f>
        <v>202.2</v>
      </c>
      <c r="L61" s="25">
        <f>IFERROR('Data Sheet'!K64,0)</f>
        <v>106.67</v>
      </c>
    </row>
    <row r="62" spans="1:13">
      <c r="B62" s="6" t="s">
        <v>73</v>
      </c>
      <c r="C62" s="25">
        <f>IFERROR('Data Sheet'!B65-SUM('Data Sheet'!B67:B69),0)</f>
        <v>128.65999999999997</v>
      </c>
      <c r="D62" s="25">
        <f>IFERROR('Data Sheet'!C65-SUM('Data Sheet'!C67:C69),0)</f>
        <v>181.80999999999995</v>
      </c>
      <c r="E62" s="25">
        <f>IFERROR('Data Sheet'!D65-SUM('Data Sheet'!D67:D69),0)</f>
        <v>209.75999999999976</v>
      </c>
      <c r="F62" s="25">
        <f>IFERROR('Data Sheet'!E65-SUM('Data Sheet'!E67:E69),0)</f>
        <v>275.84999999999991</v>
      </c>
      <c r="G62" s="25">
        <f>IFERROR('Data Sheet'!F65-SUM('Data Sheet'!F67:F69),0)</f>
        <v>319.6700000000003</v>
      </c>
      <c r="H62" s="25">
        <f>IFERROR('Data Sheet'!G65-SUM('Data Sheet'!G67:G69),0)</f>
        <v>3674.2200000000003</v>
      </c>
      <c r="I62" s="25">
        <f>IFERROR('Data Sheet'!H65-SUM('Data Sheet'!H67:H69),0)</f>
        <v>1886.27</v>
      </c>
      <c r="J62" s="25">
        <f>IFERROR('Data Sheet'!I65-SUM('Data Sheet'!I67:I69),0)</f>
        <v>1967.5500000000006</v>
      </c>
      <c r="K62" s="25">
        <f>IFERROR('Data Sheet'!J65-SUM('Data Sheet'!J67:J69),0)</f>
        <v>1018.7100000000009</v>
      </c>
      <c r="L62" s="25">
        <f>IFERROR('Data Sheet'!K65-SUM('Data Sheet'!K67:K69),0)</f>
        <v>1983.7300000000005</v>
      </c>
    </row>
    <row r="63" spans="1:13">
      <c r="B63" s="43" t="s">
        <v>123</v>
      </c>
      <c r="C63" s="42">
        <f>IFERROR(SUM(C59:C62),0)</f>
        <v>1770.0899999999997</v>
      </c>
      <c r="D63" s="42">
        <f t="shared" ref="D63:L63" si="18">IFERROR(SUM(D59:D62),0)</f>
        <v>2386.35</v>
      </c>
      <c r="E63" s="42">
        <f t="shared" si="18"/>
        <v>2966.0899999999997</v>
      </c>
      <c r="F63" s="42">
        <f t="shared" si="18"/>
        <v>3891.0699999999997</v>
      </c>
      <c r="G63" s="42">
        <f t="shared" si="18"/>
        <v>5113.41</v>
      </c>
      <c r="H63" s="42">
        <f t="shared" si="18"/>
        <v>10001.33</v>
      </c>
      <c r="I63" s="42">
        <f t="shared" si="18"/>
        <v>9917.61</v>
      </c>
      <c r="J63" s="42">
        <f t="shared" si="18"/>
        <v>12362.850000000002</v>
      </c>
      <c r="K63" s="42">
        <f t="shared" si="18"/>
        <v>13390.550000000001</v>
      </c>
      <c r="L63" s="42">
        <f t="shared" si="18"/>
        <v>16440.62</v>
      </c>
    </row>
    <row r="65" spans="1:13">
      <c r="B65" s="6" t="s">
        <v>78</v>
      </c>
      <c r="C65" s="25">
        <f>IFERROR('Data Sheet'!B67,0)</f>
        <v>7.07</v>
      </c>
      <c r="D65" s="25">
        <f>IFERROR('Data Sheet'!C67,0)</f>
        <v>8.42</v>
      </c>
      <c r="E65" s="25">
        <f>IFERROR('Data Sheet'!D67,0)</f>
        <v>21</v>
      </c>
      <c r="F65" s="25">
        <f>IFERROR('Data Sheet'!E67,0)</f>
        <v>33.520000000000003</v>
      </c>
      <c r="G65" s="25">
        <f>IFERROR('Data Sheet'!F67,0)</f>
        <v>64.37</v>
      </c>
      <c r="H65" s="25">
        <f>IFERROR('Data Sheet'!G67,0)</f>
        <v>19.55</v>
      </c>
      <c r="I65" s="25">
        <f>IFERROR('Data Sheet'!H67,0)</f>
        <v>43.58</v>
      </c>
      <c r="J65" s="25">
        <f>IFERROR('Data Sheet'!I67,0)</f>
        <v>66.89</v>
      </c>
      <c r="K65" s="25">
        <f>IFERROR('Data Sheet'!J67,0)</f>
        <v>62.16</v>
      </c>
      <c r="L65" s="25">
        <f>IFERROR('Data Sheet'!K67,0)</f>
        <v>166.37</v>
      </c>
    </row>
    <row r="66" spans="1:13">
      <c r="B66" s="6" t="s">
        <v>45</v>
      </c>
      <c r="C66" s="25">
        <f>IFERROR('Data Sheet'!B68,0)</f>
        <v>539.61</v>
      </c>
      <c r="D66" s="25">
        <f>IFERROR('Data Sheet'!C68,0)</f>
        <v>671.69</v>
      </c>
      <c r="E66" s="25">
        <f>IFERROR('Data Sheet'!D68,0)</f>
        <v>947.9</v>
      </c>
      <c r="F66" s="25">
        <f>IFERROR('Data Sheet'!E68,0)</f>
        <v>1163.45</v>
      </c>
      <c r="G66" s="25">
        <f>IFERROR('Data Sheet'!F68,0)</f>
        <v>1608.65</v>
      </c>
      <c r="H66" s="25">
        <f>IFERROR('Data Sheet'!G68,0)</f>
        <v>1947.4</v>
      </c>
      <c r="I66" s="25">
        <f>IFERROR('Data Sheet'!H68,0)</f>
        <v>2248.2800000000002</v>
      </c>
      <c r="J66" s="25">
        <f>IFERROR('Data Sheet'!I68,0)</f>
        <v>2742.66</v>
      </c>
      <c r="K66" s="25">
        <f>IFERROR('Data Sheet'!J68,0)</f>
        <v>3243.48</v>
      </c>
      <c r="L66" s="25">
        <f>IFERROR('Data Sheet'!K68,0)</f>
        <v>3927.31</v>
      </c>
    </row>
    <row r="67" spans="1:13">
      <c r="B67" s="4" t="s">
        <v>87</v>
      </c>
      <c r="C67" s="25">
        <f>IFERROR('Data Sheet'!B69,0)</f>
        <v>38.04</v>
      </c>
      <c r="D67" s="25">
        <f>IFERROR('Data Sheet'!C69,0)</f>
        <v>35.1</v>
      </c>
      <c r="E67" s="25">
        <f>IFERROR('Data Sheet'!D69,0)</f>
        <v>1884.29</v>
      </c>
      <c r="F67" s="25">
        <f>IFERROR('Data Sheet'!E69,0)</f>
        <v>560.17999999999995</v>
      </c>
      <c r="G67" s="25">
        <f>IFERROR('Data Sheet'!F69,0)</f>
        <v>219.07</v>
      </c>
      <c r="H67" s="25">
        <f>IFERROR('Data Sheet'!G69,0)</f>
        <v>107.88</v>
      </c>
      <c r="I67" s="25">
        <f>IFERROR('Data Sheet'!H69,0)</f>
        <v>1445.58</v>
      </c>
      <c r="J67" s="25">
        <f>IFERROR('Data Sheet'!I69,0)</f>
        <v>298.58</v>
      </c>
      <c r="K67" s="25">
        <f>IFERROR('Data Sheet'!J69,0)</f>
        <v>1408.33</v>
      </c>
      <c r="L67" s="25">
        <f>IFERROR('Data Sheet'!K69,0)</f>
        <v>638.17999999999995</v>
      </c>
    </row>
    <row r="68" spans="1:13">
      <c r="B68" s="41" t="s">
        <v>124</v>
      </c>
      <c r="C68" s="42">
        <f>IFERROR(SUM(C65:C67),0)</f>
        <v>584.72</v>
      </c>
      <c r="D68" s="42">
        <f t="shared" ref="D68:L68" si="19">IFERROR(SUM(D65:D67),0)</f>
        <v>715.21</v>
      </c>
      <c r="E68" s="42">
        <f t="shared" si="19"/>
        <v>2853.19</v>
      </c>
      <c r="F68" s="42">
        <f t="shared" si="19"/>
        <v>1757.15</v>
      </c>
      <c r="G68" s="42">
        <f t="shared" si="19"/>
        <v>1892.09</v>
      </c>
      <c r="H68" s="42">
        <f t="shared" si="19"/>
        <v>2074.83</v>
      </c>
      <c r="I68" s="42">
        <f t="shared" si="19"/>
        <v>3737.44</v>
      </c>
      <c r="J68" s="42">
        <f t="shared" si="19"/>
        <v>3108.1299999999997</v>
      </c>
      <c r="K68" s="42">
        <f t="shared" si="19"/>
        <v>4713.9699999999993</v>
      </c>
      <c r="L68" s="42">
        <f t="shared" si="19"/>
        <v>4731.8599999999997</v>
      </c>
    </row>
    <row r="70" spans="1:13">
      <c r="B70" s="41" t="s">
        <v>125</v>
      </c>
      <c r="C70" s="42">
        <f>IFERROR(C63+C68,0)</f>
        <v>2354.8099999999995</v>
      </c>
      <c r="D70" s="42">
        <f t="shared" ref="D70:L70" si="20">IFERROR(D63+D68,0)</f>
        <v>3101.56</v>
      </c>
      <c r="E70" s="42">
        <f t="shared" si="20"/>
        <v>5819.28</v>
      </c>
      <c r="F70" s="42">
        <f t="shared" si="20"/>
        <v>5648.2199999999993</v>
      </c>
      <c r="G70" s="42">
        <f t="shared" si="20"/>
        <v>7005.5</v>
      </c>
      <c r="H70" s="42">
        <f t="shared" si="20"/>
        <v>12076.16</v>
      </c>
      <c r="I70" s="42">
        <f t="shared" si="20"/>
        <v>13655.050000000001</v>
      </c>
      <c r="J70" s="42">
        <f t="shared" si="20"/>
        <v>15470.980000000001</v>
      </c>
      <c r="K70" s="42">
        <f t="shared" si="20"/>
        <v>18104.52</v>
      </c>
      <c r="L70" s="42">
        <f t="shared" si="20"/>
        <v>21172.48</v>
      </c>
    </row>
    <row r="72" spans="1:13">
      <c r="B72" t="s">
        <v>126</v>
      </c>
      <c r="C72" t="b">
        <f>C70=C57</f>
        <v>1</v>
      </c>
      <c r="D72" t="b">
        <f t="shared" ref="D72:L72" si="21">D70=D57</f>
        <v>1</v>
      </c>
      <c r="E72" t="b">
        <f t="shared" si="21"/>
        <v>1</v>
      </c>
      <c r="F72" t="b">
        <f t="shared" si="21"/>
        <v>1</v>
      </c>
      <c r="G72" t="b">
        <f t="shared" si="21"/>
        <v>1</v>
      </c>
      <c r="H72" t="b">
        <f t="shared" si="21"/>
        <v>1</v>
      </c>
      <c r="I72" t="b">
        <f t="shared" si="21"/>
        <v>1</v>
      </c>
      <c r="J72" t="b">
        <f t="shared" si="21"/>
        <v>1</v>
      </c>
      <c r="K72" t="b">
        <f t="shared" si="21"/>
        <v>1</v>
      </c>
      <c r="L72" t="b">
        <f t="shared" si="21"/>
        <v>1</v>
      </c>
    </row>
    <row r="75" spans="1:13">
      <c r="A75" t="s">
        <v>107</v>
      </c>
      <c r="B75" s="269" t="s">
        <v>152</v>
      </c>
      <c r="C75" s="289"/>
      <c r="D75" s="289"/>
      <c r="E75" s="289"/>
      <c r="F75" s="289"/>
      <c r="G75" s="289"/>
      <c r="H75" s="289"/>
      <c r="I75" s="289"/>
      <c r="J75" s="289"/>
      <c r="K75" s="289"/>
      <c r="L75" s="289"/>
      <c r="M75" s="289"/>
    </row>
    <row r="76" spans="1:13">
      <c r="B76" s="2" t="s">
        <v>154</v>
      </c>
    </row>
    <row r="77" spans="1:13">
      <c r="B77" t="s">
        <v>128</v>
      </c>
      <c r="C77" s="35">
        <f>cashflow!E4</f>
        <v>474</v>
      </c>
      <c r="D77" s="35">
        <f>cashflow!F4</f>
        <v>666</v>
      </c>
      <c r="E77" s="35">
        <f>cashflow!G4</f>
        <v>984</v>
      </c>
      <c r="F77" s="35">
        <f>cashflow!H4</f>
        <v>1375</v>
      </c>
      <c r="G77" s="35">
        <f>cashflow!I4</f>
        <v>1659</v>
      </c>
      <c r="H77" s="35">
        <f>cashflow!J4</f>
        <v>2149</v>
      </c>
      <c r="I77" s="35">
        <f>cashflow!K4</f>
        <v>1764</v>
      </c>
      <c r="J77" s="35">
        <f>cashflow!L4</f>
        <v>2515</v>
      </c>
      <c r="K77" s="35">
        <f>cashflow!M4</f>
        <v>3659</v>
      </c>
      <c r="L77" s="35">
        <f>cashflow!N4</f>
        <v>4131</v>
      </c>
    </row>
    <row r="78" spans="1:13">
      <c r="B78" t="s">
        <v>78</v>
      </c>
      <c r="C78" s="35">
        <f>cashflow!E5</f>
        <v>2</v>
      </c>
      <c r="D78" s="35">
        <f>cashflow!F5</f>
        <v>-1</v>
      </c>
      <c r="E78" s="35">
        <f>cashflow!G5</f>
        <v>54</v>
      </c>
      <c r="F78" s="35">
        <f>cashflow!H5</f>
        <v>-13</v>
      </c>
      <c r="G78" s="35">
        <f>cashflow!I5</f>
        <v>-31</v>
      </c>
      <c r="H78" s="35">
        <f>cashflow!J5</f>
        <v>45</v>
      </c>
      <c r="I78" s="35">
        <f>cashflow!K5</f>
        <v>-24</v>
      </c>
      <c r="J78" s="35">
        <f>cashflow!L5</f>
        <v>-23</v>
      </c>
      <c r="K78" s="35">
        <f>cashflow!M5</f>
        <v>5</v>
      </c>
      <c r="L78" s="35">
        <f>cashflow!N5</f>
        <v>-104</v>
      </c>
    </row>
    <row r="79" spans="1:13">
      <c r="B79" t="s">
        <v>45</v>
      </c>
      <c r="C79" s="35">
        <f>cashflow!E6</f>
        <v>-161</v>
      </c>
      <c r="D79" s="35">
        <f>cashflow!F6</f>
        <v>-132</v>
      </c>
      <c r="E79" s="35">
        <f>cashflow!G6</f>
        <v>-276</v>
      </c>
      <c r="F79" s="35">
        <f>cashflow!H6</f>
        <v>-212</v>
      </c>
      <c r="G79" s="35">
        <f>cashflow!I6</f>
        <v>-445</v>
      </c>
      <c r="H79" s="35">
        <f>cashflow!J6</f>
        <v>-339</v>
      </c>
      <c r="I79" s="35">
        <f>cashflow!K6</f>
        <v>-301</v>
      </c>
      <c r="J79" s="35">
        <f>cashflow!L6</f>
        <v>-494</v>
      </c>
      <c r="K79" s="35">
        <f>cashflow!M6</f>
        <v>-501</v>
      </c>
      <c r="L79" s="35">
        <f>cashflow!N6</f>
        <v>-684</v>
      </c>
    </row>
    <row r="80" spans="1:13">
      <c r="B80" t="s">
        <v>129</v>
      </c>
      <c r="C80" s="35">
        <f>cashflow!E7</f>
        <v>-4</v>
      </c>
      <c r="D80" s="35">
        <f>cashflow!F7</f>
        <v>72</v>
      </c>
      <c r="E80" s="35">
        <f>cashflow!G7</f>
        <v>0</v>
      </c>
      <c r="F80" s="35">
        <f>cashflow!H7</f>
        <v>55</v>
      </c>
      <c r="G80" s="35">
        <f>cashflow!I7</f>
        <v>146</v>
      </c>
      <c r="H80" s="35">
        <f>cashflow!J7</f>
        <v>-30</v>
      </c>
      <c r="I80" s="35">
        <f>cashflow!K7</f>
        <v>145</v>
      </c>
      <c r="J80" s="35">
        <f>cashflow!L7</f>
        <v>11</v>
      </c>
      <c r="K80" s="35">
        <f>cashflow!M7</f>
        <v>165</v>
      </c>
      <c r="L80" s="35">
        <f>cashflow!N7</f>
        <v>231</v>
      </c>
    </row>
    <row r="81" spans="2:12">
      <c r="B81" t="s">
        <v>130</v>
      </c>
      <c r="C81" s="35">
        <f>cashflow!E8</f>
        <v>-5</v>
      </c>
      <c r="D81" s="35">
        <f>cashflow!F8</f>
        <v>0</v>
      </c>
      <c r="E81" s="35">
        <f>cashflow!G8</f>
        <v>0</v>
      </c>
      <c r="F81" s="35">
        <f>cashflow!H8</f>
        <v>0</v>
      </c>
      <c r="G81" s="35">
        <f>cashflow!I8</f>
        <v>0</v>
      </c>
      <c r="H81" s="35">
        <f>cashflow!J8</f>
        <v>0</v>
      </c>
      <c r="I81" s="35">
        <f>cashflow!K8</f>
        <v>0</v>
      </c>
      <c r="J81" s="35">
        <f>cashflow!L8</f>
        <v>0</v>
      </c>
      <c r="K81" s="35">
        <f>cashflow!M8</f>
        <v>0</v>
      </c>
      <c r="L81" s="35">
        <f>cashflow!N8</f>
        <v>0</v>
      </c>
    </row>
    <row r="82" spans="2:12">
      <c r="B82" t="str">
        <f>cashflow!B9</f>
        <v>Operating investments</v>
      </c>
      <c r="C82" s="35">
        <f>cashflow!E9</f>
        <v>0</v>
      </c>
      <c r="D82" s="35">
        <f>cashflow!F9</f>
        <v>0</v>
      </c>
      <c r="E82" s="35">
        <f>cashflow!G9</f>
        <v>-2</v>
      </c>
      <c r="F82" s="35">
        <f>cashflow!H9</f>
        <v>-62</v>
      </c>
      <c r="G82" s="35">
        <f>cashflow!I9</f>
        <v>52</v>
      </c>
      <c r="H82" s="35">
        <f>cashflow!J9</f>
        <v>2</v>
      </c>
      <c r="I82" s="35">
        <f>cashflow!K9</f>
        <v>12</v>
      </c>
      <c r="J82" s="35">
        <f>cashflow!L9</f>
        <v>-3</v>
      </c>
      <c r="K82" s="35">
        <f>cashflow!M9</f>
        <v>0</v>
      </c>
      <c r="L82" s="35">
        <f>cashflow!N9</f>
        <v>0</v>
      </c>
    </row>
    <row r="83" spans="2:12">
      <c r="B83" t="s">
        <v>131</v>
      </c>
      <c r="C83" s="35">
        <f>cashflow!E10</f>
        <v>16</v>
      </c>
      <c r="D83" s="35">
        <f>cashflow!F10</f>
        <v>-7</v>
      </c>
      <c r="E83" s="35">
        <f>cashflow!G10</f>
        <v>-46</v>
      </c>
      <c r="F83" s="35">
        <f>cashflow!H10</f>
        <v>-11</v>
      </c>
      <c r="G83" s="35">
        <f>cashflow!I10</f>
        <v>-72</v>
      </c>
      <c r="H83" s="35">
        <f>cashflow!J10</f>
        <v>-54</v>
      </c>
      <c r="I83" s="35">
        <f>cashflow!K10</f>
        <v>41</v>
      </c>
      <c r="J83" s="35">
        <f>cashflow!L10</f>
        <v>-73</v>
      </c>
      <c r="K83" s="35">
        <f>cashflow!M10</f>
        <v>12</v>
      </c>
      <c r="L83" s="35">
        <f>cashflow!N10</f>
        <v>-87</v>
      </c>
    </row>
    <row r="84" spans="2:12">
      <c r="B84" s="83" t="s">
        <v>132</v>
      </c>
      <c r="C84" s="230">
        <f>cashflow!E11</f>
        <v>-152</v>
      </c>
      <c r="D84" s="230">
        <f>cashflow!F11</f>
        <v>-69</v>
      </c>
      <c r="E84" s="230">
        <f>cashflow!G11</f>
        <v>-270</v>
      </c>
      <c r="F84" s="230">
        <f>cashflow!H11</f>
        <v>-243</v>
      </c>
      <c r="G84" s="230">
        <f>cashflow!I11</f>
        <v>-351</v>
      </c>
      <c r="H84" s="230">
        <f>cashflow!J11</f>
        <v>-376</v>
      </c>
      <c r="I84" s="230">
        <f>cashflow!K11</f>
        <v>-127</v>
      </c>
      <c r="J84" s="230">
        <f>cashflow!L11</f>
        <v>-582</v>
      </c>
      <c r="K84" s="230">
        <f>cashflow!M11</f>
        <v>-320</v>
      </c>
      <c r="L84" s="230">
        <f>cashflow!N11</f>
        <v>-644</v>
      </c>
    </row>
    <row r="85" spans="2:12">
      <c r="B85" t="s">
        <v>133</v>
      </c>
      <c r="C85" s="35">
        <f>cashflow!E12</f>
        <v>-100</v>
      </c>
      <c r="D85" s="35">
        <f>cashflow!F12</f>
        <v>-164</v>
      </c>
      <c r="E85" s="35">
        <f>cashflow!G12</f>
        <v>-258</v>
      </c>
      <c r="F85" s="35">
        <f>cashflow!H12</f>
        <v>-403</v>
      </c>
      <c r="G85" s="35">
        <f>cashflow!I12</f>
        <v>-502</v>
      </c>
      <c r="H85" s="35">
        <f>cashflow!J12</f>
        <v>-492</v>
      </c>
      <c r="I85" s="35">
        <f>cashflow!K12</f>
        <v>-262</v>
      </c>
      <c r="J85" s="35">
        <f>cashflow!L12</f>
        <v>-560</v>
      </c>
      <c r="K85" s="35">
        <f>cashflow!M12</f>
        <v>-709</v>
      </c>
      <c r="L85" s="35">
        <f>cashflow!N12</f>
        <v>-742</v>
      </c>
    </row>
    <row r="86" spans="2:12">
      <c r="B86" s="39" t="s">
        <v>153</v>
      </c>
      <c r="C86" s="40">
        <f>C77+C84+C85</f>
        <v>222</v>
      </c>
      <c r="D86" s="40">
        <f t="shared" ref="D86:L86" si="22">D77+D84+D85</f>
        <v>433</v>
      </c>
      <c r="E86" s="40">
        <f t="shared" si="22"/>
        <v>456</v>
      </c>
      <c r="F86" s="40">
        <f t="shared" si="22"/>
        <v>729</v>
      </c>
      <c r="G86" s="40">
        <f t="shared" si="22"/>
        <v>806</v>
      </c>
      <c r="H86" s="40">
        <f t="shared" si="22"/>
        <v>1281</v>
      </c>
      <c r="I86" s="40">
        <f t="shared" si="22"/>
        <v>1375</v>
      </c>
      <c r="J86" s="40">
        <f t="shared" si="22"/>
        <v>1373</v>
      </c>
      <c r="K86" s="40">
        <f t="shared" si="22"/>
        <v>2630</v>
      </c>
      <c r="L86" s="40">
        <f t="shared" si="22"/>
        <v>2745</v>
      </c>
    </row>
    <row r="88" spans="2:12">
      <c r="B88" s="2" t="s">
        <v>155</v>
      </c>
    </row>
    <row r="89" spans="2:12">
      <c r="B89" t="s">
        <v>135</v>
      </c>
      <c r="C89" s="35">
        <f>cashflow!E14</f>
        <v>-477</v>
      </c>
      <c r="D89" s="35">
        <f>cashflow!F14</f>
        <v>0</v>
      </c>
      <c r="E89" s="35">
        <f>cashflow!G14</f>
        <v>-645</v>
      </c>
      <c r="F89" s="35">
        <f>cashflow!H14</f>
        <v>-916</v>
      </c>
      <c r="G89" s="35">
        <f>cashflow!I14</f>
        <v>-1417</v>
      </c>
      <c r="H89" s="35">
        <f>cashflow!J14</f>
        <v>-1712</v>
      </c>
      <c r="I89" s="35">
        <f>cashflow!K14</f>
        <v>-2029</v>
      </c>
      <c r="J89" s="35">
        <f>cashflow!L14</f>
        <v>-2410</v>
      </c>
      <c r="K89" s="35">
        <f>cashflow!M14</f>
        <v>-2212</v>
      </c>
      <c r="L89" s="35">
        <f>cashflow!N14</f>
        <v>-2731</v>
      </c>
    </row>
    <row r="90" spans="2:12">
      <c r="B90" t="s">
        <v>136</v>
      </c>
      <c r="C90" s="35">
        <f>cashflow!E15</f>
        <v>0</v>
      </c>
      <c r="D90" s="35">
        <f>cashflow!F15</f>
        <v>2</v>
      </c>
      <c r="E90" s="35">
        <f>cashflow!G15</f>
        <v>10</v>
      </c>
      <c r="F90" s="35">
        <f>cashflow!H15</f>
        <v>7</v>
      </c>
      <c r="G90" s="35">
        <f>cashflow!I15</f>
        <v>8</v>
      </c>
      <c r="H90" s="35">
        <f>cashflow!J15</f>
        <v>6</v>
      </c>
      <c r="I90" s="35">
        <f>cashflow!K15</f>
        <v>2</v>
      </c>
      <c r="J90" s="35">
        <f>cashflow!L15</f>
        <v>21</v>
      </c>
      <c r="K90" s="35">
        <f>cashflow!M15</f>
        <v>5</v>
      </c>
      <c r="L90" s="35">
        <f>cashflow!N15</f>
        <v>9</v>
      </c>
    </row>
    <row r="91" spans="2:12">
      <c r="B91" t="s">
        <v>137</v>
      </c>
      <c r="C91" s="35">
        <f>cashflow!E16</f>
        <v>-2901</v>
      </c>
      <c r="D91" s="35">
        <f>cashflow!F16</f>
        <v>-638</v>
      </c>
      <c r="E91" s="35">
        <f>cashflow!G16</f>
        <v>0</v>
      </c>
      <c r="F91" s="35">
        <f>cashflow!H16</f>
        <v>0</v>
      </c>
      <c r="G91" s="35">
        <f>cashflow!I16</f>
        <v>0</v>
      </c>
      <c r="H91" s="35">
        <f>cashflow!J16</f>
        <v>0</v>
      </c>
      <c r="I91" s="35">
        <f>cashflow!K16</f>
        <v>0</v>
      </c>
      <c r="J91" s="35">
        <f>cashflow!L16</f>
        <v>0</v>
      </c>
      <c r="K91" s="35">
        <f>cashflow!M16</f>
        <v>-193</v>
      </c>
      <c r="L91" s="35">
        <f>cashflow!N16</f>
        <v>0</v>
      </c>
    </row>
    <row r="92" spans="2:12">
      <c r="B92" t="s">
        <v>138</v>
      </c>
      <c r="C92" s="35">
        <f>cashflow!E17</f>
        <v>2904</v>
      </c>
      <c r="D92" s="35">
        <f>cashflow!F17</f>
        <v>0</v>
      </c>
      <c r="E92" s="35">
        <f>cashflow!G17</f>
        <v>0</v>
      </c>
      <c r="F92" s="35">
        <f>cashflow!H17</f>
        <v>1376</v>
      </c>
      <c r="G92" s="35">
        <f>cashflow!I17</f>
        <v>410</v>
      </c>
      <c r="H92" s="35">
        <f>cashflow!J17</f>
        <v>232</v>
      </c>
      <c r="I92" s="35">
        <f>cashflow!K17</f>
        <v>3</v>
      </c>
      <c r="J92" s="35">
        <f>cashflow!L17</f>
        <v>4</v>
      </c>
      <c r="K92" s="35">
        <f>cashflow!M17</f>
        <v>6</v>
      </c>
      <c r="L92" s="35">
        <f>cashflow!N17</f>
        <v>123</v>
      </c>
    </row>
    <row r="93" spans="2:12">
      <c r="B93" t="str">
        <f>cashflow!B18</f>
        <v>Investment income</v>
      </c>
      <c r="C93" s="35">
        <f>cashflow!E18</f>
        <v>0</v>
      </c>
      <c r="D93" s="35">
        <f>cashflow!F18</f>
        <v>3</v>
      </c>
      <c r="E93" s="35">
        <f>cashflow!G18</f>
        <v>8</v>
      </c>
      <c r="F93" s="35">
        <f>cashflow!H18</f>
        <v>0</v>
      </c>
      <c r="G93" s="35">
        <f>cashflow!I18</f>
        <v>0</v>
      </c>
      <c r="H93" s="35">
        <f>cashflow!J18</f>
        <v>0</v>
      </c>
      <c r="I93" s="35">
        <f>cashflow!K18</f>
        <v>0</v>
      </c>
      <c r="J93" s="35">
        <f>cashflow!L18</f>
        <v>0</v>
      </c>
      <c r="K93" s="35">
        <f>cashflow!M18</f>
        <v>0</v>
      </c>
      <c r="L93" s="35">
        <f>cashflow!N18</f>
        <v>0</v>
      </c>
    </row>
    <row r="94" spans="2:12">
      <c r="B94" t="s">
        <v>139</v>
      </c>
      <c r="C94" s="35">
        <f>cashflow!E19</f>
        <v>0</v>
      </c>
      <c r="D94" s="35">
        <f>cashflow!F19</f>
        <v>1</v>
      </c>
      <c r="E94" s="35">
        <f>cashflow!G19</f>
        <v>1</v>
      </c>
      <c r="F94" s="35">
        <f>cashflow!H19</f>
        <v>31</v>
      </c>
      <c r="G94" s="35">
        <f>cashflow!I19</f>
        <v>36</v>
      </c>
      <c r="H94" s="35">
        <f>cashflow!J19</f>
        <v>12</v>
      </c>
      <c r="I94" s="35">
        <f>cashflow!K19</f>
        <v>129</v>
      </c>
      <c r="J94" s="35">
        <f>cashflow!L19</f>
        <v>43</v>
      </c>
      <c r="K94" s="35">
        <f>cashflow!M19</f>
        <v>39</v>
      </c>
      <c r="L94" s="35">
        <f>cashflow!N19</f>
        <v>262</v>
      </c>
    </row>
    <row r="95" spans="2:12">
      <c r="B95" t="s">
        <v>140</v>
      </c>
      <c r="C95" s="35">
        <f>cashflow!E20</f>
        <v>0</v>
      </c>
      <c r="D95" s="35">
        <f>cashflow!F20</f>
        <v>0</v>
      </c>
      <c r="E95" s="35">
        <f>cashflow!G20</f>
        <v>0</v>
      </c>
      <c r="F95" s="35">
        <f>cashflow!H20</f>
        <v>0</v>
      </c>
      <c r="G95" s="35">
        <f>cashflow!I20</f>
        <v>0</v>
      </c>
      <c r="H95" s="35">
        <f>cashflow!J20</f>
        <v>0</v>
      </c>
      <c r="I95" s="35">
        <f>cashflow!K20</f>
        <v>0</v>
      </c>
      <c r="J95" s="35">
        <f>cashflow!L20</f>
        <v>0</v>
      </c>
      <c r="K95" s="35">
        <f>cashflow!M20</f>
        <v>0</v>
      </c>
      <c r="L95" s="35">
        <f>cashflow!N20</f>
        <v>0</v>
      </c>
    </row>
    <row r="96" spans="2:12">
      <c r="B96" t="s">
        <v>141</v>
      </c>
      <c r="C96" s="35">
        <f>cashflow!E21</f>
        <v>0</v>
      </c>
      <c r="D96" s="35">
        <f>cashflow!F21</f>
        <v>-14</v>
      </c>
      <c r="E96" s="35">
        <f>cashflow!G21</f>
        <v>-21</v>
      </c>
      <c r="F96" s="35">
        <f>cashflow!H21</f>
        <v>-49</v>
      </c>
      <c r="G96" s="35">
        <f>cashflow!I21</f>
        <v>0</v>
      </c>
      <c r="H96" s="35">
        <f>cashflow!J21</f>
        <v>0</v>
      </c>
      <c r="I96" s="35">
        <f>cashflow!K21</f>
        <v>0</v>
      </c>
      <c r="J96" s="35">
        <f>cashflow!L21</f>
        <v>0</v>
      </c>
      <c r="K96" s="35">
        <f>cashflow!M21</f>
        <v>0</v>
      </c>
      <c r="L96" s="35">
        <f>cashflow!N21</f>
        <v>0</v>
      </c>
    </row>
    <row r="97" spans="2:12">
      <c r="B97" t="s">
        <v>142</v>
      </c>
      <c r="C97" s="35">
        <f>cashflow!E22</f>
        <v>0</v>
      </c>
      <c r="D97" s="35">
        <f>cashflow!F22</f>
        <v>0</v>
      </c>
      <c r="E97" s="35">
        <f>cashflow!G22</f>
        <v>0</v>
      </c>
      <c r="F97" s="35">
        <f>cashflow!H22</f>
        <v>8</v>
      </c>
      <c r="G97" s="35">
        <f>cashflow!I22</f>
        <v>0</v>
      </c>
      <c r="H97" s="35">
        <f>cashflow!J22</f>
        <v>0</v>
      </c>
      <c r="I97" s="35">
        <f>cashflow!K22</f>
        <v>0</v>
      </c>
      <c r="J97" s="35">
        <f>cashflow!L22</f>
        <v>0</v>
      </c>
      <c r="K97" s="35">
        <f>cashflow!M22</f>
        <v>0</v>
      </c>
      <c r="L97" s="35">
        <f>cashflow!N22</f>
        <v>0</v>
      </c>
    </row>
    <row r="98" spans="2:12">
      <c r="B98" t="s">
        <v>143</v>
      </c>
      <c r="C98" s="35">
        <f>cashflow!E23</f>
        <v>0</v>
      </c>
      <c r="D98" s="35">
        <f>cashflow!F23</f>
        <v>14</v>
      </c>
      <c r="E98" s="35">
        <f>cashflow!G23</f>
        <v>-1835</v>
      </c>
      <c r="F98" s="35">
        <f>cashflow!H23</f>
        <v>7</v>
      </c>
      <c r="G98" s="35">
        <f>cashflow!I23</f>
        <v>3</v>
      </c>
      <c r="H98" s="35">
        <f>cashflow!J23</f>
        <v>-3194</v>
      </c>
      <c r="I98" s="35">
        <f>cashflow!K23</f>
        <v>786</v>
      </c>
      <c r="J98" s="35">
        <f>cashflow!L23</f>
        <v>1054</v>
      </c>
      <c r="K98" s="35">
        <f>cashflow!M23</f>
        <v>42</v>
      </c>
      <c r="L98" s="35">
        <f>cashflow!N23</f>
        <v>-131</v>
      </c>
    </row>
    <row r="99" spans="2:12">
      <c r="B99" s="2" t="s">
        <v>156</v>
      </c>
      <c r="C99" s="36">
        <f t="shared" ref="C99:L99" si="23">SUM(C89:C98)</f>
        <v>-474</v>
      </c>
      <c r="D99" s="36">
        <f t="shared" si="23"/>
        <v>-632</v>
      </c>
      <c r="E99" s="36">
        <f t="shared" si="23"/>
        <v>-2482</v>
      </c>
      <c r="F99" s="36">
        <f t="shared" si="23"/>
        <v>464</v>
      </c>
      <c r="G99" s="36">
        <f t="shared" si="23"/>
        <v>-960</v>
      </c>
      <c r="H99" s="36">
        <f t="shared" si="23"/>
        <v>-4656</v>
      </c>
      <c r="I99" s="36">
        <f t="shared" si="23"/>
        <v>-1109</v>
      </c>
      <c r="J99" s="36">
        <f t="shared" si="23"/>
        <v>-1288</v>
      </c>
      <c r="K99" s="36">
        <f t="shared" si="23"/>
        <v>-2313</v>
      </c>
      <c r="L99" s="36">
        <f t="shared" si="23"/>
        <v>-2468</v>
      </c>
    </row>
    <row r="101" spans="2:12">
      <c r="B101" s="2" t="s">
        <v>157</v>
      </c>
    </row>
    <row r="102" spans="2:12">
      <c r="B102" t="s">
        <v>145</v>
      </c>
      <c r="C102" s="35">
        <f>cashflow!E25</f>
        <v>33</v>
      </c>
      <c r="D102" s="35">
        <f>cashflow!F25</f>
        <v>0</v>
      </c>
      <c r="E102" s="35">
        <f>cashflow!G25</f>
        <v>1841</v>
      </c>
      <c r="F102" s="35">
        <f>cashflow!H25</f>
        <v>0</v>
      </c>
      <c r="G102" s="35">
        <f>cashflow!I25</f>
        <v>0</v>
      </c>
      <c r="H102" s="35">
        <f>cashflow!J25</f>
        <v>110</v>
      </c>
      <c r="I102" s="35">
        <f>cashflow!K25</f>
        <v>0</v>
      </c>
      <c r="J102" s="35">
        <f>cashflow!L25</f>
        <v>0</v>
      </c>
      <c r="K102" s="35">
        <f>cashflow!M25</f>
        <v>15</v>
      </c>
      <c r="L102" s="35">
        <f>cashflow!N25</f>
        <v>75</v>
      </c>
    </row>
    <row r="103" spans="2:12">
      <c r="B103" t="str">
        <f>cashflow!B26</f>
        <v>Proceeds from debentures</v>
      </c>
      <c r="C103" s="35">
        <f>cashflow!E26</f>
        <v>200</v>
      </c>
      <c r="D103" s="35">
        <f>cashflow!F26</f>
        <v>350</v>
      </c>
      <c r="E103" s="35">
        <f>cashflow!G26</f>
        <v>250</v>
      </c>
      <c r="F103" s="35">
        <f>cashflow!H26</f>
        <v>0</v>
      </c>
      <c r="G103" s="35">
        <f>cashflow!I26</f>
        <v>0</v>
      </c>
      <c r="H103" s="35">
        <f>cashflow!J26</f>
        <v>300</v>
      </c>
      <c r="I103" s="35">
        <f>cashflow!K26</f>
        <v>0</v>
      </c>
      <c r="J103" s="35">
        <f>cashflow!L26</f>
        <v>0</v>
      </c>
      <c r="K103" s="35">
        <f>cashflow!M26</f>
        <v>0</v>
      </c>
      <c r="L103" s="35">
        <f>cashflow!N26</f>
        <v>0</v>
      </c>
    </row>
    <row r="104" spans="2:12">
      <c r="B104" t="s">
        <v>146</v>
      </c>
      <c r="C104" s="35">
        <f>cashflow!E27</f>
        <v>0</v>
      </c>
      <c r="D104" s="35">
        <f>cashflow!F27</f>
        <v>0</v>
      </c>
      <c r="E104" s="35">
        <f>cashflow!G27</f>
        <v>0</v>
      </c>
      <c r="F104" s="35">
        <f>cashflow!H27</f>
        <v>-384</v>
      </c>
      <c r="G104" s="35">
        <f>cashflow!I27</f>
        <v>-170</v>
      </c>
      <c r="H104" s="35">
        <f>cashflow!J27</f>
        <v>-512</v>
      </c>
      <c r="I104" s="35">
        <f>cashflow!K27</f>
        <v>-34</v>
      </c>
      <c r="J104" s="35">
        <f>cashflow!L27</f>
        <v>0</v>
      </c>
      <c r="K104" s="35">
        <f>cashflow!M27</f>
        <v>0</v>
      </c>
      <c r="L104" s="35">
        <f>cashflow!N27</f>
        <v>0</v>
      </c>
    </row>
    <row r="105" spans="2:12">
      <c r="B105" t="s">
        <v>147</v>
      </c>
      <c r="C105" s="35">
        <f>cashflow!E28</f>
        <v>295</v>
      </c>
      <c r="D105" s="35">
        <f>cashflow!F28</f>
        <v>-60</v>
      </c>
      <c r="E105" s="35">
        <f>cashflow!G28</f>
        <v>260</v>
      </c>
      <c r="F105" s="35">
        <f>cashflow!H28</f>
        <v>0</v>
      </c>
      <c r="G105" s="35">
        <f>cashflow!I28</f>
        <v>992</v>
      </c>
      <c r="H105" s="35">
        <f>cashflow!J28</f>
        <v>1100</v>
      </c>
      <c r="I105" s="35">
        <f>cashflow!K28</f>
        <v>200</v>
      </c>
      <c r="J105" s="35">
        <f>cashflow!L28</f>
        <v>248</v>
      </c>
      <c r="K105" s="35">
        <f>cashflow!M28</f>
        <v>0</v>
      </c>
      <c r="L105" s="35">
        <f>cashflow!N28</f>
        <v>0</v>
      </c>
    </row>
    <row r="106" spans="2:12">
      <c r="B106" t="s">
        <v>148</v>
      </c>
      <c r="C106" s="35">
        <f>cashflow!E29</f>
        <v>-232</v>
      </c>
      <c r="D106" s="35">
        <f>cashflow!F29</f>
        <v>0</v>
      </c>
      <c r="E106" s="35">
        <f>cashflow!G29</f>
        <v>-155</v>
      </c>
      <c r="F106" s="35">
        <f>cashflow!H29</f>
        <v>-695</v>
      </c>
      <c r="G106" s="35">
        <f>cashflow!I29</f>
        <v>-562</v>
      </c>
      <c r="H106" s="35">
        <f>cashflow!J29</f>
        <v>-1550</v>
      </c>
      <c r="I106" s="35">
        <f>cashflow!K29</f>
        <v>-204</v>
      </c>
      <c r="J106" s="35">
        <f>cashflow!L29</f>
        <v>-248</v>
      </c>
      <c r="K106" s="35">
        <f>cashflow!M29</f>
        <v>0</v>
      </c>
      <c r="L106" s="35">
        <f>cashflow!N29</f>
        <v>0</v>
      </c>
    </row>
    <row r="107" spans="2:12">
      <c r="B107" t="s">
        <v>149</v>
      </c>
      <c r="C107" s="35">
        <f>cashflow!E30</f>
        <v>-62</v>
      </c>
      <c r="D107" s="35">
        <f>cashflow!F30</f>
        <v>-93</v>
      </c>
      <c r="E107" s="35">
        <f>cashflow!G30</f>
        <v>-120</v>
      </c>
      <c r="F107" s="35">
        <f>cashflow!H30</f>
        <v>-80</v>
      </c>
      <c r="G107" s="35">
        <f>cashflow!I30</f>
        <v>-51</v>
      </c>
      <c r="H107" s="35">
        <f>cashflow!J30</f>
        <v>-98</v>
      </c>
      <c r="I107" s="35">
        <f>cashflow!K30</f>
        <v>-44</v>
      </c>
      <c r="J107" s="35">
        <f>cashflow!L30</f>
        <v>-54</v>
      </c>
      <c r="K107" s="35">
        <f>cashflow!M30</f>
        <v>-67</v>
      </c>
      <c r="L107" s="35">
        <f>cashflow!N30</f>
        <v>-58</v>
      </c>
    </row>
    <row r="108" spans="2:12">
      <c r="B108" t="s">
        <v>150</v>
      </c>
      <c r="C108" s="35">
        <f>cashflow!E31</f>
        <v>0</v>
      </c>
      <c r="D108" s="35">
        <f>cashflow!F31</f>
        <v>0</v>
      </c>
      <c r="E108" s="35">
        <f>cashflow!G31</f>
        <v>0</v>
      </c>
      <c r="F108" s="35">
        <f>cashflow!H31</f>
        <v>0</v>
      </c>
      <c r="G108" s="35">
        <f>cashflow!I31</f>
        <v>0</v>
      </c>
      <c r="H108" s="35">
        <f>cashflow!J31</f>
        <v>-70</v>
      </c>
      <c r="I108" s="35">
        <f>cashflow!K31</f>
        <v>-98</v>
      </c>
      <c r="J108" s="35">
        <f>cashflow!L31</f>
        <v>-125</v>
      </c>
      <c r="K108" s="35">
        <f>cashflow!M31</f>
        <v>-153</v>
      </c>
      <c r="L108" s="35">
        <f>cashflow!N31</f>
        <v>-164</v>
      </c>
    </row>
    <row r="109" spans="2:12">
      <c r="B109" t="str">
        <f>cashflow!B32</f>
        <v>Share application money</v>
      </c>
      <c r="C109">
        <f>cashflow!E32</f>
        <v>0</v>
      </c>
      <c r="D109">
        <f>cashflow!F32</f>
        <v>0</v>
      </c>
      <c r="E109">
        <f>cashflow!G32</f>
        <v>0</v>
      </c>
      <c r="F109">
        <f>cashflow!H32</f>
        <v>0</v>
      </c>
      <c r="G109">
        <f>cashflow!I32</f>
        <v>0</v>
      </c>
      <c r="H109">
        <f>cashflow!J32</f>
        <v>0</v>
      </c>
      <c r="I109">
        <f>cashflow!K32</f>
        <v>0</v>
      </c>
      <c r="J109">
        <f>cashflow!L32</f>
        <v>0</v>
      </c>
      <c r="K109">
        <f>cashflow!M32</f>
        <v>1</v>
      </c>
      <c r="L109">
        <f>cashflow!N32</f>
        <v>0</v>
      </c>
    </row>
    <row r="110" spans="2:12">
      <c r="B110" t="s">
        <v>151</v>
      </c>
      <c r="C110" s="35">
        <f>cashflow!E33</f>
        <v>0</v>
      </c>
      <c r="D110" s="35">
        <f>cashflow!F33</f>
        <v>0</v>
      </c>
      <c r="E110" s="35">
        <f>cashflow!G33</f>
        <v>-50</v>
      </c>
      <c r="F110" s="35">
        <f>cashflow!H33</f>
        <v>0</v>
      </c>
      <c r="G110" s="35">
        <f>cashflow!I33</f>
        <v>0</v>
      </c>
      <c r="H110" s="35">
        <f>cashflow!J33</f>
        <v>4077</v>
      </c>
      <c r="I110" s="35">
        <f>cashflow!K33</f>
        <v>0</v>
      </c>
      <c r="J110" s="35">
        <f>cashflow!L33</f>
        <v>0</v>
      </c>
      <c r="K110" s="35">
        <f>cashflow!M33</f>
        <v>0</v>
      </c>
      <c r="L110" s="35">
        <f>cashflow!N33</f>
        <v>0</v>
      </c>
    </row>
    <row r="111" spans="2:12">
      <c r="B111" s="2" t="s">
        <v>158</v>
      </c>
      <c r="C111" s="36">
        <f t="shared" ref="C111:L111" si="24">SUM(C102:C110)</f>
        <v>234</v>
      </c>
      <c r="D111" s="36">
        <f t="shared" si="24"/>
        <v>197</v>
      </c>
      <c r="E111" s="36">
        <f t="shared" si="24"/>
        <v>2026</v>
      </c>
      <c r="F111" s="36">
        <f t="shared" si="24"/>
        <v>-1159</v>
      </c>
      <c r="G111" s="36">
        <f t="shared" si="24"/>
        <v>209</v>
      </c>
      <c r="H111" s="36">
        <f t="shared" si="24"/>
        <v>3357</v>
      </c>
      <c r="I111" s="36">
        <f t="shared" si="24"/>
        <v>-180</v>
      </c>
      <c r="J111" s="36">
        <f t="shared" si="24"/>
        <v>-179</v>
      </c>
      <c r="K111" s="36">
        <f t="shared" si="24"/>
        <v>-204</v>
      </c>
      <c r="L111" s="36">
        <f t="shared" si="24"/>
        <v>-147</v>
      </c>
    </row>
    <row r="113" spans="2:12">
      <c r="B113" s="2" t="s">
        <v>35</v>
      </c>
      <c r="C113" s="36">
        <f t="shared" ref="C113:L113" si="25">IFERROR(C111+C99+C86,0)</f>
        <v>-18</v>
      </c>
      <c r="D113" s="36">
        <f t="shared" si="25"/>
        <v>-2</v>
      </c>
      <c r="E113" s="36">
        <f t="shared" si="25"/>
        <v>0</v>
      </c>
      <c r="F113" s="36">
        <f t="shared" si="25"/>
        <v>34</v>
      </c>
      <c r="G113" s="36">
        <f t="shared" si="25"/>
        <v>55</v>
      </c>
      <c r="H113" s="36">
        <f t="shared" si="25"/>
        <v>-18</v>
      </c>
      <c r="I113" s="36">
        <f t="shared" si="25"/>
        <v>86</v>
      </c>
      <c r="J113" s="36">
        <f t="shared" si="25"/>
        <v>-94</v>
      </c>
      <c r="K113" s="36">
        <f t="shared" si="25"/>
        <v>113</v>
      </c>
      <c r="L113" s="36">
        <f t="shared" si="25"/>
        <v>130</v>
      </c>
    </row>
    <row r="114" spans="2:12">
      <c r="C114" t="s">
        <v>159</v>
      </c>
    </row>
  </sheetData>
  <mergeCells count="1">
    <mergeCell ref="B7:M7"/>
  </mergeCells>
  <printOptions horizontalCentered="1"/>
  <pageMargins left="0.15748031496062992" right="0.15748031496062992" top="0.27559055118110237" bottom="0.19685039370078741" header="0.31496062992125984" footer="0.31496062992125984"/>
  <pageSetup paperSize="9" scale="5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6EB9-176D-48AB-92C3-1F2CBB4742DC}">
  <sheetPr>
    <pageSetUpPr fitToPage="1"/>
  </sheetPr>
  <dimension ref="B1:O49"/>
  <sheetViews>
    <sheetView showGridLines="0" topLeftCell="A2" zoomScale="50" zoomScaleNormal="265" workbookViewId="0">
      <pane ySplit="7" topLeftCell="A17" activePane="bottomLeft" state="frozen"/>
      <selection activeCell="A2" sqref="A2"/>
      <selection pane="bottomLeft" sqref="A1:O53"/>
    </sheetView>
  </sheetViews>
  <sheetFormatPr defaultRowHeight="15"/>
  <cols>
    <col min="1" max="1" width="1.85546875" customWidth="1"/>
    <col min="2" max="2" width="28.7109375" customWidth="1"/>
    <col min="3" max="3" width="9.28515625" bestFit="1" customWidth="1"/>
    <col min="4" max="4" width="12.140625" customWidth="1"/>
    <col min="5" max="5" width="11.85546875" customWidth="1"/>
    <col min="6" max="6" width="9.28515625" bestFit="1" customWidth="1"/>
    <col min="7" max="7" width="11.140625" customWidth="1"/>
    <col min="8" max="8" width="11" customWidth="1"/>
    <col min="9" max="9" width="13.42578125" customWidth="1"/>
    <col min="10" max="10" width="9.42578125" bestFit="1" customWidth="1"/>
    <col min="11" max="11" width="11.28515625" customWidth="1"/>
    <col min="12" max="12" width="10.85546875" customWidth="1"/>
    <col min="13" max="14" width="14.28515625" customWidth="1"/>
    <col min="15" max="15" width="14.85546875" customWidth="1"/>
  </cols>
  <sheetData>
    <row r="1" spans="2:15" ht="15.75" thickBot="1"/>
    <row r="2" spans="2:15">
      <c r="B2" s="293"/>
      <c r="C2" s="293"/>
      <c r="D2" s="293"/>
      <c r="E2" s="293"/>
      <c r="F2" s="293"/>
      <c r="G2" s="293"/>
      <c r="H2" s="293"/>
      <c r="I2" s="293"/>
      <c r="J2" s="293"/>
      <c r="K2" s="293"/>
      <c r="L2" s="293"/>
      <c r="M2" s="293"/>
      <c r="N2" s="293"/>
      <c r="O2" s="293"/>
    </row>
    <row r="3" spans="2:15" ht="31.5">
      <c r="B3" s="295" t="str">
        <f>'Data Sheet'!B1</f>
        <v>AVENUE SUPERMARTS LTD</v>
      </c>
      <c r="C3" s="289"/>
      <c r="D3" s="289"/>
      <c r="E3" s="289"/>
      <c r="F3" s="289"/>
      <c r="G3" s="289"/>
      <c r="H3" s="289"/>
      <c r="I3" s="289"/>
      <c r="J3" s="289"/>
      <c r="K3" s="289"/>
      <c r="L3" s="289"/>
      <c r="M3" s="289"/>
      <c r="N3" s="289"/>
      <c r="O3" s="289"/>
    </row>
    <row r="4" spans="2:15"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c r="N4" s="289"/>
      <c r="O4" s="289"/>
    </row>
    <row r="5" spans="2:15" ht="15.75" thickBot="1">
      <c r="B5" s="294"/>
      <c r="C5" s="294"/>
      <c r="D5" s="294"/>
      <c r="E5" s="294"/>
      <c r="F5" s="294"/>
      <c r="G5" s="294"/>
      <c r="H5" s="294"/>
      <c r="I5" s="294"/>
      <c r="J5" s="294"/>
      <c r="K5" s="294"/>
      <c r="L5" s="294"/>
      <c r="M5" s="294"/>
      <c r="N5" s="294"/>
      <c r="O5" s="294"/>
    </row>
    <row r="7" spans="2:15">
      <c r="B7" s="315" t="str">
        <f>"Ratio Analysis - "&amp;'Data Sheet'!B1</f>
        <v>Ratio Analysis - AVENUE SUPERMARTS LTD</v>
      </c>
      <c r="C7" s="315"/>
      <c r="D7" s="315"/>
      <c r="E7" s="315"/>
      <c r="F7" s="315"/>
      <c r="G7" s="315"/>
      <c r="H7" s="315"/>
      <c r="I7" s="315"/>
      <c r="J7" s="315"/>
      <c r="K7" s="315"/>
      <c r="L7" s="315"/>
      <c r="M7" s="315"/>
      <c r="N7" s="315"/>
      <c r="O7" s="315"/>
    </row>
    <row r="8" spans="2:15">
      <c r="B8" s="286" t="s">
        <v>93</v>
      </c>
      <c r="C8" s="287">
        <f>IFERROR('Data Sheet'!B16,0)</f>
        <v>42094</v>
      </c>
      <c r="D8" s="287">
        <f>IFERROR('Data Sheet'!C16,0)</f>
        <v>42460</v>
      </c>
      <c r="E8" s="287">
        <f>IFERROR('Data Sheet'!D16,0)</f>
        <v>42825</v>
      </c>
      <c r="F8" s="287">
        <f>IFERROR('Data Sheet'!E16,0)</f>
        <v>43190</v>
      </c>
      <c r="G8" s="287">
        <f>IFERROR('Data Sheet'!F16,0)</f>
        <v>43555</v>
      </c>
      <c r="H8" s="287">
        <f>IFERROR('Data Sheet'!G16,0)</f>
        <v>43921</v>
      </c>
      <c r="I8" s="287">
        <f>IFERROR('Data Sheet'!H16,0)</f>
        <v>44286</v>
      </c>
      <c r="J8" s="287">
        <f>IFERROR('Data Sheet'!I16,0)</f>
        <v>44651</v>
      </c>
      <c r="K8" s="287">
        <f>IFERROR('Data Sheet'!J16,0)</f>
        <v>45016</v>
      </c>
      <c r="L8" s="287">
        <f>IFERROR('Data Sheet'!K16,0)</f>
        <v>45382</v>
      </c>
      <c r="M8" s="288" t="s">
        <v>186</v>
      </c>
      <c r="N8" s="288" t="s">
        <v>187</v>
      </c>
      <c r="O8" s="288" t="s">
        <v>188</v>
      </c>
    </row>
    <row r="10" spans="2:15">
      <c r="B10" s="48" t="s">
        <v>22</v>
      </c>
      <c r="C10" s="48"/>
      <c r="D10" s="49">
        <f>IFERROR('Historical Financial Statements'!D13,0)</f>
        <v>0.33299997049428276</v>
      </c>
      <c r="E10" s="49">
        <f>IFERROR('Historical Financial Statements'!E13,0)</f>
        <v>0.38607090598991589</v>
      </c>
      <c r="F10" s="49">
        <f>IFERROR('Historical Financial Statements'!F13,0)</f>
        <v>0.26353833093791246</v>
      </c>
      <c r="G10" s="49">
        <f>IFERROR('Historical Financial Statements'!G13,0)</f>
        <v>0.33068940744485542</v>
      </c>
      <c r="H10" s="49">
        <f>IFERROR('Historical Financial Statements'!H13,0)</f>
        <v>0.24322903023916598</v>
      </c>
      <c r="I10" s="49">
        <f>IFERROR('Historical Financial Statements'!I13,0)</f>
        <v>-2.9237400583831175E-2</v>
      </c>
      <c r="J10" s="49">
        <f>IFERROR('Historical Financial Statements'!J13,0)</f>
        <v>0.28302998874210639</v>
      </c>
      <c r="K10" s="49">
        <f>IFERROR('Historical Financial Statements'!K13,0)</f>
        <v>0.38297993915987938</v>
      </c>
      <c r="L10" s="49">
        <f>IFERROR('Historical Financial Statements'!L13,0)</f>
        <v>0.18555909537819737</v>
      </c>
      <c r="N10" s="47">
        <f>IFERROR(AVERAGE(D10:L10),0)</f>
        <v>0.26431769642249825</v>
      </c>
      <c r="O10" s="47">
        <f>IFERROR(MEDIAN(C10:L10),0)</f>
        <v>0.28302998874210639</v>
      </c>
    </row>
    <row r="11" spans="2:15">
      <c r="B11" t="s">
        <v>160</v>
      </c>
      <c r="D11" s="50">
        <f>IFERROR('Historical Financial Statements'!D24/'Historical Financial Statements'!C24-1,0)</f>
        <v>2.0294889416469357</v>
      </c>
      <c r="E11" s="50">
        <f>IFERROR('Historical Financial Statements'!E24/'Historical Financial Statements'!D24-1,0)</f>
        <v>4.0313879150340153</v>
      </c>
      <c r="F11" s="50">
        <f>IFERROR('Historical Financial Statements'!F24/'Historical Financial Statements'!E24-1,0)</f>
        <v>0.34826947354614468</v>
      </c>
      <c r="G11" s="50">
        <f>IFERROR('Historical Financial Statements'!G24/'Historical Financial Statements'!F24-1,0)</f>
        <v>0.2232930017632393</v>
      </c>
      <c r="H11" s="50">
        <f>IFERROR('Historical Financial Statements'!H24/'Historical Financial Statements'!G24-1,0)</f>
        <v>0.26491214990432232</v>
      </c>
      <c r="I11" s="50">
        <f>IFERROR('Historical Financial Statements'!I24/'Historical Financial Statements'!H24-1,0)</f>
        <v>-0.13723702719907016</v>
      </c>
      <c r="J11" s="50">
        <f>IFERROR('Historical Financial Statements'!J24/'Historical Financial Statements'!I24-1,0)</f>
        <v>0.37190300954601829</v>
      </c>
      <c r="K11" s="50">
        <f>IFERROR('Historical Financial Statements'!K24/'Historical Financial Statements'!J24-1,0)</f>
        <v>0.45367597750526034</v>
      </c>
      <c r="L11" s="50">
        <f>IFERROR('Historical Financial Statements'!L24/'Historical Financial Statements'!K24-1,0)</f>
        <v>0.14381858250453927</v>
      </c>
      <c r="N11" s="47">
        <f t="shared" ref="N11:N14" si="0">IFERROR(AVERAGE(D11:L11),0)</f>
        <v>0.85883466936126718</v>
      </c>
      <c r="O11" s="47">
        <f t="shared" ref="O11:O14" si="1">IFERROR(MEDIAN(C11:L11),0)</f>
        <v>0.34826947354614468</v>
      </c>
    </row>
    <row r="12" spans="2:15">
      <c r="B12" t="s">
        <v>161</v>
      </c>
      <c r="D12" s="50">
        <f>IFERROR(('Historical Financial Statements'!D24-'Historical Financial Statements'!D30)/('Historical Financial Statements'!C24-'Historical Financial Statements'!C30)-1,0)</f>
        <v>-96.377483443635157</v>
      </c>
      <c r="E12" s="50">
        <f>IFERROR(('Historical Financial Statements'!E24-'Historical Financial Statements'!E30)/('Historical Financial Statements'!D24-'Historical Financial Statements'!D30)-1,0)</f>
        <v>6.5825579780585697</v>
      </c>
      <c r="F12" s="50">
        <f>IFERROR(('Historical Financial Statements'!F24-'Historical Financial Statements'!F30)/('Historical Financial Statements'!E24-'Historical Financial Statements'!E30)-1,0)</f>
        <v>0.36048130105124332</v>
      </c>
      <c r="G12" s="50">
        <f>IFERROR(('Historical Financial Statements'!G24-'Historical Financial Statements'!G30)/('Historical Financial Statements'!F24-'Historical Financial Statements'!F30)-1,0)</f>
        <v>0.21118664602544235</v>
      </c>
      <c r="H12" s="50">
        <f>IFERROR(('Historical Financial Statements'!H24-'Historical Financial Statements'!H30)/('Historical Financial Statements'!G24-'Historical Financial Statements'!G30)-1,0)</f>
        <v>0.20621186355906862</v>
      </c>
      <c r="I12" s="50">
        <f>IFERROR(('Historical Financial Statements'!I24-'Historical Financial Statements'!I30)/('Historical Financial Statements'!H24-'Historical Financial Statements'!H30)-1,0)</f>
        <v>-0.17922350762256312</v>
      </c>
      <c r="J12" s="50">
        <f>IFERROR(('Historical Financial Statements'!J24-'Historical Financial Statements'!J30)/('Historical Financial Statements'!I24-'Historical Financial Statements'!I30)-1,0)</f>
        <v>0.41125555705240568</v>
      </c>
      <c r="K12" s="50">
        <f>IFERROR(('Historical Financial Statements'!K24-'Historical Financial Statements'!K30)/('Historical Financial Statements'!J24-'Historical Financial Statements'!J30)-1,0)</f>
        <v>0.48755459036345661</v>
      </c>
      <c r="L12" s="50">
        <f>IFERROR(('Historical Financial Statements'!L24-'Historical Financial Statements'!L30)/('Historical Financial Statements'!K24-'Historical Financial Statements'!K30)-1,0)</f>
        <v>0.14381627709239142</v>
      </c>
      <c r="N12" s="47">
        <f t="shared" si="0"/>
        <v>-9.7948491931172388</v>
      </c>
      <c r="O12" s="47">
        <f t="shared" si="1"/>
        <v>0.21118664602544235</v>
      </c>
    </row>
    <row r="13" spans="2:15">
      <c r="B13" t="s">
        <v>162</v>
      </c>
      <c r="D13" s="50">
        <f>IFERROR('Historical Financial Statements'!D18/'Historical Financial Statements'!C18-1,0)</f>
        <v>2.0294889416469357</v>
      </c>
      <c r="E13" s="50">
        <f>IFERROR('Historical Financial Statements'!E18/'Historical Financial Statements'!D18-1,0)</f>
        <v>4.0313879150340153</v>
      </c>
      <c r="F13" s="50">
        <f>IFERROR('Historical Financial Statements'!F18/'Historical Financial Statements'!E18-1,0)</f>
        <v>0.34826947354614468</v>
      </c>
      <c r="G13" s="50">
        <f>IFERROR('Historical Financial Statements'!G18/'Historical Financial Statements'!F18-1,0)</f>
        <v>0.2232930017632393</v>
      </c>
      <c r="H13" s="50">
        <f>IFERROR('Historical Financial Statements'!H18/'Historical Financial Statements'!G18-1,0)</f>
        <v>0.26491214990432232</v>
      </c>
      <c r="I13" s="50">
        <f>IFERROR('Historical Financial Statements'!I18/'Historical Financial Statements'!H18-1,0)</f>
        <v>-0.13723702719907016</v>
      </c>
      <c r="J13" s="50">
        <f>IFERROR('Historical Financial Statements'!J18/'Historical Financial Statements'!I18-1,0)</f>
        <v>0.37190300954601829</v>
      </c>
      <c r="K13" s="50">
        <f>IFERROR('Historical Financial Statements'!K18/'Historical Financial Statements'!J18-1,0)</f>
        <v>0.45367597750526034</v>
      </c>
      <c r="L13" s="50">
        <f>IFERROR('Historical Financial Statements'!L18/'Historical Financial Statements'!K18-1,0)</f>
        <v>0.14381858250453927</v>
      </c>
      <c r="N13" s="47">
        <f t="shared" si="0"/>
        <v>0.85883466936126718</v>
      </c>
      <c r="O13" s="47">
        <f t="shared" si="1"/>
        <v>0.34826947354614468</v>
      </c>
    </row>
    <row r="14" spans="2:15">
      <c r="B14" s="51" t="s">
        <v>173</v>
      </c>
      <c r="C14" s="51"/>
      <c r="D14" s="52">
        <f>IFERROR('Historical Financial Statements'!D47/'Historical Financial Statements'!C47-1,0)</f>
        <v>0</v>
      </c>
      <c r="E14" s="52">
        <f>IFERROR('Historical Financial Statements'!E47/'Historical Financial Statements'!D47-1,0)</f>
        <v>0</v>
      </c>
      <c r="F14" s="52">
        <f>IFERROR('Historical Financial Statements'!F47/'Historical Financial Statements'!E47-1,0)</f>
        <v>0</v>
      </c>
      <c r="G14" s="52">
        <f>IFERROR('Historical Financial Statements'!G47/'Historical Financial Statements'!F47-1,0)</f>
        <v>0</v>
      </c>
      <c r="H14" s="52">
        <f>IFERROR('Historical Financial Statements'!H47/'Historical Financial Statements'!G47-1,0)</f>
        <v>0</v>
      </c>
      <c r="I14" s="52">
        <f>IFERROR('Historical Financial Statements'!I47/'Historical Financial Statements'!H47-1,0)</f>
        <v>0</v>
      </c>
      <c r="J14" s="52">
        <f>IFERROR('Historical Financial Statements'!J47/'Historical Financial Statements'!I47-1,0)</f>
        <v>0</v>
      </c>
      <c r="K14" s="52">
        <f>IFERROR('Historical Financial Statements'!K47/'Historical Financial Statements'!J47-1,0)</f>
        <v>0</v>
      </c>
      <c r="L14" s="52">
        <f>IFERROR('Historical Financial Statements'!L47/'Historical Financial Statements'!K47-1,0)</f>
        <v>0</v>
      </c>
      <c r="N14" s="47">
        <f t="shared" si="0"/>
        <v>0</v>
      </c>
      <c r="O14" s="47">
        <f t="shared" si="1"/>
        <v>0</v>
      </c>
    </row>
    <row r="16" spans="2:15">
      <c r="B16" s="48" t="s">
        <v>99</v>
      </c>
      <c r="C16" s="49">
        <f>'Historical Financial Statements'!C19</f>
        <v>1.2428118637829564E-2</v>
      </c>
      <c r="D16" s="49">
        <f>'Historical Financial Statements'!D19</f>
        <v>2.82451979086089E-2</v>
      </c>
      <c r="E16" s="49">
        <f>'Historical Financial Statements'!E19</f>
        <v>0.10252906023853355</v>
      </c>
      <c r="F16" s="49">
        <f>'Historical Financial Statements'!F19</f>
        <v>0.10940451800015968</v>
      </c>
      <c r="G16" s="49">
        <f>'Historical Financial Statements'!G19</f>
        <v>0.10057477010195699</v>
      </c>
      <c r="H16" s="49">
        <f>'Historical Financial Statements'!H19</f>
        <v>0.10232889160521437</v>
      </c>
      <c r="I16" s="49">
        <f>'Historical Financial Statements'!I19</f>
        <v>9.0944561294218712E-2</v>
      </c>
      <c r="J16" s="49">
        <f>'Historical Financial Statements'!J19</f>
        <v>9.7244116221869251E-2</v>
      </c>
      <c r="K16" s="49">
        <f>'Historical Financial Statements'!K19</f>
        <v>0.10221510211589471</v>
      </c>
      <c r="L16" s="49">
        <f>'Historical Financial Statements'!L19</f>
        <v>9.8616368992945902E-2</v>
      </c>
      <c r="N16" s="47">
        <f>IFERROR(AVERAGE(C16:L16),0)</f>
        <v>8.4453070511723155E-2</v>
      </c>
      <c r="O16" s="47">
        <f>IFERROR(MEDIAN(C16:L16),0)</f>
        <v>9.959556954745144E-2</v>
      </c>
    </row>
    <row r="17" spans="2:15">
      <c r="B17" t="s">
        <v>163</v>
      </c>
      <c r="C17" s="50">
        <f>IFERROR('Historical Financial Statements'!C25,0)</f>
        <v>1.2428118637829564E-2</v>
      </c>
      <c r="D17" s="50">
        <f>IFERROR('Historical Financial Statements'!D25,0)</f>
        <v>2.82451979086089E-2</v>
      </c>
      <c r="E17" s="50">
        <f>IFERROR('Historical Financial Statements'!E25,0)</f>
        <v>0.10252906023853355</v>
      </c>
      <c r="F17" s="50">
        <f>IFERROR('Historical Financial Statements'!F25,0)</f>
        <v>0.10940451800015968</v>
      </c>
      <c r="G17" s="50">
        <f>IFERROR('Historical Financial Statements'!G25,0)</f>
        <v>0.10057477010195699</v>
      </c>
      <c r="H17" s="50">
        <f>IFERROR('Historical Financial Statements'!H25,0)</f>
        <v>0.10232889160521437</v>
      </c>
      <c r="I17" s="50">
        <f>IFERROR('Historical Financial Statements'!I25,0)</f>
        <v>9.0944561294218712E-2</v>
      </c>
      <c r="J17" s="50">
        <f>IFERROR('Historical Financial Statements'!J25,0)</f>
        <v>9.7244116221869251E-2</v>
      </c>
      <c r="K17" s="50">
        <f>IFERROR('Historical Financial Statements'!K25,0)</f>
        <v>0.10221510211589471</v>
      </c>
      <c r="L17" s="50">
        <f>IFERROR('Historical Financial Statements'!L25,0)</f>
        <v>9.8616368992945902E-2</v>
      </c>
      <c r="N17" s="47">
        <f t="shared" ref="N17:N47" si="2">IFERROR(AVERAGE(C17:L17),0)</f>
        <v>8.4453070511723155E-2</v>
      </c>
      <c r="O17" s="47">
        <f t="shared" ref="O17:O20" si="3">IFERROR(MEDIAN(C17:L17),0)</f>
        <v>9.959556954745144E-2</v>
      </c>
    </row>
    <row r="18" spans="2:15">
      <c r="B18" t="s">
        <v>164</v>
      </c>
      <c r="C18" s="50">
        <f>IFERROR(('Historical Financial Statements'!C24-'Historical Financial Statements'!C30)/'Historical Financial Statements'!C12,0)</f>
        <v>-2.3449280448753544E-4</v>
      </c>
      <c r="D18" s="50">
        <f>IFERROR(('Historical Financial Statements'!D24-'Historical Financial Statements'!D30)/'Historical Financial Statements'!D12,0)</f>
        <v>1.6778195103311452E-2</v>
      </c>
      <c r="E18" s="50">
        <f>IFERROR(('Historical Financial Statements'!E24-'Historical Financial Statements'!E30)/'Historical Financial Statements'!E12,0)</f>
        <v>9.1785807340914682E-2</v>
      </c>
      <c r="F18" s="50">
        <f>IFERROR(('Historical Financial Statements'!F24-'Historical Financial Statements'!F30)/'Historical Financial Statements'!F12,0)</f>
        <v>9.8827927520421507E-2</v>
      </c>
      <c r="G18" s="50">
        <f>IFERROR(('Historical Financial Statements'!G24-'Historical Financial Statements'!G30)/'Historical Financial Statements'!G12,0)</f>
        <v>8.995267069642264E-2</v>
      </c>
      <c r="H18" s="50">
        <f>IFERROR(('Historical Financial Statements'!H24-'Historical Financial Statements'!H30)/'Historical Financial Statements'!H12,0)</f>
        <v>8.7274328312599112E-2</v>
      </c>
      <c r="I18" s="50">
        <f>IFERROR(('Historical Financial Statements'!I24-'Historical Financial Statements'!I30)/'Historical Financial Statements'!I12,0)</f>
        <v>7.3790149218864551E-2</v>
      </c>
      <c r="J18" s="50">
        <f>IFERROR(('Historical Financial Statements'!J24-'Historical Financial Statements'!J30)/'Historical Financial Statements'!J12,0)</f>
        <v>8.1164710922264113E-2</v>
      </c>
      <c r="K18" s="50">
        <f>IFERROR(('Historical Financial Statements'!K24-'Historical Financial Statements'!K30)/'Historical Financial Statements'!K12,0)</f>
        <v>8.7302017107551963E-2</v>
      </c>
      <c r="L18" s="50">
        <f>IFERROR(('Historical Financial Statements'!L24-'Historical Financial Statements'!L30)/'Historical Financial Statements'!L12,0)</f>
        <v>8.4228165917584641E-2</v>
      </c>
      <c r="N18" s="47">
        <f t="shared" si="2"/>
        <v>7.1086947933544711E-2</v>
      </c>
      <c r="O18" s="47">
        <f t="shared" si="3"/>
        <v>8.5751247115091883E-2</v>
      </c>
    </row>
    <row r="19" spans="2:15">
      <c r="B19" t="s">
        <v>165</v>
      </c>
      <c r="C19" s="50">
        <f>IFERROR('Historical Financial Statements'!C34,0)</f>
        <v>-1.1471512230119928E-2</v>
      </c>
      <c r="D19" s="50">
        <f>IFERROR('Historical Financial Statements'!D34,0)</f>
        <v>6.137170657148E-3</v>
      </c>
      <c r="E19" s="50">
        <f>IFERROR('Historical Financial Statements'!E34,0)</f>
        <v>8.1533405616211585E-2</v>
      </c>
      <c r="F19" s="50">
        <f>IFERROR('Historical Financial Statements'!F34,0)</f>
        <v>9.4867360242662957E-2</v>
      </c>
      <c r="G19" s="50">
        <f>IFERROR('Historical Financial Statements'!G34,0)</f>
        <v>8.7592704048884987E-2</v>
      </c>
      <c r="H19" s="50">
        <f>IFERROR('Historical Financial Statements'!H34,0)</f>
        <v>8.4495098551680414E-2</v>
      </c>
      <c r="I19" s="50">
        <f>IFERROR('Historical Financial Statements'!I34,0)</f>
        <v>7.2065015785074474E-2</v>
      </c>
      <c r="J19" s="50">
        <f>IFERROR('Historical Financial Statements'!J34,0)</f>
        <v>7.9428220376436612E-2</v>
      </c>
      <c r="K19" s="50">
        <f>IFERROR('Historical Financial Statements'!K34,0)</f>
        <v>8.5728471534254766E-2</v>
      </c>
      <c r="L19" s="50">
        <f>IFERROR('Historical Financial Statements'!L34,0)</f>
        <v>8.3083622914723571E-2</v>
      </c>
      <c r="N19" s="47">
        <f t="shared" si="2"/>
        <v>6.6345955749695734E-2</v>
      </c>
      <c r="O19" s="47">
        <f t="shared" si="3"/>
        <v>8.2308514265467578E-2</v>
      </c>
    </row>
    <row r="20" spans="2:15">
      <c r="B20" s="51" t="s">
        <v>166</v>
      </c>
      <c r="C20" s="52">
        <f>IFERROR('Historical Financial Statements'!C40,0)</f>
        <v>-2.8696639298820104E-2</v>
      </c>
      <c r="D20" s="52">
        <f>IFERROR('Historical Financial Statements'!D40,0)</f>
        <v>-1.3838923735053086E-2</v>
      </c>
      <c r="E20" s="52">
        <f>IFERROR('Historical Financial Statements'!E40,0)</f>
        <v>5.8984509611101354E-2</v>
      </c>
      <c r="F20" s="52">
        <f>IFERROR('Historical Financial Statements'!F40,0)</f>
        <v>6.7209243540962721E-2</v>
      </c>
      <c r="G20" s="52">
        <f>IFERROR('Historical Financial Statements'!G40,0)</f>
        <v>6.1624572846536711E-2</v>
      </c>
      <c r="H20" s="52">
        <f>IFERROR('Historical Financial Statements'!H40,0)</f>
        <v>6.665085121953189E-2</v>
      </c>
      <c r="I20" s="52">
        <f>IFERROR('Historical Financial Statements'!I40,0)</f>
        <v>5.6158995587137682E-2</v>
      </c>
      <c r="J20" s="52">
        <f>IFERROR('Historical Financial Statements'!J40,0)</f>
        <v>6.0971511418256685E-2</v>
      </c>
      <c r="K20" s="52">
        <f>IFERROR('Historical Financial Statements'!K40,0)</f>
        <v>6.9814442538625496E-2</v>
      </c>
      <c r="L20" s="52">
        <f>IFERROR('Historical Financial Statements'!L40,0)</f>
        <v>6.4856780516503329E-2</v>
      </c>
      <c r="N20" s="47">
        <f t="shared" si="2"/>
        <v>4.6373534424478266E-2</v>
      </c>
      <c r="O20" s="47">
        <f t="shared" si="3"/>
        <v>6.1298042132396702E-2</v>
      </c>
    </row>
    <row r="21" spans="2:15">
      <c r="N21" s="47"/>
    </row>
    <row r="22" spans="2:15">
      <c r="B22" s="48" t="s">
        <v>167</v>
      </c>
      <c r="C22" s="49">
        <f>IFERROR('Historical Financial Statements'!C22,0)</f>
        <v>2.2865377836237051E-2</v>
      </c>
      <c r="D22" s="49">
        <f>IFERROR('Historical Financial Statements'!D22,0)</f>
        <v>1.7022843136341184E-2</v>
      </c>
      <c r="E22" s="49">
        <f>IFERROR('Historical Financial Statements'!E22,0)</f>
        <v>1.870193398724123E-2</v>
      </c>
      <c r="F22" s="49">
        <f>IFERROR('Historical Financial Statements'!F22,0)</f>
        <v>1.7732751509991221E-2</v>
      </c>
      <c r="G22" s="49">
        <f>IFERROR('Historical Financial Statements'!G22,0)</f>
        <v>1.8079913939449684E-2</v>
      </c>
      <c r="H22" s="49">
        <f>IFERROR('Historical Financial Statements'!H22,0)</f>
        <v>1.3977370507675852E-2</v>
      </c>
      <c r="I22" s="49">
        <f>IFERROR('Historical Financial Statements'!I22,0)</f>
        <v>1.5960694294757993E-2</v>
      </c>
      <c r="J22" s="49">
        <f>IFERROR('Historical Financial Statements'!J22,0)</f>
        <v>1.438068560223681E-2</v>
      </c>
      <c r="K22" s="49">
        <f>IFERROR('Historical Financial Statements'!K22,0)</f>
        <v>1.4881105221435514E-2</v>
      </c>
      <c r="L22" s="49">
        <f>IFERROR('Historical Financial Statements'!L22,0)</f>
        <v>1.5767443353193997E-2</v>
      </c>
      <c r="N22" s="47">
        <f t="shared" si="2"/>
        <v>1.6937011938856054E-2</v>
      </c>
      <c r="O22" s="47">
        <f>IFERROR(MEDIAN(C22:L22),0)</f>
        <v>1.6491768715549589E-2</v>
      </c>
    </row>
    <row r="23" spans="2:15">
      <c r="B23" t="s">
        <v>106</v>
      </c>
      <c r="C23" s="50">
        <f>IFERROR('Historical Financial Statements'!C31,0)</f>
        <v>1.26626114423171E-2</v>
      </c>
      <c r="D23" s="50">
        <f>IFERROR('Historical Financial Statements'!D31,0)</f>
        <v>1.1467002805297445E-2</v>
      </c>
      <c r="E23" s="50">
        <f>IFERROR('Historical Financial Statements'!E31,0)</f>
        <v>1.0743252897618866E-2</v>
      </c>
      <c r="F23" s="50">
        <f>IFERROR('Historical Financial Statements'!F31,0)</f>
        <v>1.0576590479738178E-2</v>
      </c>
      <c r="G23" s="50">
        <f>IFERROR('Historical Financial Statements'!G31,0)</f>
        <v>1.062209940553435E-2</v>
      </c>
      <c r="H23" s="50">
        <f>IFERROR('Historical Financial Statements'!H31,0)</f>
        <v>1.5054563292615258E-2</v>
      </c>
      <c r="I23" s="50">
        <f>IFERROR('Historical Financial Statements'!I31,0)</f>
        <v>1.7154412075354161E-2</v>
      </c>
      <c r="J23" s="50">
        <f>IFERROR('Historical Financial Statements'!J31,0)</f>
        <v>1.6079405299605148E-2</v>
      </c>
      <c r="K23" s="50">
        <f>IFERROR('Historical Financial Statements'!K31,0)</f>
        <v>1.4913085008342757E-2</v>
      </c>
      <c r="L23" s="50">
        <f>IFERROR('Historical Financial Statements'!L31,0)</f>
        <v>1.4388203075361254E-2</v>
      </c>
      <c r="N23" s="47">
        <f t="shared" si="2"/>
        <v>1.3366122578178452E-2</v>
      </c>
      <c r="O23" s="47">
        <f t="shared" ref="O23:O24" si="4">IFERROR(MEDIAN(C23:L23),0)</f>
        <v>1.3525407258839177E-2</v>
      </c>
    </row>
    <row r="24" spans="2:15">
      <c r="B24" s="51" t="s">
        <v>168</v>
      </c>
      <c r="C24" s="53">
        <f>C19</f>
        <v>-1.1471512230119928E-2</v>
      </c>
      <c r="D24" s="53">
        <f t="shared" ref="D24:L24" si="5">D19</f>
        <v>6.137170657148E-3</v>
      </c>
      <c r="E24" s="53">
        <f t="shared" si="5"/>
        <v>8.1533405616211585E-2</v>
      </c>
      <c r="F24" s="53">
        <f t="shared" si="5"/>
        <v>9.4867360242662957E-2</v>
      </c>
      <c r="G24" s="53">
        <f t="shared" si="5"/>
        <v>8.7592704048884987E-2</v>
      </c>
      <c r="H24" s="53">
        <f t="shared" si="5"/>
        <v>8.4495098551680414E-2</v>
      </c>
      <c r="I24" s="53">
        <f t="shared" si="5"/>
        <v>7.2065015785074474E-2</v>
      </c>
      <c r="J24" s="53">
        <f t="shared" si="5"/>
        <v>7.9428220376436612E-2</v>
      </c>
      <c r="K24" s="53">
        <f t="shared" si="5"/>
        <v>8.5728471534254766E-2</v>
      </c>
      <c r="L24" s="53">
        <f t="shared" si="5"/>
        <v>8.3083622914723571E-2</v>
      </c>
      <c r="N24" s="47">
        <f t="shared" si="2"/>
        <v>6.6345955749695734E-2</v>
      </c>
      <c r="O24" s="47">
        <f t="shared" si="4"/>
        <v>8.2308514265467578E-2</v>
      </c>
    </row>
    <row r="25" spans="2:15">
      <c r="N25" s="47"/>
      <c r="O25" s="47"/>
    </row>
    <row r="26" spans="2:15">
      <c r="B26" s="48" t="s">
        <v>169</v>
      </c>
      <c r="C26" s="49">
        <f>IFERROR(('Historical Financial Statements'!C24-'Historical Financial Statements'!C30)/(SUM('Historical Financial Statements'!C53:C55)),0)</f>
        <v>-7.1786826404296304E-4</v>
      </c>
      <c r="D26" s="49">
        <f>IFERROR(('Historical Financial Statements'!D24-'Historical Financial Statements'!D30)/(SUM('Historical Financial Statements'!D53:D55)),0)</f>
        <v>5.3089450674216387E-2</v>
      </c>
      <c r="E26" s="49">
        <f>IFERROR(('Historical Financial Statements'!E24-'Historical Financial Statements'!E30)/(SUM('Historical Financial Statements'!E53:E55)),0)</f>
        <v>0.20453634507688576</v>
      </c>
      <c r="F26" s="49">
        <f>IFERROR(('Historical Financial Statements'!F24-'Historical Financial Statements'!F30)/(SUM('Historical Financial Statements'!F53:F55)),0)</f>
        <v>0.29084039700095937</v>
      </c>
      <c r="G26" s="49">
        <f>IFERROR(('Historical Financial Statements'!G24-'Historical Financial Statements'!G30)/(SUM('Historical Financial Statements'!G53:G55)),0)</f>
        <v>0.28619186971181387</v>
      </c>
      <c r="H26" s="49">
        <f>IFERROR(('Historical Financial Statements'!H24-'Historical Financial Statements'!H30)/(SUM('Historical Financial Statements'!H53:H55)),0)</f>
        <v>0.19018166237767184</v>
      </c>
      <c r="I26" s="49">
        <f>IFERROR(('Historical Financial Statements'!I24-'Historical Financial Statements'!I30)/(SUM('Historical Financial Statements'!I53:I55)),0)</f>
        <v>0.14165557447985994</v>
      </c>
      <c r="J26" s="49">
        <f>IFERROR(('Historical Financial Statements'!J24-'Historical Financial Statements'!J30)/(SUM('Historical Financial Statements'!J53:J55)),0)</f>
        <v>0.17551509363625334</v>
      </c>
      <c r="K26" s="49">
        <f>IFERROR(('Historical Financial Statements'!K24-'Historical Financial Statements'!K30)/(SUM('Historical Financial Statements'!K53:K55)),0)</f>
        <v>0.22366054128532531</v>
      </c>
      <c r="L26" s="49">
        <f>IFERROR(('Historical Financial Statements'!L24-'Historical Financial Statements'!L30)/(SUM('Historical Financial Statements'!L53:L55)),0)</f>
        <v>0.22176539322487634</v>
      </c>
      <c r="N26" s="47">
        <f t="shared" si="2"/>
        <v>0.17867184592038193</v>
      </c>
      <c r="O26" s="47">
        <f>IFERROR(MEDIAN(C26:L26),0)</f>
        <v>0.1973590037272788</v>
      </c>
    </row>
    <row r="27" spans="2:15">
      <c r="B27" t="s">
        <v>170</v>
      </c>
      <c r="C27" s="54">
        <f>IFERROR( 'Historical Financial Statements'!C50,0)</f>
        <v>0</v>
      </c>
      <c r="D27" s="54">
        <f>IFERROR( 'Historical Financial Statements'!D50,0)</f>
        <v>0</v>
      </c>
      <c r="E27" s="54">
        <f>IFERROR( 'Historical Financial Statements'!E50,0)</f>
        <v>1</v>
      </c>
      <c r="F27" s="54">
        <f>IFERROR( 'Historical Financial Statements'!F50,0)</f>
        <v>1</v>
      </c>
      <c r="G27" s="54">
        <f>IFERROR( 'Historical Financial Statements'!G50,0)</f>
        <v>1</v>
      </c>
      <c r="H27" s="54">
        <f>IFERROR( 'Historical Financial Statements'!H50,0)</f>
        <v>1</v>
      </c>
      <c r="I27" s="54">
        <f>IFERROR( 'Historical Financial Statements'!I50,0)</f>
        <v>1</v>
      </c>
      <c r="J27" s="54">
        <f>IFERROR( 'Historical Financial Statements'!J50,0)</f>
        <v>1</v>
      </c>
      <c r="K27" s="54">
        <f>IFERROR( 'Historical Financial Statements'!K50,0)</f>
        <v>1</v>
      </c>
      <c r="L27" s="54">
        <f>IFERROR( 'Historical Financial Statements'!L50,0)</f>
        <v>1</v>
      </c>
      <c r="N27" s="47">
        <f t="shared" si="2"/>
        <v>0.8</v>
      </c>
      <c r="O27" s="47">
        <f t="shared" ref="O27:O30" si="6">IFERROR(MEDIAN(C27:L27),0)</f>
        <v>1</v>
      </c>
    </row>
    <row r="28" spans="2:15">
      <c r="B28" t="s">
        <v>59</v>
      </c>
      <c r="C28" s="50">
        <f>IFERROR('Historical Financial Statements'!C39/SUM('Historical Financial Statements'!C53:C54),0)</f>
        <v>-0.15409568125151241</v>
      </c>
      <c r="D28" s="50">
        <f>IFERROR('Historical Financial Statements'!D39/SUM('Historical Financial Statements'!D53:D54),0)</f>
        <v>-7.8128699586961198E-2</v>
      </c>
      <c r="E28" s="50">
        <f>IFERROR('Historical Financial Statements'!E39/SUM('Historical Financial Statements'!E53:E54),0)</f>
        <v>0.18267053293004823</v>
      </c>
      <c r="F28" s="50">
        <f>IFERROR('Historical Financial Statements'!F39/SUM('Historical Financial Statements'!F53:F54),0)</f>
        <v>0.21639733992996452</v>
      </c>
      <c r="G28" s="50">
        <f>IFERROR('Historical Financial Statements'!G39/SUM('Historical Financial Statements'!G53:G54),0)</f>
        <v>0.22063195196377608</v>
      </c>
      <c r="H28" s="50">
        <f>IFERROR('Historical Financial Statements'!H39/SUM('Historical Financial Statements'!H53:H54),0)</f>
        <v>0.1496082038026165</v>
      </c>
      <c r="I28" s="50">
        <f>IFERROR('Historical Financial Statements'!I39/SUM('Historical Financial Statements'!I53:I54),0)</f>
        <v>0.1112838371891649</v>
      </c>
      <c r="J28" s="50">
        <f>IFERROR('Historical Financial Statements'!J39/SUM('Historical Financial Statements'!J53:J54),0)</f>
        <v>0.13808449410863291</v>
      </c>
      <c r="K28" s="50">
        <f>IFERROR('Historical Financial Statements'!K39/SUM('Historical Financial Statements'!K53:K54),0)</f>
        <v>0.18601130688426296</v>
      </c>
      <c r="L28" s="50">
        <f>IFERROR('Historical Financial Statements'!L39/SUM('Historical Financial Statements'!L53:L54),0)</f>
        <v>0.17617027011705108</v>
      </c>
      <c r="N28" s="47">
        <f t="shared" si="2"/>
        <v>0.11486335560870435</v>
      </c>
      <c r="O28" s="47">
        <f t="shared" si="6"/>
        <v>0.16288923695983379</v>
      </c>
    </row>
    <row r="29" spans="2:15">
      <c r="B29" t="s">
        <v>171</v>
      </c>
      <c r="C29" s="50">
        <f>IFERROR(C27*C28,0)</f>
        <v>0</v>
      </c>
      <c r="D29" s="50">
        <f t="shared" ref="D29:L29" si="7">IFERROR(D27*D28,0)</f>
        <v>0</v>
      </c>
      <c r="E29" s="50">
        <f t="shared" si="7"/>
        <v>0.18267053293004823</v>
      </c>
      <c r="F29" s="50">
        <f t="shared" si="7"/>
        <v>0.21639733992996452</v>
      </c>
      <c r="G29" s="50">
        <f t="shared" si="7"/>
        <v>0.22063195196377608</v>
      </c>
      <c r="H29" s="50">
        <f t="shared" si="7"/>
        <v>0.1496082038026165</v>
      </c>
      <c r="I29" s="50">
        <f>IFERROR(I27*I28,0)</f>
        <v>0.1112838371891649</v>
      </c>
      <c r="J29" s="50">
        <f t="shared" si="7"/>
        <v>0.13808449410863291</v>
      </c>
      <c r="K29" s="50">
        <f t="shared" si="7"/>
        <v>0.18601130688426296</v>
      </c>
      <c r="L29" s="50">
        <f t="shared" si="7"/>
        <v>0.17617027011705108</v>
      </c>
      <c r="N29" s="47">
        <f t="shared" si="2"/>
        <v>0.13808579369255175</v>
      </c>
      <c r="O29" s="47">
        <f t="shared" si="6"/>
        <v>0.16288923695983379</v>
      </c>
    </row>
    <row r="30" spans="2:15">
      <c r="B30" s="51" t="s">
        <v>172</v>
      </c>
      <c r="C30" s="55">
        <f>('Historical Financial Statements'!C24-'Historical Financial Statements'!C30)/'Historical Financial Statements'!C27</f>
        <v>-2.0867882808197489E-2</v>
      </c>
      <c r="D30" s="55">
        <f>('Historical Financial Statements'!D24-'Historical Financial Statements'!D30)/'Historical Financial Statements'!D27</f>
        <v>1.5767462229034455</v>
      </c>
      <c r="E30" s="55">
        <f>('Historical Financial Statements'!E24-'Historical Financial Statements'!E30)/'Historical Financial Statements'!E27</f>
        <v>8.9526151828168601</v>
      </c>
      <c r="F30" s="55">
        <f>('Historical Financial Statements'!F24-'Historical Financial Statements'!F30)/'Historical Financial Statements'!F27</f>
        <v>24.95297279140075</v>
      </c>
      <c r="G30" s="55">
        <f>('Historical Financial Statements'!G24-'Historical Financial Statements'!G30)/'Historical Financial Statements'!G27</f>
        <v>38.11607710230885</v>
      </c>
      <c r="H30" s="55">
        <f>('Historical Financial Statements'!H24-'Historical Financial Statements'!H30)/'Historical Financial Statements'!H27</f>
        <v>31.402343750000032</v>
      </c>
      <c r="I30" s="55">
        <f>('Historical Financial Statements'!I24-'Historical Financial Statements'!I30)/'Historical Financial Statements'!I27</f>
        <v>42.773589435774319</v>
      </c>
      <c r="J30" s="55">
        <f>('Historical Financial Statements'!J24-'Historical Financial Statements'!J30)/'Historical Financial Statements'!J27</f>
        <v>46.740658114891282</v>
      </c>
      <c r="K30" s="55">
        <f>('Historical Financial Statements'!K24-'Historical Financial Statements'!K30)/'Historical Financial Statements'!K27</f>
        <v>55.481085892300825</v>
      </c>
      <c r="L30" s="55">
        <f>('Historical Financial Statements'!L24-'Historical Financial Statements'!L30)/'Historical Financial Statements'!L27</f>
        <v>73.591088938585926</v>
      </c>
      <c r="N30" s="47">
        <f t="shared" si="2"/>
        <v>32.356630954817412</v>
      </c>
      <c r="O30" s="47">
        <f t="shared" si="6"/>
        <v>34.759210426154439</v>
      </c>
    </row>
    <row r="31" spans="2:15">
      <c r="N31" s="47"/>
    </row>
    <row r="32" spans="2:15">
      <c r="B32" s="48" t="s">
        <v>174</v>
      </c>
      <c r="C32" s="56">
        <f>IFERROR('Historical Financial Statements'!C12/'Historical Financial Statements'!C65,0)</f>
        <v>910.81046676096184</v>
      </c>
      <c r="D32" s="56">
        <f>IFERROR('Historical Financial Statements'!D12/'Historical Financial Statements'!D65,0)</f>
        <v>1019.4489311163895</v>
      </c>
      <c r="E32" s="56">
        <f>IFERROR('Historical Financial Statements'!E12/'Historical Financial Statements'!E65,0)</f>
        <v>566.55714285714294</v>
      </c>
      <c r="F32" s="56">
        <f>IFERROR('Historical Financial Statements'!F12/'Historical Financial Statements'!F65,0)</f>
        <v>448.48448687350833</v>
      </c>
      <c r="G32" s="56">
        <f>IFERROR('Historical Financial Statements'!G12/'Historical Financial Statements'!G65,0)</f>
        <v>310.77396302625448</v>
      </c>
      <c r="H32" s="56">
        <f>IFERROR('Historical Financial Statements'!H12/'Historical Financial Statements'!H65,0)</f>
        <v>1272.1329923273656</v>
      </c>
      <c r="I32" s="56">
        <f>IFERROR('Historical Financial Statements'!I12/'Historical Financial Statements'!I65,0)</f>
        <v>553.99403396053242</v>
      </c>
      <c r="J32" s="56">
        <f>IFERROR('Historical Financial Statements'!J12/'Historical Financial Statements'!J65,0)</f>
        <v>463.09268949020782</v>
      </c>
      <c r="K32" s="56">
        <f>IFERROR('Historical Financial Statements'!K12/'Historical Financial Statements'!K65,0)</f>
        <v>689.18211068211065</v>
      </c>
      <c r="L32" s="56">
        <f>IFERROR('Historical Financial Statements'!L12/'Historical Financial Statements'!L65,0)</f>
        <v>305.27637194205687</v>
      </c>
      <c r="N32" s="47">
        <f t="shared" si="2"/>
        <v>653.97531890365303</v>
      </c>
      <c r="O32" s="47">
        <f>IFERROR(MEDIAN(C32:L32),0)</f>
        <v>560.27558840883762</v>
      </c>
    </row>
    <row r="33" spans="2:15">
      <c r="B33" t="s">
        <v>175</v>
      </c>
      <c r="C33" s="57">
        <f>IFERROR('Historical Financial Statements'!C12/'Historical Financial Statements'!C56,0)</f>
        <v>25.618356142584339</v>
      </c>
      <c r="D33" s="57">
        <f>IFERROR('Historical Financial Statements'!D12/'Historical Financial Statements'!D56,0)</f>
        <v>22.078707752456403</v>
      </c>
      <c r="E33" s="57">
        <f>IFERROR('Historical Financial Statements'!E12/'Historical Financial Statements'!E56,0)</f>
        <v>24.777583406222668</v>
      </c>
      <c r="F33" s="57">
        <f>IFERROR('Historical Financial Statements'!F12/'Historical Financial Statements'!F56,0)</f>
        <v>27.843384205067419</v>
      </c>
      <c r="G33" s="57">
        <f>IFERROR('Historical Financial Statements'!G12/'Historical Financial Statements'!G56,0)</f>
        <v>27.865329433068673</v>
      </c>
      <c r="H33" s="57">
        <f>IFERROR('Historical Financial Statements'!H12/'Historical Financial Statements'!H56,0)</f>
        <v>37.498605310374984</v>
      </c>
      <c r="I33" s="57">
        <f>IFERROR('Historical Financial Statements'!I12/'Historical Financial Statements'!I56,0)</f>
        <v>22.383078534808043</v>
      </c>
      <c r="J33" s="57">
        <f>IFERROR('Historical Financial Statements'!J12/'Historical Financial Statements'!J56,0)</f>
        <v>27.020472784368454</v>
      </c>
      <c r="K33" s="57">
        <f>IFERROR('Historical Financial Statements'!K12/'Historical Financial Statements'!K56,0)</f>
        <v>30.979404703364093</v>
      </c>
      <c r="L33" s="57">
        <f>IFERROR('Historical Financial Statements'!L12/'Historical Financial Statements'!L56,0)</f>
        <v>26.979458167330677</v>
      </c>
      <c r="N33" s="47">
        <f t="shared" si="2"/>
        <v>27.304438043964574</v>
      </c>
      <c r="O33" s="47">
        <f t="shared" ref="O33:O36" si="8">IFERROR(MEDIAN(C33:L33),0)</f>
        <v>26.999965475849564</v>
      </c>
    </row>
    <row r="34" spans="2:15">
      <c r="B34" t="s">
        <v>47</v>
      </c>
      <c r="C34" s="57">
        <f>IFERROR('Historical Financial Statements'!C12/'Historical Financial Statements'!C66,0)</f>
        <v>11.933489001315765</v>
      </c>
      <c r="D34" s="57">
        <f>IFERROR('Historical Financial Statements'!D12/'Historical Financial Statements'!D66,0)</f>
        <v>12.779347615715583</v>
      </c>
      <c r="E34" s="57">
        <f>IFERROR('Historical Financial Statements'!E12/'Historical Financial Statements'!E66,0)</f>
        <v>12.551640468403841</v>
      </c>
      <c r="F34" s="57">
        <f>IFERROR('Historical Financial Statements'!F12/'Historical Financial Statements'!F66,0)</f>
        <v>12.921225665047919</v>
      </c>
      <c r="G34" s="57">
        <f>IFERROR('Historical Financial Statements'!G12/'Historical Financial Statements'!G66,0)</f>
        <v>12.435595064184254</v>
      </c>
      <c r="H34" s="57">
        <f>IFERROR('Historical Financial Statements'!H12/'Historical Financial Statements'!H66,0)</f>
        <v>12.770976686864538</v>
      </c>
      <c r="I34" s="57">
        <f>IFERROR('Historical Financial Statements'!I12/'Historical Financial Statements'!I66,0)</f>
        <v>10.738457843329122</v>
      </c>
      <c r="J34" s="57">
        <f>IFERROR('Historical Financial Statements'!J12/'Historical Financial Statements'!J66,0)</f>
        <v>11.294243544588101</v>
      </c>
      <c r="K34" s="57">
        <f>IFERROR('Historical Financial Statements'!K12/'Historical Financial Statements'!K66,0)</f>
        <v>13.2079001566219</v>
      </c>
      <c r="L34" s="57">
        <f>IFERROR('Historical Financial Statements'!L12/'Historical Financial Statements'!L66,0)</f>
        <v>12.932218235891744</v>
      </c>
      <c r="N34" s="47">
        <f t="shared" si="2"/>
        <v>12.356509428196278</v>
      </c>
      <c r="O34" s="47">
        <f t="shared" si="8"/>
        <v>12.661308577634189</v>
      </c>
    </row>
    <row r="35" spans="2:15">
      <c r="B35" t="s">
        <v>176</v>
      </c>
      <c r="C35" s="57">
        <f>IFERROR('Historical Financial Statements'!C12/'Historical Financial Statements'!C59,0)</f>
        <v>4.2140660174859956</v>
      </c>
      <c r="D35" s="57">
        <f>IFERROR('Historical Financial Statements'!D12/'Historical Financial Statements'!D59,0)</f>
        <v>4.1001566739271658</v>
      </c>
      <c r="E35" s="57">
        <f>IFERROR('Historical Financial Statements'!E12/'Historical Financial Statements'!E59,0)</f>
        <v>4.6155368053535062</v>
      </c>
      <c r="F35" s="57">
        <f>IFERROR('Historical Financial Statements'!F12/'Historical Financial Statements'!F59,0)</f>
        <v>4.4215684256037555</v>
      </c>
      <c r="G35" s="57">
        <f>IFERROR('Historical Financial Statements'!G12/'Historical Financial Statements'!G59,0)</f>
        <v>4.5460995325393094</v>
      </c>
      <c r="H35" s="57">
        <f>IFERROR('Historical Financial Statements'!H12/'Historical Financial Statements'!H59,0)</f>
        <v>4.1812499264462355</v>
      </c>
      <c r="I35" s="57">
        <f>IFERROR('Historical Financial Statements'!I12/'Historical Financial Statements'!I59,0)</f>
        <v>3.4446781189361948</v>
      </c>
      <c r="J35" s="57">
        <f>IFERROR('Historical Financial Statements'!J12/'Historical Financial Statements'!J59,0)</f>
        <v>3.3451623214636683</v>
      </c>
      <c r="K35" s="57">
        <f>IFERROR('Historical Financial Statements'!K12/'Historical Financial Statements'!K59,0)</f>
        <v>3.7775790795451338</v>
      </c>
      <c r="L35" s="57">
        <f>IFERROR('Historical Financial Statements'!L12/'Historical Financial Statements'!L59,0)</f>
        <v>3.7859731643682446</v>
      </c>
      <c r="N35" s="47">
        <f t="shared" si="2"/>
        <v>4.043207006566921</v>
      </c>
      <c r="O35" s="47">
        <f t="shared" si="8"/>
        <v>4.1407033001867006</v>
      </c>
    </row>
    <row r="36" spans="2:15">
      <c r="B36" s="51" t="s">
        <v>177</v>
      </c>
      <c r="C36" s="55">
        <f>IFERROR('Historical Financial Statements'!C12/SUM('Historical Financial Statements'!C53:C54),0)</f>
        <v>5.3698162926642148</v>
      </c>
      <c r="D36" s="55">
        <f>IFERROR('Historical Financial Statements'!D12/SUM('Historical Financial Statements'!D53:D54),0)</f>
        <v>5.6455762805503671</v>
      </c>
      <c r="E36" s="55">
        <f>IFERROR('Historical Financial Statements'!E12/SUM('Historical Financial Statements'!E53:E54),0)</f>
        <v>3.0969238217701172</v>
      </c>
      <c r="F36" s="55">
        <f>IFERROR('Historical Financial Statements'!F12/SUM('Historical Financial Statements'!F53:F54),0)</f>
        <v>3.2197556248059027</v>
      </c>
      <c r="G36" s="55">
        <f>IFERROR('Historical Financial Statements'!G12/SUM('Historical Financial Statements'!G53:G54),0)</f>
        <v>3.5802593311796977</v>
      </c>
      <c r="H36" s="55">
        <f>IFERROR('Historical Financial Statements'!H12/SUM('Historical Financial Statements'!H53:H54),0)</f>
        <v>2.2446555605095426</v>
      </c>
      <c r="I36" s="55">
        <f>IFERROR('Historical Financial Statements'!I12/SUM('Historical Financial Statements'!I53:I54),0)</f>
        <v>1.9815852478432268</v>
      </c>
      <c r="J36" s="55">
        <f>IFERROR('Historical Financial Statements'!J12/SUM('Historical Financial Statements'!J53:J54),0)</f>
        <v>2.2647379226240782</v>
      </c>
      <c r="K36" s="55">
        <f>IFERROR('Historical Financial Statements'!K12/SUM('Historical Financial Statements'!K53:K54),0)</f>
        <v>2.6643671441099093</v>
      </c>
      <c r="L36" s="55">
        <f>IFERROR('Historical Financial Statements'!L12/SUM('Historical Financial Statements'!L53:L54),0)</f>
        <v>2.716296873111411</v>
      </c>
      <c r="N36" s="47">
        <f t="shared" si="2"/>
        <v>3.2783974099168467</v>
      </c>
      <c r="O36" s="47">
        <f t="shared" si="8"/>
        <v>2.9066103474407639</v>
      </c>
    </row>
    <row r="37" spans="2:15">
      <c r="N37" s="47"/>
    </row>
    <row r="38" spans="2:15">
      <c r="B38" s="58" t="s">
        <v>185</v>
      </c>
      <c r="C38" s="48"/>
      <c r="D38" s="48"/>
      <c r="E38" s="48"/>
      <c r="F38" s="48"/>
      <c r="G38" s="48"/>
      <c r="H38" s="48"/>
      <c r="I38" s="48"/>
      <c r="J38" s="48"/>
      <c r="K38" s="48"/>
      <c r="L38" s="48"/>
      <c r="N38" s="47"/>
    </row>
    <row r="39" spans="2:15">
      <c r="B39" t="s">
        <v>46</v>
      </c>
      <c r="C39" s="59">
        <f>IFERROR(365/C32,0)</f>
        <v>0.40074199113896725</v>
      </c>
      <c r="D39" s="59">
        <f t="shared" ref="D39:L39" si="9">IFERROR(365/D32,0)</f>
        <v>0.35803657138596606</v>
      </c>
      <c r="E39" s="59">
        <f t="shared" si="9"/>
        <v>0.64424216445195281</v>
      </c>
      <c r="F39" s="59">
        <f t="shared" si="9"/>
        <v>0.81385200755660803</v>
      </c>
      <c r="G39" s="59">
        <f t="shared" si="9"/>
        <v>1.1744870659231013</v>
      </c>
      <c r="H39" s="59">
        <f t="shared" si="9"/>
        <v>0.28691968701498183</v>
      </c>
      <c r="I39" s="59">
        <f t="shared" si="9"/>
        <v>0.65885186053466294</v>
      </c>
      <c r="J39" s="59">
        <f t="shared" si="9"/>
        <v>0.7881791448744474</v>
      </c>
      <c r="K39" s="59">
        <f t="shared" si="9"/>
        <v>0.52961328267610597</v>
      </c>
      <c r="L39" s="59">
        <f t="shared" si="9"/>
        <v>1.1956378991207319</v>
      </c>
      <c r="N39" s="47">
        <f t="shared" si="2"/>
        <v>0.68505616746775255</v>
      </c>
      <c r="O39" s="47">
        <f>IFERROR(MEDIAN(C39:L39),0)</f>
        <v>0.65154701249330782</v>
      </c>
    </row>
    <row r="40" spans="2:15">
      <c r="B40" t="s">
        <v>178</v>
      </c>
      <c r="C40" s="59">
        <f>IFERROR(365/C33,0)</f>
        <v>14.247596448754006</v>
      </c>
      <c r="D40" s="59">
        <f t="shared" ref="D40:L40" si="10">IFERROR(365/D33,0)</f>
        <v>16.531764634612337</v>
      </c>
      <c r="E40" s="59">
        <f t="shared" si="10"/>
        <v>14.731057263168511</v>
      </c>
      <c r="F40" s="59">
        <f t="shared" si="10"/>
        <v>13.109038661096772</v>
      </c>
      <c r="G40" s="59">
        <f t="shared" si="10"/>
        <v>13.098714690479952</v>
      </c>
      <c r="H40" s="59">
        <f t="shared" si="10"/>
        <v>9.7336953462376652</v>
      </c>
      <c r="I40" s="59">
        <f t="shared" si="10"/>
        <v>16.306961503637069</v>
      </c>
      <c r="J40" s="59">
        <f t="shared" si="10"/>
        <v>13.508275851159615</v>
      </c>
      <c r="K40" s="59">
        <f t="shared" si="10"/>
        <v>11.782021103858209</v>
      </c>
      <c r="L40" s="59">
        <f t="shared" si="10"/>
        <v>13.528811354780176</v>
      </c>
      <c r="N40" s="47">
        <f t="shared" si="2"/>
        <v>13.657793685778433</v>
      </c>
      <c r="O40" s="47">
        <f t="shared" ref="O40:O42" si="11">IFERROR(MEDIAN(C40:L40),0)</f>
        <v>13.518543602969896</v>
      </c>
    </row>
    <row r="41" spans="2:15">
      <c r="B41" t="s">
        <v>179</v>
      </c>
      <c r="C41" s="59">
        <f>IFERROR(365/C34,0)</f>
        <v>30.586193187906382</v>
      </c>
      <c r="D41" s="59">
        <f t="shared" ref="D41:L41" si="12">IFERROR(365/D34,0)</f>
        <v>28.561708388864552</v>
      </c>
      <c r="E41" s="59">
        <f t="shared" si="12"/>
        <v>29.079864175428863</v>
      </c>
      <c r="F41" s="59">
        <f t="shared" si="12"/>
        <v>28.248094218130536</v>
      </c>
      <c r="G41" s="59">
        <f t="shared" si="12"/>
        <v>29.351229122218378</v>
      </c>
      <c r="H41" s="59">
        <f t="shared" si="12"/>
        <v>28.580429590433528</v>
      </c>
      <c r="I41" s="59">
        <f t="shared" si="12"/>
        <v>33.989983042746033</v>
      </c>
      <c r="J41" s="59">
        <f t="shared" si="12"/>
        <v>32.317348086131737</v>
      </c>
      <c r="K41" s="59">
        <f t="shared" si="12"/>
        <v>27.634975709367698</v>
      </c>
      <c r="L41" s="59">
        <f t="shared" si="12"/>
        <v>28.224082933196133</v>
      </c>
      <c r="N41" s="47">
        <f t="shared" si="2"/>
        <v>29.657390845442386</v>
      </c>
      <c r="O41" s="47">
        <f t="shared" si="11"/>
        <v>28.830146882931196</v>
      </c>
    </row>
    <row r="42" spans="2:15">
      <c r="B42" s="51" t="s">
        <v>180</v>
      </c>
      <c r="C42" s="60">
        <f>SUM(C39,C41)-C40</f>
        <v>16.739338730291344</v>
      </c>
      <c r="D42" s="60">
        <f t="shared" ref="D42:L42" si="13">SUM(D39,D41)-D40</f>
        <v>12.387980325638182</v>
      </c>
      <c r="E42" s="60">
        <f t="shared" si="13"/>
        <v>14.993049076712305</v>
      </c>
      <c r="F42" s="60">
        <f t="shared" si="13"/>
        <v>15.952907564590372</v>
      </c>
      <c r="G42" s="60">
        <f t="shared" si="13"/>
        <v>17.427001497661529</v>
      </c>
      <c r="H42" s="60">
        <f t="shared" si="13"/>
        <v>19.133653931210844</v>
      </c>
      <c r="I42" s="60">
        <f t="shared" si="13"/>
        <v>18.341873399643625</v>
      </c>
      <c r="J42" s="60">
        <f t="shared" si="13"/>
        <v>19.597251379846568</v>
      </c>
      <c r="K42" s="60">
        <f t="shared" si="13"/>
        <v>16.382567888185594</v>
      </c>
      <c r="L42" s="60">
        <f t="shared" si="13"/>
        <v>15.89090947753669</v>
      </c>
      <c r="N42" s="47">
        <f t="shared" si="2"/>
        <v>16.684653327131706</v>
      </c>
      <c r="O42" s="47">
        <f t="shared" si="11"/>
        <v>16.560953309238471</v>
      </c>
    </row>
    <row r="43" spans="2:15">
      <c r="N43" s="47"/>
      <c r="O43" s="47"/>
    </row>
    <row r="44" spans="2:15">
      <c r="N44" s="47"/>
    </row>
    <row r="45" spans="2:15">
      <c r="B45" s="48" t="s">
        <v>182</v>
      </c>
      <c r="C45" s="61">
        <f>IFERROR('Historical Financial Statements'!C86/'Historical Financial Statements'!C12,0)</f>
        <v>3.4475101057081139E-2</v>
      </c>
      <c r="D45" s="61">
        <f>IFERROR('Historical Financial Statements'!D86/'Historical Financial Statements'!D12,0)</f>
        <v>5.0444094429480786E-2</v>
      </c>
      <c r="E45" s="61">
        <f>IFERROR('Historical Financial Statements'!E86/'Historical Financial Statements'!E12,0)</f>
        <v>3.8326735419450815E-2</v>
      </c>
      <c r="F45" s="61">
        <f>IFERROR('Historical Financial Statements'!F86/'Historical Financial Statements'!F12,0)</f>
        <v>4.8492669558044856E-2</v>
      </c>
      <c r="G45" s="61">
        <f>IFERROR('Historical Financial Statements'!G86/'Historical Financial Statements'!G12,0)</f>
        <v>4.0290894257897711E-2</v>
      </c>
      <c r="H45" s="61">
        <f>IFERROR('Historical Financial Statements'!H86/'Historical Financial Statements'!H12,0)</f>
        <v>5.1507426558692733E-2</v>
      </c>
      <c r="I45" s="61">
        <f>IFERROR('Historical Financial Statements'!I86/'Historical Financial Statements'!I12,0)</f>
        <v>5.6952184188748235E-2</v>
      </c>
      <c r="J45" s="61">
        <f>IFERROR('Historical Financial Statements'!J86/'Historical Financial Statements'!J12,0)</f>
        <v>4.4324252080705652E-2</v>
      </c>
      <c r="K45" s="61">
        <f>IFERROR('Historical Financial Statements'!K86/'Historical Financial Statements'!K12,0)</f>
        <v>6.1391853697843772E-2</v>
      </c>
      <c r="L45" s="61">
        <f>IFERROR('Historical Financial Statements'!L86/'Historical Financial Statements'!L12,0)</f>
        <v>5.4047317097086107E-2</v>
      </c>
      <c r="N45" s="47">
        <f t="shared" si="2"/>
        <v>4.8025252834503186E-2</v>
      </c>
      <c r="O45" s="47">
        <f>IFERROR(MEDIAN(C45:L45),0)</f>
        <v>4.9468381993762821E-2</v>
      </c>
    </row>
    <row r="46" spans="2:15">
      <c r="B46" t="s">
        <v>183</v>
      </c>
      <c r="C46" s="62">
        <f>IFERROR('Historical Financial Statements'!C86/'Historical Financial Statements'!C70,0)</f>
        <v>9.4275121984363941E-2</v>
      </c>
      <c r="D46" s="62">
        <f>IFERROR('Historical Financial Statements'!D86/'Historical Financial Statements'!D70,0)</f>
        <v>0.13960716542643056</v>
      </c>
      <c r="E46" s="62">
        <f>IFERROR('Historical Financial Statements'!E86/'Historical Financial Statements'!E70,0)</f>
        <v>7.8360209510454901E-2</v>
      </c>
      <c r="F46" s="62">
        <f>IFERROR('Historical Financial Statements'!F86/'Historical Financial Statements'!F70,0)</f>
        <v>0.12906721055482967</v>
      </c>
      <c r="G46" s="62">
        <f>IFERROR('Historical Financial Statements'!G86/'Historical Financial Statements'!G70,0)</f>
        <v>0.11505245878238526</v>
      </c>
      <c r="H46" s="62">
        <f>IFERROR('Historical Financial Statements'!H86/'Historical Financial Statements'!H70,0)</f>
        <v>0.10607676612433091</v>
      </c>
      <c r="I46" s="62">
        <f>IFERROR('Historical Financial Statements'!I86/'Historical Financial Statements'!I70,0)</f>
        <v>0.1006953471426322</v>
      </c>
      <c r="J46" s="62">
        <f>IFERROR('Historical Financial Statements'!J86/'Historical Financial Statements'!J70,0)</f>
        <v>8.8746802077179332E-2</v>
      </c>
      <c r="K46" s="62">
        <f>IFERROR('Historical Financial Statements'!K86/'Historical Financial Statements'!K70,0)</f>
        <v>0.14526759063482489</v>
      </c>
      <c r="L46" s="62">
        <f>IFERROR('Historical Financial Statements'!L86/'Historical Financial Statements'!L70,0)</f>
        <v>0.1296494317151321</v>
      </c>
      <c r="N46" s="47">
        <f t="shared" si="2"/>
        <v>0.11267981039525639</v>
      </c>
      <c r="O46" s="47">
        <f t="shared" ref="O46:O47" si="14">IFERROR(MEDIAN(C46:L46),0)</f>
        <v>0.11056461245335808</v>
      </c>
    </row>
    <row r="47" spans="2:15">
      <c r="B47" s="51" t="s">
        <v>184</v>
      </c>
      <c r="C47" s="63">
        <f>IFERROR('Historical Financial Statements'!C86/'Historical Financial Statements'!C55,0)</f>
        <v>0.24550461150554045</v>
      </c>
      <c r="D47" s="63">
        <f>IFERROR('Historical Financial Statements'!D86/'Historical Financial Statements'!D55,0)</f>
        <v>0.36315145008973954</v>
      </c>
      <c r="E47" s="63">
        <f>IFERROR('Historical Financial Statements'!E86/'Historical Financial Statements'!E55,0)</f>
        <v>0.30454411882563515</v>
      </c>
      <c r="F47" s="63">
        <f>IFERROR('Historical Financial Statements'!F86/'Historical Financial Statements'!F55,0)</f>
        <v>1.659647125782584</v>
      </c>
      <c r="G47" s="63">
        <f>IFERROR('Historical Financial Statements'!G86/'Historical Financial Statements'!G55,0)</f>
        <v>1.1511818895950867</v>
      </c>
      <c r="H47" s="63">
        <f>IFERROR('Historical Financial Statements'!H86/'Historical Financial Statements'!H55,0)</f>
        <v>3.844653200876377</v>
      </c>
      <c r="I47" s="63">
        <f>IFERROR('Historical Financial Statements'!I86/'Historical Financial Statements'!I55,0)</f>
        <v>3.5013114002699193</v>
      </c>
      <c r="J47" s="63">
        <f>IFERROR('Historical Financial Statements'!J86/'Historical Financial Statements'!J55,0)</f>
        <v>2.1222988221473398</v>
      </c>
      <c r="K47" s="63">
        <f>IFERROR('Historical Financial Statements'!K86/'Historical Financial Statements'!K55,0)</f>
        <v>4.090329403713957</v>
      </c>
      <c r="L47" s="63">
        <f>IFERROR('Historical Financial Statements'!L86/'Historical Financial Statements'!L55,0)</f>
        <v>4.6355714671710349</v>
      </c>
      <c r="N47" s="47">
        <f t="shared" si="2"/>
        <v>2.1918193489977211</v>
      </c>
      <c r="O47" s="47">
        <f t="shared" si="14"/>
        <v>1.8909729739649619</v>
      </c>
    </row>
    <row r="48" spans="2:15">
      <c r="O48" s="47"/>
    </row>
    <row r="49" spans="15:15">
      <c r="O49" s="47"/>
    </row>
  </sheetData>
  <mergeCells count="1">
    <mergeCell ref="B7:O7"/>
  </mergeCells>
  <pageMargins left="0.19685039370078741" right="0.19685039370078741" top="0.23622047244094491" bottom="0.23622047244094491" header="0.31496062992125984" footer="0.31496062992125984"/>
  <pageSetup paperSize="9" scale="54" orientation="portrait" r:id="rId1"/>
  <drawing r:id="rId2"/>
  <extLst>
    <ext xmlns:x14="http://schemas.microsoft.com/office/spreadsheetml/2009/9/main" uri="{05C60535-1F16-4fd2-B633-F4F36F0B64E0}">
      <x14:sparklineGroups xmlns:xm="http://schemas.microsoft.com/office/excel/2006/main">
        <x14:sparklineGroup displayEmptyCellsAs="gap" markers="1" low="1" xr2:uid="{BBF1BD50-C752-441C-94D9-FB919C84C3D3}">
          <x14:colorSeries rgb="FF000000"/>
          <x14:colorNegative rgb="FF0070C0"/>
          <x14:colorAxis rgb="FF000000"/>
          <x14:colorMarkers theme="7" tint="-0.249977111117893"/>
          <x14:colorFirst rgb="FF0070C0"/>
          <x14:colorLast rgb="FF0070C0"/>
          <x14:colorHigh rgb="FF0070C0"/>
          <x14:colorLow rgb="FF0070C0"/>
          <x14:sparklines>
            <x14:sparkline>
              <xm:f>'Ratio Analysis'!C14:L14</xm:f>
              <xm:sqref>M14</xm:sqref>
            </x14:sparkline>
            <x14:sparkline>
              <xm:f>'Ratio Analysis'!C13:L13</xm:f>
              <xm:sqref>M13</xm:sqref>
            </x14:sparkline>
            <x14:sparkline>
              <xm:f>'Ratio Analysis'!C12:L12</xm:f>
              <xm:sqref>M12</xm:sqref>
            </x14:sparkline>
            <x14:sparkline>
              <xm:f>'Ratio Analysis'!C11:L11</xm:f>
              <xm:sqref>M11</xm:sqref>
            </x14:sparkline>
            <x14:sparkline>
              <xm:f>'Ratio Analysis'!C10:L10</xm:f>
              <xm:sqref>M10</xm:sqref>
            </x14:sparkline>
          </x14:sparklines>
        </x14:sparklineGroup>
        <x14:sparklineGroup displayEmptyCellsAs="gap" markers="1" low="1" xr2:uid="{C572995D-489F-4697-B20F-123E7554D890}">
          <x14:colorSeries rgb="FF000000"/>
          <x14:colorNegative rgb="FF0070C0"/>
          <x14:colorAxis rgb="FF000000"/>
          <x14:colorMarkers theme="7" tint="-0.249977111117893"/>
          <x14:colorFirst rgb="FF0070C0"/>
          <x14:colorLast rgb="FF0070C0"/>
          <x14:colorHigh rgb="FF0070C0"/>
          <x14:colorLow rgb="FF0070C0"/>
          <x14:sparklines>
            <x14:sparkline>
              <xm:f>'Ratio Analysis'!C16:L16</xm:f>
              <xm:sqref>M16</xm:sqref>
            </x14:sparkline>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
              <xm:f>'Ratio Analysis'!C47:L47</xm:f>
              <xm:sqref>M47</xm:sqref>
            </x14:sparkline>
            <x14:sparkline>
              <xm:f>'Ratio Analysis'!C48:L48</xm:f>
              <xm:sqref>M48</xm:sqref>
            </x14:sparkline>
            <x14:sparkline>
              <xm:f>'Ratio Analysis'!C49:L49</xm:f>
              <xm:sqref>M49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2B4DA-50F6-4D72-89D6-D36223594E2A}">
  <dimension ref="B2:N34"/>
  <sheetViews>
    <sheetView showGridLines="0" topLeftCell="A3" workbookViewId="0">
      <selection activeCell="O8" sqref="O8"/>
    </sheetView>
  </sheetViews>
  <sheetFormatPr defaultRowHeight="15"/>
  <cols>
    <col min="1" max="1" width="1.85546875" customWidth="1"/>
    <col min="2" max="2" width="26.7109375" customWidth="1"/>
  </cols>
  <sheetData>
    <row r="2" spans="2:14">
      <c r="C2" s="33">
        <v>41334</v>
      </c>
      <c r="D2" s="33">
        <v>41699</v>
      </c>
      <c r="E2" s="33">
        <v>42064</v>
      </c>
      <c r="F2" s="33">
        <v>42430</v>
      </c>
      <c r="G2" s="33">
        <v>42795</v>
      </c>
      <c r="H2" s="33">
        <v>43160</v>
      </c>
      <c r="I2" s="33">
        <v>43525</v>
      </c>
      <c r="J2" s="33">
        <v>43891</v>
      </c>
      <c r="K2" s="33">
        <v>44256</v>
      </c>
      <c r="L2" s="33">
        <v>44621</v>
      </c>
      <c r="M2" s="33">
        <v>44986</v>
      </c>
      <c r="N2" s="33">
        <v>45352</v>
      </c>
    </row>
    <row r="3" spans="2:14">
      <c r="B3" t="s">
        <v>127</v>
      </c>
      <c r="C3">
        <v>127</v>
      </c>
      <c r="D3">
        <v>198</v>
      </c>
      <c r="E3">
        <v>222</v>
      </c>
      <c r="F3">
        <v>433</v>
      </c>
      <c r="G3">
        <v>455</v>
      </c>
      <c r="H3">
        <v>730</v>
      </c>
      <c r="I3">
        <v>807</v>
      </c>
      <c r="J3" s="34">
        <v>1280</v>
      </c>
      <c r="K3" s="34">
        <v>1375</v>
      </c>
      <c r="L3" s="34">
        <v>1372</v>
      </c>
      <c r="M3" s="34">
        <v>2630</v>
      </c>
      <c r="N3" s="34">
        <v>2746</v>
      </c>
    </row>
    <row r="4" spans="2:14">
      <c r="B4" t="s">
        <v>128</v>
      </c>
      <c r="C4">
        <v>229</v>
      </c>
      <c r="D4">
        <v>356</v>
      </c>
      <c r="E4">
        <v>474</v>
      </c>
      <c r="F4">
        <v>666</v>
      </c>
      <c r="G4">
        <v>984</v>
      </c>
      <c r="H4" s="34">
        <v>1375</v>
      </c>
      <c r="I4" s="34">
        <v>1659</v>
      </c>
      <c r="J4" s="34">
        <v>2149</v>
      </c>
      <c r="K4" s="34">
        <v>1764</v>
      </c>
      <c r="L4" s="34">
        <v>2515</v>
      </c>
      <c r="M4" s="34">
        <v>3659</v>
      </c>
      <c r="N4" s="34">
        <v>4131</v>
      </c>
    </row>
    <row r="5" spans="2:14">
      <c r="B5" t="s">
        <v>78</v>
      </c>
      <c r="C5">
        <v>-8</v>
      </c>
      <c r="D5">
        <v>4</v>
      </c>
      <c r="E5">
        <v>2</v>
      </c>
      <c r="F5">
        <v>-1</v>
      </c>
      <c r="G5">
        <v>54</v>
      </c>
      <c r="H5">
        <v>-13</v>
      </c>
      <c r="I5">
        <v>-31</v>
      </c>
      <c r="J5">
        <v>45</v>
      </c>
      <c r="K5">
        <v>-24</v>
      </c>
      <c r="L5">
        <v>-23</v>
      </c>
      <c r="M5">
        <v>5</v>
      </c>
      <c r="N5">
        <v>-104</v>
      </c>
    </row>
    <row r="6" spans="2:14">
      <c r="B6" t="s">
        <v>45</v>
      </c>
      <c r="C6">
        <v>-80</v>
      </c>
      <c r="D6">
        <v>-102</v>
      </c>
      <c r="E6">
        <v>-161</v>
      </c>
      <c r="F6">
        <v>-132</v>
      </c>
      <c r="G6">
        <v>-276</v>
      </c>
      <c r="H6">
        <v>-212</v>
      </c>
      <c r="I6">
        <v>-445</v>
      </c>
      <c r="J6">
        <v>-339</v>
      </c>
      <c r="K6">
        <v>-301</v>
      </c>
      <c r="L6">
        <v>-494</v>
      </c>
      <c r="M6">
        <v>-501</v>
      </c>
      <c r="N6">
        <v>-684</v>
      </c>
    </row>
    <row r="7" spans="2:14">
      <c r="B7" t="s">
        <v>129</v>
      </c>
      <c r="C7">
        <v>30</v>
      </c>
      <c r="D7">
        <v>28</v>
      </c>
      <c r="E7">
        <v>-4</v>
      </c>
      <c r="F7">
        <v>72</v>
      </c>
      <c r="G7">
        <v>0</v>
      </c>
      <c r="H7">
        <v>55</v>
      </c>
      <c r="I7">
        <v>146</v>
      </c>
      <c r="J7">
        <v>-30</v>
      </c>
      <c r="K7">
        <v>145</v>
      </c>
      <c r="L7">
        <v>11</v>
      </c>
      <c r="M7">
        <v>165</v>
      </c>
      <c r="N7">
        <v>231</v>
      </c>
    </row>
    <row r="8" spans="2:14">
      <c r="B8" t="s">
        <v>130</v>
      </c>
      <c r="C8">
        <v>-13</v>
      </c>
      <c r="D8">
        <v>-18</v>
      </c>
      <c r="E8">
        <v>-5</v>
      </c>
      <c r="F8">
        <v>0</v>
      </c>
      <c r="G8">
        <v>0</v>
      </c>
      <c r="H8">
        <v>0</v>
      </c>
      <c r="I8">
        <v>0</v>
      </c>
      <c r="J8">
        <v>0</v>
      </c>
      <c r="K8">
        <v>0</v>
      </c>
      <c r="L8">
        <v>0</v>
      </c>
      <c r="M8">
        <v>0</v>
      </c>
      <c r="N8">
        <v>0</v>
      </c>
    </row>
    <row r="9" spans="2:14">
      <c r="B9" t="s">
        <v>8739</v>
      </c>
      <c r="C9">
        <v>0</v>
      </c>
      <c r="D9">
        <v>0</v>
      </c>
      <c r="E9">
        <v>0</v>
      </c>
      <c r="F9">
        <v>0</v>
      </c>
      <c r="G9">
        <v>-2</v>
      </c>
      <c r="H9">
        <v>-62</v>
      </c>
      <c r="I9">
        <v>52</v>
      </c>
      <c r="J9">
        <v>2</v>
      </c>
      <c r="K9">
        <v>12</v>
      </c>
      <c r="L9">
        <v>-3</v>
      </c>
      <c r="M9">
        <v>0</v>
      </c>
      <c r="N9">
        <v>0</v>
      </c>
    </row>
    <row r="10" spans="2:14">
      <c r="B10" t="s">
        <v>131</v>
      </c>
      <c r="C10">
        <v>6</v>
      </c>
      <c r="D10">
        <v>6</v>
      </c>
      <c r="E10">
        <v>16</v>
      </c>
      <c r="F10">
        <v>-7</v>
      </c>
      <c r="G10">
        <v>-46</v>
      </c>
      <c r="H10">
        <v>-11</v>
      </c>
      <c r="I10">
        <v>-72</v>
      </c>
      <c r="J10">
        <v>-54</v>
      </c>
      <c r="K10">
        <v>41</v>
      </c>
      <c r="L10">
        <v>-73</v>
      </c>
      <c r="M10">
        <v>12</v>
      </c>
      <c r="N10">
        <v>-87</v>
      </c>
    </row>
    <row r="11" spans="2:14">
      <c r="B11" t="s">
        <v>132</v>
      </c>
      <c r="C11">
        <v>-65</v>
      </c>
      <c r="D11">
        <v>-83</v>
      </c>
      <c r="E11">
        <v>-152</v>
      </c>
      <c r="F11">
        <v>-69</v>
      </c>
      <c r="G11">
        <v>-270</v>
      </c>
      <c r="H11">
        <v>-243</v>
      </c>
      <c r="I11">
        <v>-351</v>
      </c>
      <c r="J11">
        <v>-376</v>
      </c>
      <c r="K11">
        <v>-127</v>
      </c>
      <c r="L11">
        <v>-582</v>
      </c>
      <c r="M11">
        <v>-320</v>
      </c>
      <c r="N11">
        <v>-644</v>
      </c>
    </row>
    <row r="12" spans="2:14">
      <c r="B12" t="s">
        <v>133</v>
      </c>
      <c r="C12">
        <v>-37</v>
      </c>
      <c r="D12">
        <v>-75</v>
      </c>
      <c r="E12">
        <v>-100</v>
      </c>
      <c r="F12">
        <v>-164</v>
      </c>
      <c r="G12">
        <v>-258</v>
      </c>
      <c r="H12">
        <v>-403</v>
      </c>
      <c r="I12">
        <v>-502</v>
      </c>
      <c r="J12">
        <v>-492</v>
      </c>
      <c r="K12">
        <v>-262</v>
      </c>
      <c r="L12">
        <v>-560</v>
      </c>
      <c r="M12">
        <v>-709</v>
      </c>
      <c r="N12">
        <v>-742</v>
      </c>
    </row>
    <row r="13" spans="2:14">
      <c r="B13" t="s">
        <v>134</v>
      </c>
      <c r="C13">
        <v>-231</v>
      </c>
      <c r="D13">
        <v>-270</v>
      </c>
      <c r="E13">
        <v>-474</v>
      </c>
      <c r="F13">
        <v>-633</v>
      </c>
      <c r="G13" s="34">
        <v>-2482</v>
      </c>
      <c r="H13">
        <v>464</v>
      </c>
      <c r="I13">
        <v>-958</v>
      </c>
      <c r="J13" s="34">
        <v>-4657</v>
      </c>
      <c r="K13" s="34">
        <v>-1110</v>
      </c>
      <c r="L13" s="34">
        <v>-1289</v>
      </c>
      <c r="M13" s="34">
        <v>-2313</v>
      </c>
      <c r="N13" s="34">
        <v>-2468</v>
      </c>
    </row>
    <row r="14" spans="2:14">
      <c r="B14" t="s">
        <v>135</v>
      </c>
      <c r="C14">
        <v>-239</v>
      </c>
      <c r="D14">
        <v>-272</v>
      </c>
      <c r="E14">
        <v>-477</v>
      </c>
      <c r="F14">
        <v>0</v>
      </c>
      <c r="G14">
        <v>-645</v>
      </c>
      <c r="H14">
        <v>-916</v>
      </c>
      <c r="I14" s="34">
        <v>-1417</v>
      </c>
      <c r="J14" s="34">
        <v>-1712</v>
      </c>
      <c r="K14" s="34">
        <v>-2029</v>
      </c>
      <c r="L14" s="34">
        <v>-2410</v>
      </c>
      <c r="M14" s="34">
        <v>-2212</v>
      </c>
      <c r="N14" s="34">
        <v>-2731</v>
      </c>
    </row>
    <row r="15" spans="2:14">
      <c r="B15" t="s">
        <v>136</v>
      </c>
      <c r="C15">
        <v>2</v>
      </c>
      <c r="D15">
        <v>1</v>
      </c>
      <c r="E15">
        <v>0</v>
      </c>
      <c r="F15">
        <v>2</v>
      </c>
      <c r="G15">
        <v>10</v>
      </c>
      <c r="H15">
        <v>7</v>
      </c>
      <c r="I15">
        <v>8</v>
      </c>
      <c r="J15">
        <v>6</v>
      </c>
      <c r="K15">
        <v>2</v>
      </c>
      <c r="L15">
        <v>21</v>
      </c>
      <c r="M15">
        <v>5</v>
      </c>
      <c r="N15">
        <v>9</v>
      </c>
    </row>
    <row r="16" spans="2:14">
      <c r="B16" t="s">
        <v>137</v>
      </c>
      <c r="C16">
        <v>-187</v>
      </c>
      <c r="D16">
        <v>-644</v>
      </c>
      <c r="E16" s="34">
        <v>-2901</v>
      </c>
      <c r="F16">
        <v>-638</v>
      </c>
      <c r="G16">
        <v>0</v>
      </c>
      <c r="H16">
        <v>0</v>
      </c>
      <c r="I16">
        <v>0</v>
      </c>
      <c r="J16">
        <v>0</v>
      </c>
      <c r="K16">
        <v>0</v>
      </c>
      <c r="L16">
        <v>0</v>
      </c>
      <c r="M16">
        <v>-193</v>
      </c>
      <c r="N16">
        <v>0</v>
      </c>
    </row>
    <row r="17" spans="2:14">
      <c r="B17" t="s">
        <v>138</v>
      </c>
      <c r="C17">
        <v>194</v>
      </c>
      <c r="D17">
        <v>645</v>
      </c>
      <c r="E17" s="34">
        <v>2904</v>
      </c>
      <c r="F17">
        <v>0</v>
      </c>
      <c r="G17">
        <v>0</v>
      </c>
      <c r="H17" s="34">
        <v>1376</v>
      </c>
      <c r="I17">
        <v>410</v>
      </c>
      <c r="J17">
        <v>232</v>
      </c>
      <c r="K17">
        <v>3</v>
      </c>
      <c r="L17">
        <v>4</v>
      </c>
      <c r="M17">
        <v>6</v>
      </c>
      <c r="N17">
        <v>123</v>
      </c>
    </row>
    <row r="18" spans="2:14">
      <c r="B18" t="s">
        <v>8740</v>
      </c>
      <c r="C18">
        <v>0</v>
      </c>
      <c r="D18">
        <v>0</v>
      </c>
      <c r="E18">
        <v>0</v>
      </c>
      <c r="F18">
        <v>3</v>
      </c>
      <c r="G18">
        <v>8</v>
      </c>
      <c r="H18">
        <v>0</v>
      </c>
      <c r="I18">
        <v>0</v>
      </c>
      <c r="J18">
        <v>0</v>
      </c>
      <c r="K18">
        <v>0</v>
      </c>
      <c r="L18">
        <v>0</v>
      </c>
      <c r="M18">
        <v>0</v>
      </c>
      <c r="N18">
        <v>0</v>
      </c>
    </row>
    <row r="19" spans="2:14">
      <c r="B19" t="s">
        <v>139</v>
      </c>
      <c r="C19">
        <v>0</v>
      </c>
      <c r="D19">
        <v>0</v>
      </c>
      <c r="E19">
        <v>0</v>
      </c>
      <c r="F19">
        <v>1</v>
      </c>
      <c r="G19">
        <v>1</v>
      </c>
      <c r="H19">
        <v>31</v>
      </c>
      <c r="I19">
        <v>36</v>
      </c>
      <c r="J19">
        <v>12</v>
      </c>
      <c r="K19">
        <v>129</v>
      </c>
      <c r="L19">
        <v>43</v>
      </c>
      <c r="M19">
        <v>39</v>
      </c>
      <c r="N19">
        <v>262</v>
      </c>
    </row>
    <row r="20" spans="2:14">
      <c r="B20" t="s">
        <v>140</v>
      </c>
      <c r="C20">
        <v>0</v>
      </c>
      <c r="D20">
        <v>0</v>
      </c>
      <c r="E20">
        <v>0</v>
      </c>
      <c r="F20">
        <v>0</v>
      </c>
      <c r="G20">
        <v>0</v>
      </c>
      <c r="H20">
        <v>0</v>
      </c>
      <c r="I20">
        <v>0</v>
      </c>
      <c r="J20">
        <v>0</v>
      </c>
      <c r="K20">
        <v>0</v>
      </c>
      <c r="L20">
        <v>0</v>
      </c>
      <c r="M20">
        <v>0</v>
      </c>
      <c r="N20">
        <v>0</v>
      </c>
    </row>
    <row r="21" spans="2:14">
      <c r="B21" t="s">
        <v>141</v>
      </c>
      <c r="C21">
        <v>0</v>
      </c>
      <c r="D21">
        <v>0</v>
      </c>
      <c r="E21">
        <v>0</v>
      </c>
      <c r="F21">
        <v>-14</v>
      </c>
      <c r="G21">
        <v>-21</v>
      </c>
      <c r="H21">
        <v>-49</v>
      </c>
      <c r="I21">
        <v>0</v>
      </c>
      <c r="J21">
        <v>0</v>
      </c>
      <c r="K21">
        <v>0</v>
      </c>
      <c r="L21">
        <v>0</v>
      </c>
      <c r="M21">
        <v>0</v>
      </c>
      <c r="N21">
        <v>0</v>
      </c>
    </row>
    <row r="22" spans="2:14">
      <c r="B22" t="s">
        <v>142</v>
      </c>
      <c r="C22">
        <v>0</v>
      </c>
      <c r="D22">
        <v>0</v>
      </c>
      <c r="E22">
        <v>0</v>
      </c>
      <c r="F22">
        <v>0</v>
      </c>
      <c r="G22">
        <v>0</v>
      </c>
      <c r="H22">
        <v>8</v>
      </c>
      <c r="I22">
        <v>0</v>
      </c>
      <c r="J22">
        <v>0</v>
      </c>
      <c r="K22">
        <v>0</v>
      </c>
      <c r="L22">
        <v>0</v>
      </c>
      <c r="M22">
        <v>0</v>
      </c>
      <c r="N22">
        <v>0</v>
      </c>
    </row>
    <row r="23" spans="2:14">
      <c r="B23" t="s">
        <v>143</v>
      </c>
      <c r="C23">
        <v>0</v>
      </c>
      <c r="D23">
        <v>0</v>
      </c>
      <c r="E23">
        <v>0</v>
      </c>
      <c r="F23">
        <v>14</v>
      </c>
      <c r="G23" s="34">
        <v>-1835</v>
      </c>
      <c r="H23">
        <v>7</v>
      </c>
      <c r="I23">
        <v>3</v>
      </c>
      <c r="J23" s="34">
        <v>-3194</v>
      </c>
      <c r="K23">
        <v>786</v>
      </c>
      <c r="L23" s="34">
        <v>1054</v>
      </c>
      <c r="M23">
        <v>42</v>
      </c>
      <c r="N23">
        <v>-131</v>
      </c>
    </row>
    <row r="24" spans="2:14">
      <c r="B24" t="s">
        <v>144</v>
      </c>
      <c r="C24">
        <v>118</v>
      </c>
      <c r="D24">
        <v>65</v>
      </c>
      <c r="E24">
        <v>234</v>
      </c>
      <c r="F24">
        <v>196</v>
      </c>
      <c r="G24" s="34">
        <v>2025</v>
      </c>
      <c r="H24" s="34">
        <v>-1159</v>
      </c>
      <c r="I24">
        <v>209</v>
      </c>
      <c r="J24" s="34">
        <v>3357</v>
      </c>
      <c r="K24">
        <v>-180</v>
      </c>
      <c r="L24">
        <v>-179</v>
      </c>
      <c r="M24">
        <v>-205</v>
      </c>
      <c r="N24">
        <v>-148</v>
      </c>
    </row>
    <row r="25" spans="2:14">
      <c r="B25" t="s">
        <v>145</v>
      </c>
      <c r="C25">
        <v>14</v>
      </c>
      <c r="D25">
        <v>5</v>
      </c>
      <c r="E25">
        <v>33</v>
      </c>
      <c r="F25">
        <v>0</v>
      </c>
      <c r="G25" s="34">
        <v>1841</v>
      </c>
      <c r="H25">
        <v>0</v>
      </c>
      <c r="I25">
        <v>0</v>
      </c>
      <c r="J25">
        <v>110</v>
      </c>
      <c r="K25">
        <v>0</v>
      </c>
      <c r="L25">
        <v>0</v>
      </c>
      <c r="M25">
        <v>15</v>
      </c>
      <c r="N25">
        <v>75</v>
      </c>
    </row>
    <row r="26" spans="2:14">
      <c r="B26" t="s">
        <v>8741</v>
      </c>
      <c r="C26">
        <v>0</v>
      </c>
      <c r="D26">
        <v>0</v>
      </c>
      <c r="E26">
        <v>200</v>
      </c>
      <c r="F26">
        <v>350</v>
      </c>
      <c r="G26">
        <v>250</v>
      </c>
      <c r="H26">
        <v>0</v>
      </c>
      <c r="I26">
        <v>0</v>
      </c>
      <c r="J26">
        <v>300</v>
      </c>
      <c r="K26">
        <v>0</v>
      </c>
      <c r="L26">
        <v>0</v>
      </c>
      <c r="M26">
        <v>0</v>
      </c>
      <c r="N26">
        <v>0</v>
      </c>
    </row>
    <row r="27" spans="2:14">
      <c r="B27" t="s">
        <v>146</v>
      </c>
      <c r="C27">
        <v>0</v>
      </c>
      <c r="D27">
        <v>0</v>
      </c>
      <c r="E27">
        <v>0</v>
      </c>
      <c r="F27">
        <v>0</v>
      </c>
      <c r="G27">
        <v>0</v>
      </c>
      <c r="H27">
        <v>-384</v>
      </c>
      <c r="I27">
        <v>-170</v>
      </c>
      <c r="J27">
        <v>-512</v>
      </c>
      <c r="K27">
        <v>-34</v>
      </c>
      <c r="L27">
        <v>0</v>
      </c>
      <c r="M27">
        <v>0</v>
      </c>
      <c r="N27">
        <v>0</v>
      </c>
    </row>
    <row r="28" spans="2:14">
      <c r="B28" t="s">
        <v>147</v>
      </c>
      <c r="C28">
        <v>219</v>
      </c>
      <c r="D28">
        <v>245</v>
      </c>
      <c r="E28">
        <v>295</v>
      </c>
      <c r="F28">
        <v>-60</v>
      </c>
      <c r="G28">
        <v>260</v>
      </c>
      <c r="H28">
        <v>0</v>
      </c>
      <c r="I28">
        <v>992</v>
      </c>
      <c r="J28" s="34">
        <v>1100</v>
      </c>
      <c r="K28">
        <v>200</v>
      </c>
      <c r="L28">
        <v>248</v>
      </c>
      <c r="M28">
        <v>0</v>
      </c>
      <c r="N28">
        <v>0</v>
      </c>
    </row>
    <row r="29" spans="2:14">
      <c r="B29" t="s">
        <v>148</v>
      </c>
      <c r="C29">
        <v>-73</v>
      </c>
      <c r="D29">
        <v>-130</v>
      </c>
      <c r="E29">
        <v>-232</v>
      </c>
      <c r="F29">
        <v>0</v>
      </c>
      <c r="G29">
        <v>-155</v>
      </c>
      <c r="H29">
        <v>-695</v>
      </c>
      <c r="I29">
        <v>-562</v>
      </c>
      <c r="J29" s="34">
        <v>-1550</v>
      </c>
      <c r="K29">
        <v>-204</v>
      </c>
      <c r="L29">
        <v>-248</v>
      </c>
      <c r="M29">
        <v>0</v>
      </c>
      <c r="N29">
        <v>0</v>
      </c>
    </row>
    <row r="30" spans="2:14">
      <c r="B30" t="s">
        <v>149</v>
      </c>
      <c r="C30">
        <v>-42</v>
      </c>
      <c r="D30">
        <v>-54</v>
      </c>
      <c r="E30">
        <v>-62</v>
      </c>
      <c r="F30">
        <v>-93</v>
      </c>
      <c r="G30">
        <v>-120</v>
      </c>
      <c r="H30">
        <v>-80</v>
      </c>
      <c r="I30">
        <v>-51</v>
      </c>
      <c r="J30">
        <v>-98</v>
      </c>
      <c r="K30">
        <v>-44</v>
      </c>
      <c r="L30">
        <v>-54</v>
      </c>
      <c r="M30">
        <v>-67</v>
      </c>
      <c r="N30">
        <v>-58</v>
      </c>
    </row>
    <row r="31" spans="2:14">
      <c r="B31" t="s">
        <v>150</v>
      </c>
      <c r="C31">
        <v>0</v>
      </c>
      <c r="D31">
        <v>0</v>
      </c>
      <c r="E31">
        <v>0</v>
      </c>
      <c r="F31">
        <v>0</v>
      </c>
      <c r="G31">
        <v>0</v>
      </c>
      <c r="H31">
        <v>0</v>
      </c>
      <c r="I31">
        <v>0</v>
      </c>
      <c r="J31">
        <v>-70</v>
      </c>
      <c r="K31">
        <v>-98</v>
      </c>
      <c r="L31">
        <v>-125</v>
      </c>
      <c r="M31">
        <v>-153</v>
      </c>
      <c r="N31">
        <v>-164</v>
      </c>
    </row>
    <row r="32" spans="2:14">
      <c r="B32" t="s">
        <v>8742</v>
      </c>
      <c r="C32">
        <v>0</v>
      </c>
      <c r="D32">
        <v>0</v>
      </c>
      <c r="E32">
        <v>0</v>
      </c>
      <c r="F32">
        <v>0</v>
      </c>
      <c r="G32">
        <v>0</v>
      </c>
      <c r="H32">
        <v>0</v>
      </c>
      <c r="I32">
        <v>0</v>
      </c>
      <c r="J32">
        <v>0</v>
      </c>
      <c r="K32">
        <v>0</v>
      </c>
      <c r="L32">
        <v>0</v>
      </c>
      <c r="M32">
        <v>1</v>
      </c>
      <c r="N32">
        <v>0</v>
      </c>
    </row>
    <row r="33" spans="2:14">
      <c r="B33" t="s">
        <v>151</v>
      </c>
      <c r="C33">
        <v>0</v>
      </c>
      <c r="D33">
        <v>0</v>
      </c>
      <c r="E33">
        <v>0</v>
      </c>
      <c r="F33">
        <v>0</v>
      </c>
      <c r="G33">
        <v>-50</v>
      </c>
      <c r="H33">
        <v>0</v>
      </c>
      <c r="I33">
        <v>0</v>
      </c>
      <c r="J33" s="34">
        <v>4077</v>
      </c>
      <c r="K33">
        <v>0</v>
      </c>
      <c r="L33">
        <v>0</v>
      </c>
      <c r="M33">
        <v>0</v>
      </c>
      <c r="N33">
        <v>0</v>
      </c>
    </row>
    <row r="34" spans="2:14">
      <c r="B34" t="s">
        <v>35</v>
      </c>
      <c r="C34">
        <v>14</v>
      </c>
      <c r="D34">
        <v>-7</v>
      </c>
      <c r="E34">
        <v>-17</v>
      </c>
      <c r="F34">
        <v>-3</v>
      </c>
      <c r="G34">
        <v>-1</v>
      </c>
      <c r="H34">
        <v>34</v>
      </c>
      <c r="I34">
        <v>57</v>
      </c>
      <c r="J34">
        <v>-19</v>
      </c>
      <c r="K34">
        <v>86</v>
      </c>
      <c r="L34">
        <v>-96</v>
      </c>
      <c r="M34">
        <v>112</v>
      </c>
      <c r="N34">
        <v>130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EA3EA-7932-46D8-9A35-D72D7ED75190}">
  <dimension ref="B1:N62"/>
  <sheetViews>
    <sheetView showGridLines="0" topLeftCell="A39" zoomScale="79" zoomScaleNormal="79" workbookViewId="0">
      <selection sqref="A1:N66"/>
    </sheetView>
  </sheetViews>
  <sheetFormatPr defaultRowHeight="15"/>
  <cols>
    <col min="1" max="1" width="1.85546875" customWidth="1"/>
    <col min="2" max="4" width="12.7109375" customWidth="1"/>
    <col min="5" max="5" width="18.5703125" customWidth="1"/>
  </cols>
  <sheetData>
    <row r="1" spans="2:14" ht="15.75" thickBot="1"/>
    <row r="2" spans="2:14">
      <c r="B2" s="293"/>
      <c r="C2" s="293"/>
      <c r="D2" s="293"/>
      <c r="E2" s="293"/>
      <c r="F2" s="293"/>
      <c r="G2" s="293"/>
      <c r="H2" s="293"/>
      <c r="I2" s="293"/>
      <c r="J2" s="293"/>
      <c r="K2" s="293"/>
      <c r="L2" s="293"/>
      <c r="M2" s="293"/>
      <c r="N2" s="293"/>
    </row>
    <row r="3" spans="2:14" ht="31.5">
      <c r="B3" s="295" t="str">
        <f>'Data Sheet'!B1</f>
        <v>AVENUE SUPERMARTS LTD</v>
      </c>
      <c r="C3" s="289"/>
      <c r="D3" s="289"/>
      <c r="E3" s="289"/>
      <c r="F3" s="289"/>
      <c r="G3" s="289"/>
      <c r="H3" s="289"/>
      <c r="I3" s="289"/>
      <c r="J3" s="289"/>
      <c r="K3" s="289"/>
      <c r="L3" s="289"/>
      <c r="M3" s="289"/>
      <c r="N3" s="289"/>
    </row>
    <row r="4" spans="2:14"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c r="N4" s="289"/>
    </row>
    <row r="5" spans="2:14" ht="15.75" thickBot="1">
      <c r="B5" s="294"/>
      <c r="C5" s="294"/>
      <c r="D5" s="294"/>
      <c r="E5" s="294"/>
      <c r="F5" s="294"/>
      <c r="G5" s="294"/>
      <c r="H5" s="294"/>
      <c r="I5" s="294"/>
      <c r="J5" s="294"/>
      <c r="K5" s="294"/>
      <c r="L5" s="294"/>
      <c r="M5" s="294"/>
      <c r="N5" s="294"/>
    </row>
    <row r="8" spans="2:14">
      <c r="B8" s="316" t="str">
        <f>'Data Sheet'!B1&amp;" - Sales Forecasting"</f>
        <v>AVENUE SUPERMARTS LTD - Sales Forecasting</v>
      </c>
      <c r="C8" s="316"/>
      <c r="D8" s="316"/>
      <c r="E8" s="316"/>
    </row>
    <row r="9" spans="2:14">
      <c r="B9" s="277" t="s">
        <v>189</v>
      </c>
      <c r="C9" s="277" t="s">
        <v>93</v>
      </c>
      <c r="D9" s="285" t="s">
        <v>190</v>
      </c>
      <c r="E9" s="285" t="s">
        <v>22</v>
      </c>
    </row>
    <row r="10" spans="2:14">
      <c r="B10" s="20">
        <v>1</v>
      </c>
      <c r="C10" s="66">
        <v>2015</v>
      </c>
      <c r="D10">
        <f>'Historical Financial Statements'!C12</f>
        <v>6439.43</v>
      </c>
    </row>
    <row r="11" spans="2:14">
      <c r="B11" s="20">
        <f>B10+1</f>
        <v>2</v>
      </c>
      <c r="C11" s="66">
        <f>C10+1</f>
        <v>2016</v>
      </c>
      <c r="D11">
        <f>'Historical Financial Statements'!D12</f>
        <v>8583.76</v>
      </c>
      <c r="E11" s="47">
        <f>D11/D10-1</f>
        <v>0.33299997049428276</v>
      </c>
    </row>
    <row r="12" spans="2:14">
      <c r="B12" s="20">
        <f t="shared" ref="B12:B24" si="0">B11+1</f>
        <v>3</v>
      </c>
      <c r="C12" s="66">
        <f t="shared" ref="C12:C24" si="1">C11+1</f>
        <v>2017</v>
      </c>
      <c r="D12">
        <f>'Historical Financial Statements'!E12</f>
        <v>11897.7</v>
      </c>
      <c r="E12" s="47">
        <f t="shared" ref="E12:E24" si="2">D12/D11-1</f>
        <v>0.38607090598991589</v>
      </c>
    </row>
    <row r="13" spans="2:14">
      <c r="B13" s="20">
        <f t="shared" si="0"/>
        <v>4</v>
      </c>
      <c r="C13" s="66">
        <f t="shared" si="1"/>
        <v>2018</v>
      </c>
      <c r="D13">
        <f>'Historical Financial Statements'!F12</f>
        <v>15033.2</v>
      </c>
      <c r="E13" s="47">
        <f t="shared" si="2"/>
        <v>0.26353833093791246</v>
      </c>
    </row>
    <row r="14" spans="2:14">
      <c r="B14" s="20">
        <f t="shared" si="0"/>
        <v>5</v>
      </c>
      <c r="C14" s="66">
        <f t="shared" si="1"/>
        <v>2019</v>
      </c>
      <c r="D14">
        <f>'Historical Financial Statements'!G12</f>
        <v>20004.52</v>
      </c>
      <c r="E14" s="47">
        <f t="shared" si="2"/>
        <v>0.33068940744485542</v>
      </c>
    </row>
    <row r="15" spans="2:14">
      <c r="B15" s="20">
        <f t="shared" si="0"/>
        <v>6</v>
      </c>
      <c r="C15" s="66">
        <f t="shared" si="1"/>
        <v>2020</v>
      </c>
      <c r="D15">
        <f>'Historical Financial Statements'!H12</f>
        <v>24870.2</v>
      </c>
      <c r="E15" s="47">
        <f t="shared" si="2"/>
        <v>0.24322903023916598</v>
      </c>
    </row>
    <row r="16" spans="2:14">
      <c r="B16" s="20">
        <f t="shared" si="0"/>
        <v>7</v>
      </c>
      <c r="C16" s="66">
        <f t="shared" si="1"/>
        <v>2021</v>
      </c>
      <c r="D16">
        <f>'Historical Financial Statements'!I12</f>
        <v>24143.06</v>
      </c>
      <c r="E16" s="47">
        <f t="shared" si="2"/>
        <v>-2.9237400583831175E-2</v>
      </c>
    </row>
    <row r="17" spans="2:5">
      <c r="B17" s="20">
        <f t="shared" si="0"/>
        <v>8</v>
      </c>
      <c r="C17" s="66">
        <f t="shared" si="1"/>
        <v>2022</v>
      </c>
      <c r="D17">
        <f>'Historical Financial Statements'!J12</f>
        <v>30976.27</v>
      </c>
      <c r="E17" s="47">
        <f t="shared" si="2"/>
        <v>0.28302998874210639</v>
      </c>
    </row>
    <row r="18" spans="2:5">
      <c r="B18" s="20">
        <f t="shared" si="0"/>
        <v>9</v>
      </c>
      <c r="C18" s="66">
        <f t="shared" si="1"/>
        <v>2023</v>
      </c>
      <c r="D18">
        <f>'Historical Financial Statements'!K12</f>
        <v>42839.56</v>
      </c>
      <c r="E18" s="47">
        <f t="shared" si="2"/>
        <v>0.38297993915987938</v>
      </c>
    </row>
    <row r="19" spans="2:5">
      <c r="B19" s="20">
        <f t="shared" si="0"/>
        <v>10</v>
      </c>
      <c r="C19" s="66">
        <f t="shared" si="1"/>
        <v>2024</v>
      </c>
      <c r="D19">
        <f>'Historical Financial Statements'!L12</f>
        <v>50788.83</v>
      </c>
      <c r="E19" s="47">
        <f t="shared" si="2"/>
        <v>0.18555909537819737</v>
      </c>
    </row>
    <row r="20" spans="2:5">
      <c r="B20" s="71">
        <f t="shared" si="0"/>
        <v>11</v>
      </c>
      <c r="C20" s="72">
        <f t="shared" si="1"/>
        <v>2025</v>
      </c>
      <c r="D20" s="73">
        <f>FORECAST(B20,$D$10:$D$19,$B$10:$B$19)</f>
        <v>49108.429999999993</v>
      </c>
      <c r="E20" s="74">
        <f t="shared" si="2"/>
        <v>-3.3086015173021455E-2</v>
      </c>
    </row>
    <row r="21" spans="2:5">
      <c r="B21" s="71">
        <f t="shared" si="0"/>
        <v>12</v>
      </c>
      <c r="C21" s="72">
        <f t="shared" si="1"/>
        <v>2026</v>
      </c>
      <c r="D21" s="73">
        <f>FORECAST(B21,$D$10:$D$19,$B$10:$B$19)</f>
        <v>53754.025818181821</v>
      </c>
      <c r="E21" s="74">
        <f t="shared" si="2"/>
        <v>9.4598744414794433E-2</v>
      </c>
    </row>
    <row r="22" spans="2:5">
      <c r="B22" s="71">
        <f t="shared" si="0"/>
        <v>13</v>
      </c>
      <c r="C22" s="72">
        <f t="shared" si="1"/>
        <v>2027</v>
      </c>
      <c r="D22" s="73">
        <f>FORECAST(B22,$D$10:$D$19,$B$10:$B$19)</f>
        <v>58399.621636363634</v>
      </c>
      <c r="E22" s="74">
        <f t="shared" si="2"/>
        <v>8.6423216633022548E-2</v>
      </c>
    </row>
    <row r="23" spans="2:5">
      <c r="B23" s="71">
        <f t="shared" si="0"/>
        <v>14</v>
      </c>
      <c r="C23" s="72">
        <f t="shared" si="1"/>
        <v>2028</v>
      </c>
      <c r="D23" s="73">
        <f>FORECAST(B23,$D$10:$D$19,$B$10:$B$19)</f>
        <v>63045.217454545447</v>
      </c>
      <c r="E23" s="74">
        <f t="shared" si="2"/>
        <v>7.9548388979444162E-2</v>
      </c>
    </row>
    <row r="24" spans="2:5">
      <c r="B24" s="71">
        <f t="shared" si="0"/>
        <v>15</v>
      </c>
      <c r="C24" s="72">
        <f t="shared" si="1"/>
        <v>2029</v>
      </c>
      <c r="D24" s="73">
        <f>FORECAST(B24,$D$10:$D$19,$B$10:$B$19)</f>
        <v>67690.813272727275</v>
      </c>
      <c r="E24" s="74">
        <f t="shared" si="2"/>
        <v>7.3686728442664551E-2</v>
      </c>
    </row>
    <row r="27" spans="2:5">
      <c r="B27" s="316" t="str">
        <f>'Data Sheet'!B1&amp;" - EBITDA Forecasting"</f>
        <v>AVENUE SUPERMARTS LTD - EBITDA Forecasting</v>
      </c>
      <c r="C27" s="316"/>
      <c r="D27" s="316"/>
      <c r="E27" s="316"/>
    </row>
    <row r="28" spans="2:5">
      <c r="B28" s="277" t="s">
        <v>191</v>
      </c>
      <c r="C28" s="285" t="s">
        <v>93</v>
      </c>
      <c r="D28" s="285" t="s">
        <v>103</v>
      </c>
      <c r="E28" s="285" t="s">
        <v>192</v>
      </c>
    </row>
    <row r="29" spans="2:5">
      <c r="B29" s="20">
        <v>1</v>
      </c>
      <c r="C29" s="66">
        <f t="shared" ref="C29:C43" si="3">C10</f>
        <v>2015</v>
      </c>
      <c r="D29" s="65">
        <f>'Historical Financial Statements'!C24</f>
        <v>80.029999999998836</v>
      </c>
      <c r="E29" s="47"/>
    </row>
    <row r="30" spans="2:5">
      <c r="B30" s="20">
        <f>B29+1</f>
        <v>2</v>
      </c>
      <c r="C30" s="66">
        <f t="shared" si="3"/>
        <v>2016</v>
      </c>
      <c r="D30" s="65">
        <f>'Historical Financial Statements'!D24</f>
        <v>242.45000000000073</v>
      </c>
      <c r="E30" s="47">
        <f>D30/D29-1</f>
        <v>2.0294889416469357</v>
      </c>
    </row>
    <row r="31" spans="2:5">
      <c r="B31" s="20">
        <f>B30+1</f>
        <v>3</v>
      </c>
      <c r="C31" s="66">
        <f t="shared" si="3"/>
        <v>2017</v>
      </c>
      <c r="D31" s="65">
        <f>'Historical Financial Statements'!E24</f>
        <v>1219.8600000000006</v>
      </c>
      <c r="E31" s="47">
        <f t="shared" ref="E31:E43" si="4">D31/D30-1</f>
        <v>4.0313879150340153</v>
      </c>
    </row>
    <row r="32" spans="2:5">
      <c r="B32" s="20">
        <f t="shared" ref="B32:B43" si="5">B31+1</f>
        <v>4</v>
      </c>
      <c r="C32" s="66">
        <f t="shared" si="3"/>
        <v>2018</v>
      </c>
      <c r="D32" s="65">
        <f>'Historical Financial Statements'!F24</f>
        <v>1644.7000000000007</v>
      </c>
      <c r="E32" s="47">
        <f t="shared" si="4"/>
        <v>0.34826947354614468</v>
      </c>
    </row>
    <row r="33" spans="2:5">
      <c r="B33" s="20">
        <f t="shared" si="5"/>
        <v>5</v>
      </c>
      <c r="C33" s="66">
        <f t="shared" si="3"/>
        <v>2019</v>
      </c>
      <c r="D33" s="65">
        <f>'Historical Financial Statements'!G24</f>
        <v>2011.9500000000007</v>
      </c>
      <c r="E33" s="47">
        <f t="shared" si="4"/>
        <v>0.2232930017632393</v>
      </c>
    </row>
    <row r="34" spans="2:5">
      <c r="B34" s="20">
        <f t="shared" si="5"/>
        <v>6</v>
      </c>
      <c r="C34" s="66">
        <f t="shared" si="3"/>
        <v>2020</v>
      </c>
      <c r="D34" s="65">
        <f>'Historical Financial Statements'!H24</f>
        <v>2544.9400000000023</v>
      </c>
      <c r="E34" s="47">
        <f t="shared" si="4"/>
        <v>0.26491214990432232</v>
      </c>
    </row>
    <row r="35" spans="2:5">
      <c r="B35" s="20">
        <f t="shared" si="5"/>
        <v>7</v>
      </c>
      <c r="C35" s="66">
        <f t="shared" si="3"/>
        <v>2021</v>
      </c>
      <c r="D35" s="65">
        <f>'Historical Financial Statements'!I24</f>
        <v>2195.6800000000003</v>
      </c>
      <c r="E35" s="47">
        <f t="shared" si="4"/>
        <v>-0.13723702719907016</v>
      </c>
    </row>
    <row r="36" spans="2:5">
      <c r="B36" s="20">
        <f t="shared" si="5"/>
        <v>8</v>
      </c>
      <c r="C36" s="66">
        <f t="shared" si="3"/>
        <v>2022</v>
      </c>
      <c r="D36" s="65">
        <f>'Historical Financial Statements'!J24</f>
        <v>3012.260000000002</v>
      </c>
      <c r="E36" s="47">
        <f t="shared" si="4"/>
        <v>0.37190300954601829</v>
      </c>
    </row>
    <row r="37" spans="2:5">
      <c r="B37" s="20">
        <f t="shared" si="5"/>
        <v>9</v>
      </c>
      <c r="C37" s="66">
        <f t="shared" si="3"/>
        <v>2023</v>
      </c>
      <c r="D37" s="65">
        <f>'Historical Financial Statements'!K24</f>
        <v>4378.8499999999985</v>
      </c>
      <c r="E37" s="47">
        <f t="shared" si="4"/>
        <v>0.45367597750526034</v>
      </c>
    </row>
    <row r="38" spans="2:5">
      <c r="B38" s="20">
        <f t="shared" si="5"/>
        <v>10</v>
      </c>
      <c r="C38" s="66">
        <f t="shared" si="3"/>
        <v>2024</v>
      </c>
      <c r="D38" s="65">
        <f>'Historical Financial Statements'!L24</f>
        <v>5008.6100000000006</v>
      </c>
      <c r="E38" s="47">
        <f t="shared" si="4"/>
        <v>0.14381858250453927</v>
      </c>
    </row>
    <row r="39" spans="2:5">
      <c r="B39" s="67">
        <f t="shared" si="5"/>
        <v>11</v>
      </c>
      <c r="C39" s="68">
        <f t="shared" si="3"/>
        <v>2025</v>
      </c>
      <c r="D39" s="69">
        <f>FORECAST(B39,$D$29:$D$38,$B$29:$B$38)</f>
        <v>5049.2646666666678</v>
      </c>
      <c r="E39" s="76">
        <f>D39/D38-1</f>
        <v>8.1169559352129994E-3</v>
      </c>
    </row>
    <row r="40" spans="2:5">
      <c r="B40" s="67">
        <f t="shared" si="5"/>
        <v>12</v>
      </c>
      <c r="C40" s="68">
        <f t="shared" si="3"/>
        <v>2026</v>
      </c>
      <c r="D40" s="69">
        <f t="shared" ref="D40:D43" si="6">FORECAST(B40,$D$29:$D$38,$B$29:$B$38)</f>
        <v>5561.1431515151526</v>
      </c>
      <c r="E40" s="76">
        <f t="shared" si="4"/>
        <v>0.10137683774584305</v>
      </c>
    </row>
    <row r="41" spans="2:5">
      <c r="B41" s="67">
        <f t="shared" si="5"/>
        <v>13</v>
      </c>
      <c r="C41" s="68">
        <f t="shared" si="3"/>
        <v>2027</v>
      </c>
      <c r="D41" s="69">
        <f t="shared" si="6"/>
        <v>6073.0216363636373</v>
      </c>
      <c r="E41" s="76">
        <f t="shared" si="4"/>
        <v>9.2045550870061943E-2</v>
      </c>
    </row>
    <row r="42" spans="2:5">
      <c r="B42" s="67">
        <f t="shared" si="5"/>
        <v>14</v>
      </c>
      <c r="C42" s="68">
        <f t="shared" si="3"/>
        <v>2028</v>
      </c>
      <c r="D42" s="69">
        <f t="shared" si="6"/>
        <v>6584.900121212122</v>
      </c>
      <c r="E42" s="76">
        <f t="shared" si="4"/>
        <v>8.4287281603525388E-2</v>
      </c>
    </row>
    <row r="43" spans="2:5">
      <c r="B43" s="67">
        <f t="shared" si="5"/>
        <v>15</v>
      </c>
      <c r="C43" s="68">
        <f t="shared" si="3"/>
        <v>2029</v>
      </c>
      <c r="D43" s="69">
        <f t="shared" si="6"/>
        <v>7096.7786060606068</v>
      </c>
      <c r="E43" s="76">
        <f t="shared" si="4"/>
        <v>7.7735193461713425E-2</v>
      </c>
    </row>
    <row r="46" spans="2:5">
      <c r="B46" s="316" t="str">
        <f>'Data Sheet'!B1&amp;"- Earning Per Share Forecasting"</f>
        <v>AVENUE SUPERMARTS LTD- Earning Per Share Forecasting</v>
      </c>
      <c r="C46" s="316"/>
      <c r="D46" s="316"/>
      <c r="E46" s="316"/>
    </row>
    <row r="47" spans="2:5">
      <c r="B47" s="277" t="s">
        <v>193</v>
      </c>
      <c r="C47" s="285" t="s">
        <v>93</v>
      </c>
      <c r="D47" s="283" t="s">
        <v>57</v>
      </c>
      <c r="E47" s="285" t="s">
        <v>205</v>
      </c>
    </row>
    <row r="48" spans="2:5">
      <c r="B48" s="20">
        <v>1</v>
      </c>
      <c r="C48" s="66">
        <v>2015</v>
      </c>
      <c r="D48">
        <v>-3.2910062333036718</v>
      </c>
    </row>
    <row r="49" spans="2:5">
      <c r="B49" s="20">
        <v>2</v>
      </c>
      <c r="C49" s="66">
        <v>2016</v>
      </c>
      <c r="D49">
        <v>-2.1155832591273249</v>
      </c>
      <c r="E49" s="47">
        <f>D49/D48-1</f>
        <v>-0.35716218410087919</v>
      </c>
    </row>
    <row r="50" spans="2:5">
      <c r="B50" s="20">
        <v>3</v>
      </c>
      <c r="C50" s="66">
        <v>2017</v>
      </c>
      <c r="D50">
        <v>11.24467232815255</v>
      </c>
      <c r="E50" s="47">
        <f t="shared" ref="E50:E62" si="7">D50/D49-1</f>
        <v>-6.3151641655507147</v>
      </c>
    </row>
    <row r="51" spans="2:5">
      <c r="B51" s="20">
        <v>4</v>
      </c>
      <c r="C51" s="66">
        <v>2018</v>
      </c>
      <c r="D51">
        <v>16.189232494792513</v>
      </c>
      <c r="E51" s="47">
        <f>D51/D50-1</f>
        <v>0.43972470004844788</v>
      </c>
    </row>
    <row r="52" spans="2:5">
      <c r="B52" s="20">
        <v>5</v>
      </c>
      <c r="C52" s="66">
        <v>2019</v>
      </c>
      <c r="D52">
        <v>19.752763980131402</v>
      </c>
      <c r="E52" s="47">
        <f t="shared" si="7"/>
        <v>0.22011738274097592</v>
      </c>
    </row>
    <row r="53" spans="2:5">
      <c r="B53" s="20">
        <v>6</v>
      </c>
      <c r="C53" s="66">
        <v>2020</v>
      </c>
      <c r="D53">
        <v>25.588453226304448</v>
      </c>
      <c r="E53" s="47">
        <f t="shared" si="7"/>
        <v>0.29543659064842553</v>
      </c>
    </row>
    <row r="54" spans="2:5">
      <c r="B54" s="20">
        <v>7</v>
      </c>
      <c r="C54" s="66">
        <v>2021</v>
      </c>
      <c r="D54">
        <v>20.93007100957086</v>
      </c>
      <c r="E54" s="47">
        <f t="shared" si="7"/>
        <v>-0.18205016831360721</v>
      </c>
    </row>
    <row r="55" spans="2:5">
      <c r="B55" s="20">
        <v>8</v>
      </c>
      <c r="C55" s="66">
        <v>2022</v>
      </c>
      <c r="D55">
        <v>29.155140475455418</v>
      </c>
      <c r="E55" s="47">
        <f t="shared" si="7"/>
        <v>0.39297857432606964</v>
      </c>
    </row>
    <row r="56" spans="2:5">
      <c r="B56" s="20">
        <v>9</v>
      </c>
      <c r="C56" s="66">
        <v>2023</v>
      </c>
      <c r="D56">
        <v>46.133271633502993</v>
      </c>
      <c r="E56" s="47">
        <f t="shared" si="7"/>
        <v>0.58233748427111176</v>
      </c>
    </row>
    <row r="57" spans="2:5">
      <c r="B57" s="20">
        <v>10</v>
      </c>
      <c r="C57" s="77">
        <v>2024</v>
      </c>
      <c r="D57">
        <v>50.622406639004154</v>
      </c>
      <c r="E57" s="47">
        <f t="shared" si="7"/>
        <v>9.7307969856641474E-2</v>
      </c>
    </row>
    <row r="58" spans="2:5">
      <c r="B58" s="67">
        <v>11</v>
      </c>
      <c r="C58" s="78">
        <v>2025</v>
      </c>
      <c r="D58" s="75">
        <f>_xlfn.FORECAST.ETS(B58,$D$48:$D$57,$B$48:$B$57)</f>
        <v>53.175107708944481</v>
      </c>
      <c r="E58" s="70">
        <f t="shared" si="7"/>
        <v>5.0426308020952382E-2</v>
      </c>
    </row>
    <row r="59" spans="2:5">
      <c r="B59" s="67">
        <v>12</v>
      </c>
      <c r="C59" s="78">
        <v>2026</v>
      </c>
      <c r="D59" s="75">
        <f t="shared" ref="D59:D62" si="8">_xlfn.FORECAST.ETS(B59,$D$48:$D$57,$B$48:$B$57)</f>
        <v>58.819992154635919</v>
      </c>
      <c r="E59" s="70">
        <f t="shared" si="7"/>
        <v>0.10615652114122409</v>
      </c>
    </row>
    <row r="60" spans="2:5">
      <c r="B60" s="67">
        <v>13</v>
      </c>
      <c r="C60" s="78">
        <v>2027</v>
      </c>
      <c r="D60" s="75">
        <f t="shared" si="8"/>
        <v>64.464876600327358</v>
      </c>
      <c r="E60" s="70">
        <f t="shared" si="7"/>
        <v>9.5968806504618698E-2</v>
      </c>
    </row>
    <row r="61" spans="2:5">
      <c r="B61" s="67">
        <v>14</v>
      </c>
      <c r="C61" s="78">
        <v>2028</v>
      </c>
      <c r="D61" s="75">
        <f t="shared" si="8"/>
        <v>70.109761046018789</v>
      </c>
      <c r="E61" s="70">
        <f t="shared" si="7"/>
        <v>8.7565271871826722E-2</v>
      </c>
    </row>
    <row r="62" spans="2:5">
      <c r="B62" s="67">
        <v>15</v>
      </c>
      <c r="C62" s="78">
        <v>2029</v>
      </c>
      <c r="D62" s="75">
        <f t="shared" si="8"/>
        <v>75.754645491710221</v>
      </c>
      <c r="E62" s="70">
        <f t="shared" si="7"/>
        <v>8.0514957710185797E-2</v>
      </c>
    </row>
  </sheetData>
  <mergeCells count="3">
    <mergeCell ref="B8:E8"/>
    <mergeCell ref="B27:E27"/>
    <mergeCell ref="B46:E46"/>
  </mergeCells>
  <pageMargins left="0.23622047244094491" right="0.19685039370078741" top="0.31496062992125984" bottom="0.23622047244094491" header="0.31496062992125984" footer="0.31496062992125984"/>
  <pageSetup paperSize="8"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62575-836A-4CEA-8187-8E0B224A41FB}">
  <sheetPr>
    <pageSetUpPr fitToPage="1"/>
  </sheetPr>
  <dimension ref="B1:Q117"/>
  <sheetViews>
    <sheetView showGridLines="0" topLeftCell="A74" zoomScale="82" zoomScaleNormal="75" workbookViewId="0">
      <selection sqref="A1:Q101"/>
    </sheetView>
  </sheetViews>
  <sheetFormatPr defaultRowHeight="15"/>
  <cols>
    <col min="1" max="1" width="1.85546875" customWidth="1"/>
    <col min="2" max="2" width="15.7109375" customWidth="1"/>
    <col min="3" max="3" width="21.28515625" customWidth="1"/>
    <col min="4" max="4" width="16.140625" customWidth="1"/>
    <col min="5" max="5" width="5.85546875" customWidth="1"/>
    <col min="6" max="6" width="10.85546875" customWidth="1"/>
    <col min="7" max="7" width="9.28515625" bestFit="1" customWidth="1"/>
    <col min="8" max="8" width="5.5703125" customWidth="1"/>
    <col min="9" max="9" width="18.28515625" customWidth="1"/>
    <col min="10" max="10" width="9.28515625" bestFit="1" customWidth="1"/>
    <col min="11" max="11" width="12.5703125" customWidth="1"/>
    <col min="12" max="12" width="11.5703125" customWidth="1"/>
    <col min="13" max="14" width="12.28515625" bestFit="1" customWidth="1"/>
    <col min="15" max="15" width="9.28515625" bestFit="1" customWidth="1"/>
    <col min="16" max="16" width="11.42578125" customWidth="1"/>
    <col min="17" max="17" width="12.28515625" customWidth="1"/>
  </cols>
  <sheetData>
    <row r="1" spans="2:17" ht="15.75" thickBot="1"/>
    <row r="2" spans="2:17">
      <c r="B2" s="293"/>
      <c r="C2" s="293"/>
      <c r="D2" s="293"/>
      <c r="E2" s="293"/>
      <c r="F2" s="293"/>
      <c r="G2" s="293"/>
      <c r="H2" s="293"/>
      <c r="I2" s="293"/>
      <c r="J2" s="293"/>
      <c r="K2" s="293"/>
      <c r="L2" s="293"/>
      <c r="M2" s="293"/>
      <c r="N2" s="293"/>
      <c r="O2" s="293"/>
      <c r="P2" s="293"/>
      <c r="Q2" s="293"/>
    </row>
    <row r="3" spans="2:17" ht="31.5">
      <c r="B3" s="295" t="str">
        <f>'Data Sheet'!B1</f>
        <v>AVENUE SUPERMARTS LTD</v>
      </c>
      <c r="C3" s="289"/>
      <c r="D3" s="289"/>
      <c r="E3" s="289"/>
      <c r="F3" s="289"/>
      <c r="G3" s="289"/>
      <c r="H3" s="289"/>
      <c r="I3" s="289"/>
      <c r="J3" s="289"/>
      <c r="K3" s="289"/>
      <c r="L3" s="289"/>
      <c r="M3" s="289"/>
      <c r="N3" s="289"/>
      <c r="O3" s="289"/>
      <c r="P3" s="289"/>
      <c r="Q3" s="289"/>
    </row>
    <row r="4" spans="2:17"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c r="N4" s="289"/>
      <c r="O4" s="289"/>
      <c r="P4" s="289"/>
      <c r="Q4" s="289"/>
    </row>
    <row r="5" spans="2:17" ht="15.75" thickBot="1">
      <c r="B5" s="294"/>
      <c r="C5" s="294"/>
      <c r="D5" s="294"/>
      <c r="E5" s="294"/>
      <c r="F5" s="294"/>
      <c r="G5" s="294"/>
      <c r="H5" s="294"/>
      <c r="I5" s="294"/>
      <c r="J5" s="294"/>
      <c r="K5" s="294"/>
      <c r="L5" s="294"/>
      <c r="M5" s="294"/>
      <c r="N5" s="294"/>
      <c r="O5" s="294"/>
      <c r="P5" s="294"/>
      <c r="Q5" s="294"/>
    </row>
    <row r="7" spans="2:17">
      <c r="B7" s="85" t="s">
        <v>204</v>
      </c>
    </row>
    <row r="9" spans="2:17" ht="18" customHeight="1">
      <c r="B9" s="316" t="s">
        <v>8743</v>
      </c>
      <c r="C9" s="316"/>
      <c r="D9" s="316"/>
      <c r="F9" s="316" t="s">
        <v>197</v>
      </c>
      <c r="G9" s="316"/>
      <c r="I9" s="316" t="s">
        <v>198</v>
      </c>
      <c r="J9" s="316"/>
    </row>
    <row r="10" spans="2:17">
      <c r="I10" t="s">
        <v>199</v>
      </c>
      <c r="J10" s="65">
        <f>J38</f>
        <v>0.44730591576762968</v>
      </c>
    </row>
    <row r="11" spans="2:17">
      <c r="B11" s="80" t="s">
        <v>194</v>
      </c>
      <c r="C11" s="81" t="s">
        <v>195</v>
      </c>
      <c r="D11" s="81" t="s">
        <v>196</v>
      </c>
      <c r="F11" s="81" t="s">
        <v>195</v>
      </c>
      <c r="G11" s="81" t="s">
        <v>196</v>
      </c>
      <c r="I11" t="s">
        <v>200</v>
      </c>
      <c r="J11" s="31">
        <v>0.75</v>
      </c>
    </row>
    <row r="12" spans="2:17">
      <c r="B12" s="79">
        <f>dmartreturns!B108</f>
        <v>44816</v>
      </c>
      <c r="C12" s="65">
        <f>dmartreturns!D108</f>
        <v>4327.55</v>
      </c>
      <c r="E12" s="82"/>
      <c r="F12" s="240">
        <f>dmartreturns!G4</f>
        <v>24823.4</v>
      </c>
      <c r="G12" s="47"/>
      <c r="I12" t="s">
        <v>201</v>
      </c>
      <c r="J12">
        <v>1</v>
      </c>
    </row>
    <row r="13" spans="2:17">
      <c r="B13" s="79">
        <f>dmartreturns!B107</f>
        <v>44823</v>
      </c>
      <c r="C13" s="65">
        <f>dmartreturns!D107</f>
        <v>4367</v>
      </c>
      <c r="D13" s="47">
        <f>C13/C12-1</f>
        <v>9.1160125244076351E-3</v>
      </c>
      <c r="E13" s="82"/>
      <c r="F13" s="240">
        <f>dmartreturns!G5</f>
        <v>25333.599999999999</v>
      </c>
      <c r="G13" s="47">
        <f>F13/F12-1</f>
        <v>2.0553187718040045E-2</v>
      </c>
      <c r="I13" t="s">
        <v>202</v>
      </c>
      <c r="J13" s="31">
        <v>0.25</v>
      </c>
    </row>
    <row r="14" spans="2:17">
      <c r="B14" s="79">
        <f>dmartreturns!B106</f>
        <v>44830</v>
      </c>
      <c r="C14" s="65">
        <f>dmartreturns!D106</f>
        <v>4386.55</v>
      </c>
      <c r="D14" s="47">
        <f t="shared" ref="D14:D77" si="0">C14/C13-1</f>
        <v>4.4767574994275527E-3</v>
      </c>
      <c r="E14" s="82"/>
      <c r="F14" s="240">
        <f>dmartreturns!G6</f>
        <v>24906.1</v>
      </c>
      <c r="G14" s="47">
        <f t="shared" ref="G14:G77" si="1">F14/F13-1</f>
        <v>-1.687482237029081E-2</v>
      </c>
    </row>
    <row r="15" spans="2:17">
      <c r="B15" s="79">
        <f>dmartreturns!B104</f>
        <v>44837</v>
      </c>
      <c r="C15" s="65">
        <f>dmartreturns!D104</f>
        <v>4306.1499999999996</v>
      </c>
      <c r="D15" s="47">
        <f t="shared" si="0"/>
        <v>-1.8328754944090586E-2</v>
      </c>
      <c r="E15" s="82"/>
      <c r="F15" s="240">
        <f>dmartreturns!G7</f>
        <v>24636.35</v>
      </c>
      <c r="G15" s="47">
        <f t="shared" si="1"/>
        <v>-1.0830680034208506E-2</v>
      </c>
      <c r="I15" s="83" t="s">
        <v>203</v>
      </c>
      <c r="J15" s="84">
        <f>J10*J11+J12*J13</f>
        <v>0.58547943682572223</v>
      </c>
    </row>
    <row r="16" spans="2:17">
      <c r="B16" s="79">
        <f>dmartreturns!B105</f>
        <v>44837</v>
      </c>
      <c r="C16" s="65">
        <f>dmartreturns!D105</f>
        <v>4471.45</v>
      </c>
      <c r="D16" s="47">
        <f t="shared" si="0"/>
        <v>3.838695818770832E-2</v>
      </c>
      <c r="E16" s="82"/>
      <c r="F16" s="240">
        <f>dmartreturns!G8</f>
        <v>24320.05</v>
      </c>
      <c r="G16" s="47">
        <f t="shared" si="1"/>
        <v>-1.2838752493774419E-2</v>
      </c>
    </row>
    <row r="17" spans="2:14">
      <c r="B17" s="79">
        <f>dmartreturns!B103</f>
        <v>44851</v>
      </c>
      <c r="C17" s="65">
        <f>dmartreturns!D103</f>
        <v>4215.55</v>
      </c>
      <c r="D17" s="47">
        <f t="shared" si="0"/>
        <v>-5.7229757684867266E-2</v>
      </c>
      <c r="E17" s="82"/>
      <c r="F17" s="240">
        <f>dmartreturns!G9</f>
        <v>24302.85</v>
      </c>
      <c r="G17" s="47">
        <f t="shared" si="1"/>
        <v>-7.0723538808514785E-4</v>
      </c>
    </row>
    <row r="18" spans="2:14">
      <c r="B18" s="79">
        <f>dmartreturns!B102</f>
        <v>44858</v>
      </c>
      <c r="C18" s="65">
        <f>dmartreturns!D102</f>
        <v>4307.3500000000004</v>
      </c>
      <c r="D18" s="47">
        <f t="shared" si="0"/>
        <v>2.1776517892090119E-2</v>
      </c>
      <c r="E18" s="82"/>
      <c r="F18" s="240">
        <f>dmartreturns!G10</f>
        <v>24943.3</v>
      </c>
      <c r="G18" s="47">
        <f t="shared" si="1"/>
        <v>2.6352876308745721E-2</v>
      </c>
    </row>
    <row r="19" spans="2:14">
      <c r="B19" s="79">
        <f>dmartreturns!B101</f>
        <v>44865</v>
      </c>
      <c r="C19" s="65">
        <f>dmartreturns!D101</f>
        <v>4167.3500000000004</v>
      </c>
      <c r="D19" s="47">
        <f t="shared" si="0"/>
        <v>-3.250258279452567E-2</v>
      </c>
      <c r="E19" s="82"/>
      <c r="F19" s="240">
        <f>dmartreturns!G11</f>
        <v>24445.75</v>
      </c>
      <c r="G19" s="47">
        <f t="shared" si="1"/>
        <v>-1.994724034109352E-2</v>
      </c>
    </row>
    <row r="20" spans="2:14">
      <c r="B20" s="79">
        <f>dmartreturns!B100</f>
        <v>44872</v>
      </c>
      <c r="C20" s="65">
        <f>dmartreturns!D100</f>
        <v>4128.3500000000004</v>
      </c>
      <c r="D20" s="47">
        <f t="shared" si="0"/>
        <v>-9.3584652117052469E-3</v>
      </c>
      <c r="E20" s="82"/>
      <c r="F20" s="240">
        <f>dmartreturns!G12</f>
        <v>24587.599999999999</v>
      </c>
      <c r="G20" s="47">
        <f t="shared" si="1"/>
        <v>5.8026446314798363E-3</v>
      </c>
    </row>
    <row r="21" spans="2:14">
      <c r="B21" s="79">
        <f>dmartreturns!B99</f>
        <v>44879</v>
      </c>
      <c r="C21" s="65">
        <f>dmartreturns!D99</f>
        <v>3910.6</v>
      </c>
      <c r="D21" s="47">
        <f t="shared" si="0"/>
        <v>-5.2745043419283877E-2</v>
      </c>
      <c r="E21" s="82"/>
      <c r="F21" s="240">
        <f>dmartreturns!G13</f>
        <v>24329.45</v>
      </c>
      <c r="G21" s="47">
        <f t="shared" si="1"/>
        <v>-1.0499194716035665E-2</v>
      </c>
      <c r="I21" t="s">
        <v>8693</v>
      </c>
    </row>
    <row r="22" spans="2:14" ht="15.75" thickBot="1">
      <c r="B22" s="79">
        <f>dmartreturns!B98</f>
        <v>44886</v>
      </c>
      <c r="C22" s="65">
        <f>dmartreturns!D98</f>
        <v>3904.45</v>
      </c>
      <c r="D22" s="47">
        <f t="shared" si="0"/>
        <v>-1.5726486984094512E-3</v>
      </c>
      <c r="E22" s="82"/>
      <c r="F22" s="240">
        <f>dmartreturns!G14</f>
        <v>23992.95</v>
      </c>
      <c r="G22" s="47">
        <f t="shared" si="1"/>
        <v>-1.3830974395228846E-2</v>
      </c>
    </row>
    <row r="23" spans="2:14">
      <c r="B23" s="79">
        <f>dmartreturns!B97</f>
        <v>44893</v>
      </c>
      <c r="C23" s="65">
        <f>dmartreturns!D97</f>
        <v>4005.75</v>
      </c>
      <c r="D23" s="47">
        <f t="shared" si="0"/>
        <v>2.5944755343262127E-2</v>
      </c>
      <c r="E23" s="82"/>
      <c r="F23" s="240">
        <f>dmartreturns!G15</f>
        <v>23382.3</v>
      </c>
      <c r="G23" s="47">
        <f t="shared" si="1"/>
        <v>-2.5451226297725005E-2</v>
      </c>
      <c r="I23" s="243" t="s">
        <v>8694</v>
      </c>
      <c r="J23" s="243"/>
    </row>
    <row r="24" spans="2:14">
      <c r="B24" s="79">
        <f>dmartreturns!B96</f>
        <v>44900</v>
      </c>
      <c r="C24" s="65">
        <f>dmartreturns!D96</f>
        <v>4002.4</v>
      </c>
      <c r="D24" s="47">
        <f t="shared" si="0"/>
        <v>-8.3629782188099355E-4</v>
      </c>
      <c r="E24" s="82"/>
      <c r="F24" s="240">
        <f>dmartreturns!G16</f>
        <v>23570.799999999999</v>
      </c>
      <c r="G24" s="47">
        <f t="shared" si="1"/>
        <v>8.0616534729260891E-3</v>
      </c>
      <c r="I24" t="s">
        <v>8695</v>
      </c>
      <c r="J24">
        <v>0.17851330596391687</v>
      </c>
    </row>
    <row r="25" spans="2:14">
      <c r="B25" s="79">
        <f>dmartreturns!B95</f>
        <v>44907</v>
      </c>
      <c r="C25" s="65">
        <f>dmartreturns!D95</f>
        <v>3990</v>
      </c>
      <c r="D25" s="47">
        <f t="shared" si="0"/>
        <v>-3.0981411153307992E-3</v>
      </c>
      <c r="E25" s="82"/>
      <c r="F25" s="240">
        <f>dmartreturns!G17</f>
        <v>23319.15</v>
      </c>
      <c r="G25" s="47">
        <f t="shared" si="1"/>
        <v>-1.0676345308602064E-2</v>
      </c>
      <c r="I25" t="s">
        <v>8696</v>
      </c>
      <c r="J25">
        <v>3.1867000406166995E-2</v>
      </c>
    </row>
    <row r="26" spans="2:14">
      <c r="B26" s="79">
        <f>dmartreturns!B94</f>
        <v>44914</v>
      </c>
      <c r="C26" s="65">
        <f>dmartreturns!D94</f>
        <v>3875.6</v>
      </c>
      <c r="D26" s="47">
        <f t="shared" si="0"/>
        <v>-2.8671679197994959E-2</v>
      </c>
      <c r="E26" s="82"/>
      <c r="F26" s="240">
        <f>dmartreturns!G18</f>
        <v>23337.9</v>
      </c>
      <c r="G26" s="47">
        <f t="shared" si="1"/>
        <v>8.0406018229650655E-4</v>
      </c>
      <c r="I26" t="s">
        <v>8697</v>
      </c>
      <c r="J26">
        <v>2.2375500410149025E-2</v>
      </c>
    </row>
    <row r="27" spans="2:14">
      <c r="B27" s="79">
        <f>dmartreturns!B93</f>
        <v>44921</v>
      </c>
      <c r="C27" s="65">
        <f>dmartreturns!D93</f>
        <v>4068.75</v>
      </c>
      <c r="D27" s="47">
        <f t="shared" si="0"/>
        <v>4.9837444524718721E-2</v>
      </c>
      <c r="E27" s="82"/>
      <c r="F27" s="240">
        <f>dmartreturns!G19</f>
        <v>23038.95</v>
      </c>
      <c r="G27" s="47">
        <f t="shared" si="1"/>
        <v>-1.2809635828416432E-2</v>
      </c>
      <c r="I27" t="s">
        <v>8698</v>
      </c>
      <c r="J27">
        <v>3.7100367932030053E-2</v>
      </c>
    </row>
    <row r="28" spans="2:14" ht="15.75" thickBot="1">
      <c r="B28" s="79">
        <f>dmartreturns!B92</f>
        <v>44928</v>
      </c>
      <c r="C28" s="65">
        <f>dmartreturns!D92</f>
        <v>3842.5</v>
      </c>
      <c r="D28" s="47">
        <f t="shared" si="0"/>
        <v>-5.5606758832565273E-2</v>
      </c>
      <c r="E28" s="82"/>
      <c r="F28" s="240">
        <f>dmartreturns!G20</f>
        <v>22404.55</v>
      </c>
      <c r="G28" s="47">
        <f t="shared" si="1"/>
        <v>-2.7535977117012722E-2</v>
      </c>
      <c r="I28" s="241" t="s">
        <v>8699</v>
      </c>
      <c r="J28" s="241">
        <v>104</v>
      </c>
    </row>
    <row r="29" spans="2:14">
      <c r="B29" s="79">
        <f>dmartreturns!B91</f>
        <v>44935</v>
      </c>
      <c r="C29" s="65">
        <f>dmartreturns!D91</f>
        <v>3863.7</v>
      </c>
      <c r="D29" s="47">
        <f t="shared" si="0"/>
        <v>5.5172413793103114E-3</v>
      </c>
      <c r="E29" s="82"/>
      <c r="F29" s="240">
        <f>dmartreturns!G21</f>
        <v>22027.95</v>
      </c>
      <c r="G29" s="47">
        <f t="shared" si="1"/>
        <v>-1.6809085654476363E-2</v>
      </c>
    </row>
    <row r="30" spans="2:14" ht="15.75" thickBot="1">
      <c r="B30" s="79">
        <f>dmartreturns!B90</f>
        <v>44942</v>
      </c>
      <c r="C30" s="65">
        <f>dmartreturns!D90</f>
        <v>3513.75</v>
      </c>
      <c r="D30" s="47">
        <f t="shared" si="0"/>
        <v>-9.0573802313844154E-2</v>
      </c>
      <c r="E30" s="82"/>
      <c r="F30" s="240">
        <f>dmartreturns!G22</f>
        <v>22561.599999999999</v>
      </c>
      <c r="G30" s="47">
        <f t="shared" si="1"/>
        <v>2.4226040099055934E-2</v>
      </c>
      <c r="I30" t="s">
        <v>8700</v>
      </c>
    </row>
    <row r="31" spans="2:14">
      <c r="B31" s="79">
        <f>dmartreturns!B89</f>
        <v>44949</v>
      </c>
      <c r="C31" s="65">
        <f>dmartreturns!D89</f>
        <v>3562.35</v>
      </c>
      <c r="D31" s="47">
        <f t="shared" si="0"/>
        <v>1.3831376734258161E-2</v>
      </c>
      <c r="E31" s="82"/>
      <c r="F31" s="240">
        <f>dmartreturns!G23</f>
        <v>22475.55</v>
      </c>
      <c r="G31" s="47">
        <f t="shared" si="1"/>
        <v>-3.8140025530103427E-3</v>
      </c>
      <c r="I31" s="242"/>
      <c r="J31" s="242" t="s">
        <v>8704</v>
      </c>
      <c r="K31" s="242" t="s">
        <v>8705</v>
      </c>
      <c r="L31" s="242" t="s">
        <v>8706</v>
      </c>
      <c r="M31" s="242" t="s">
        <v>8707</v>
      </c>
      <c r="N31" s="242" t="s">
        <v>8708</v>
      </c>
    </row>
    <row r="32" spans="2:14">
      <c r="B32" s="79">
        <f>dmartreturns!B88</f>
        <v>44956</v>
      </c>
      <c r="C32" s="65">
        <f>dmartreturns!D88</f>
        <v>3470.35</v>
      </c>
      <c r="D32" s="47">
        <f t="shared" si="0"/>
        <v>-2.5825648799247647E-2</v>
      </c>
      <c r="E32" s="82"/>
      <c r="F32" s="240">
        <f>dmartreturns!G24</f>
        <v>22336.9</v>
      </c>
      <c r="G32" s="47">
        <f t="shared" si="1"/>
        <v>-6.1689257882453497E-3</v>
      </c>
      <c r="I32" t="s">
        <v>8701</v>
      </c>
      <c r="J32">
        <v>1</v>
      </c>
      <c r="K32">
        <v>4.6212851539395861E-3</v>
      </c>
      <c r="L32">
        <v>4.6212851539395861E-3</v>
      </c>
      <c r="M32">
        <v>3.3574251087326936</v>
      </c>
      <c r="N32">
        <v>6.9820177098378677E-2</v>
      </c>
    </row>
    <row r="33" spans="2:17">
      <c r="B33" s="79">
        <f>dmartreturns!B87</f>
        <v>44963</v>
      </c>
      <c r="C33" s="65">
        <f>dmartreturns!D87</f>
        <v>3498.85</v>
      </c>
      <c r="D33" s="47">
        <f t="shared" si="0"/>
        <v>8.2124281412536693E-3</v>
      </c>
      <c r="E33" s="82"/>
      <c r="F33" s="240">
        <f>dmartreturns!G25</f>
        <v>22339.05</v>
      </c>
      <c r="G33" s="47">
        <f t="shared" si="1"/>
        <v>9.6253284923131233E-5</v>
      </c>
      <c r="I33" t="s">
        <v>8702</v>
      </c>
      <c r="J33">
        <v>102</v>
      </c>
      <c r="K33">
        <v>0.14039660467058437</v>
      </c>
      <c r="L33">
        <v>1.3764373006920037E-3</v>
      </c>
    </row>
    <row r="34" spans="2:17" ht="15.75" thickBot="1">
      <c r="B34" s="79">
        <f>dmartreturns!B86</f>
        <v>44970</v>
      </c>
      <c r="C34" s="65">
        <f>dmartreturns!D86</f>
        <v>3545</v>
      </c>
      <c r="D34" s="47">
        <f t="shared" si="0"/>
        <v>1.3190048158680634E-2</v>
      </c>
      <c r="E34" s="82"/>
      <c r="F34" s="240">
        <f>dmartreturns!G26</f>
        <v>22578.35</v>
      </c>
      <c r="G34" s="47">
        <f t="shared" si="1"/>
        <v>1.0712183373957185E-2</v>
      </c>
      <c r="I34" s="241" t="s">
        <v>26</v>
      </c>
      <c r="J34" s="241">
        <v>103</v>
      </c>
      <c r="K34" s="241">
        <v>0.14501788982452396</v>
      </c>
      <c r="L34" s="241"/>
      <c r="M34" s="241"/>
      <c r="N34" s="241"/>
    </row>
    <row r="35" spans="2:17" ht="15.75" thickBot="1">
      <c r="B35" s="79">
        <f>dmartreturns!B85</f>
        <v>44977</v>
      </c>
      <c r="C35" s="65">
        <f>dmartreturns!D85</f>
        <v>3499.2</v>
      </c>
      <c r="D35" s="47">
        <f t="shared" si="0"/>
        <v>-1.2919605077574059E-2</v>
      </c>
      <c r="E35" s="82"/>
      <c r="F35" s="240">
        <f>dmartreturns!G27</f>
        <v>22455</v>
      </c>
      <c r="G35" s="47">
        <f t="shared" si="1"/>
        <v>-5.4631981522120787E-3</v>
      </c>
    </row>
    <row r="36" spans="2:17">
      <c r="B36" s="79">
        <f>dmartreturns!B84</f>
        <v>44984</v>
      </c>
      <c r="C36" s="65">
        <f>dmartreturns!D84</f>
        <v>3463.25</v>
      </c>
      <c r="D36" s="47">
        <f t="shared" si="0"/>
        <v>-1.0273776863283013E-2</v>
      </c>
      <c r="E36" s="82"/>
      <c r="F36" s="240">
        <f>dmartreturns!G28</f>
        <v>21947.9</v>
      </c>
      <c r="G36" s="47">
        <f t="shared" si="1"/>
        <v>-2.2582943665107935E-2</v>
      </c>
      <c r="I36" s="242"/>
      <c r="J36" s="242" t="s">
        <v>8709</v>
      </c>
      <c r="K36" s="242" t="s">
        <v>8698</v>
      </c>
      <c r="L36" s="242" t="s">
        <v>8710</v>
      </c>
      <c r="M36" s="242" t="s">
        <v>8711</v>
      </c>
      <c r="N36" s="242" t="s">
        <v>8712</v>
      </c>
      <c r="O36" s="242" t="s">
        <v>8713</v>
      </c>
      <c r="P36" s="242" t="s">
        <v>8714</v>
      </c>
      <c r="Q36" s="242" t="s">
        <v>8715</v>
      </c>
    </row>
    <row r="37" spans="2:17">
      <c r="B37" s="79">
        <f>dmartreturns!B83</f>
        <v>44991</v>
      </c>
      <c r="C37" s="65">
        <f>dmartreturns!D83</f>
        <v>3391.85</v>
      </c>
      <c r="D37" s="47">
        <f t="shared" si="0"/>
        <v>-2.061647296614455E-2</v>
      </c>
      <c r="E37" s="82"/>
      <c r="F37" s="240">
        <f>dmartreturns!G29</f>
        <v>21990.1</v>
      </c>
      <c r="G37" s="47">
        <f t="shared" si="1"/>
        <v>1.9227352047346269E-3</v>
      </c>
      <c r="I37" t="s">
        <v>8703</v>
      </c>
      <c r="J37">
        <v>3.9939931819899287E-3</v>
      </c>
      <c r="K37">
        <v>3.7125720584380338E-3</v>
      </c>
      <c r="L37">
        <v>1.0758021983471737</v>
      </c>
      <c r="M37">
        <v>0.2845537994223476</v>
      </c>
      <c r="N37">
        <v>-3.3698758929949467E-3</v>
      </c>
      <c r="O37">
        <v>1.1357862256974804E-2</v>
      </c>
      <c r="P37">
        <v>-3.3698758929949467E-3</v>
      </c>
      <c r="Q37">
        <v>1.1357862256974804E-2</v>
      </c>
    </row>
    <row r="38" spans="2:17" ht="15.75" thickBot="1">
      <c r="B38" s="79">
        <f>dmartreturns!B82</f>
        <v>44998</v>
      </c>
      <c r="C38" s="65">
        <f>dmartreturns!D82</f>
        <v>3311.3</v>
      </c>
      <c r="D38" s="47">
        <f t="shared" si="0"/>
        <v>-2.3748102068192778E-2</v>
      </c>
      <c r="E38" s="82"/>
      <c r="F38" s="240">
        <f>dmartreturns!G30</f>
        <v>22517.5</v>
      </c>
      <c r="G38" s="47">
        <f t="shared" si="1"/>
        <v>2.3983519856662916E-2</v>
      </c>
      <c r="I38" s="241" t="s">
        <v>8716</v>
      </c>
      <c r="J38" s="241">
        <v>0.44730591576762968</v>
      </c>
      <c r="K38" s="241">
        <v>0.2441189396493062</v>
      </c>
      <c r="L38" s="241">
        <v>1.8323277841949326</v>
      </c>
      <c r="M38" s="241">
        <v>6.9820177098377678E-2</v>
      </c>
      <c r="N38" s="241">
        <v>-3.6902843552167275E-2</v>
      </c>
      <c r="O38" s="241">
        <v>0.93151467508742658</v>
      </c>
      <c r="P38" s="241">
        <v>-3.6902843552167275E-2</v>
      </c>
      <c r="Q38" s="241">
        <v>0.93151467508742658</v>
      </c>
    </row>
    <row r="39" spans="2:17">
      <c r="B39" s="79">
        <f>dmartreturns!B80</f>
        <v>45005</v>
      </c>
      <c r="C39" s="65">
        <f>dmartreturns!D80</f>
        <v>3401.05</v>
      </c>
      <c r="D39" s="47">
        <f t="shared" si="0"/>
        <v>2.7104158487603058E-2</v>
      </c>
      <c r="E39" s="82"/>
      <c r="F39" s="240">
        <f>dmartreturns!G31</f>
        <v>22403.5</v>
      </c>
      <c r="G39" s="47">
        <f t="shared" si="1"/>
        <v>-5.0627289885644133E-3</v>
      </c>
    </row>
    <row r="40" spans="2:17">
      <c r="B40" s="79">
        <f>dmartreturns!B81</f>
        <v>45005</v>
      </c>
      <c r="C40" s="65">
        <f>dmartreturns!D81</f>
        <v>3358.4</v>
      </c>
      <c r="D40" s="47">
        <f t="shared" si="0"/>
        <v>-1.2540244924361565E-2</v>
      </c>
      <c r="E40" s="82"/>
      <c r="F40" s="240">
        <f>dmartreturns!G32</f>
        <v>22169.200000000001</v>
      </c>
      <c r="G40" s="47">
        <f t="shared" si="1"/>
        <v>-1.045818733680004E-2</v>
      </c>
    </row>
    <row r="41" spans="2:17">
      <c r="B41" s="79">
        <f>dmartreturns!B79</f>
        <v>45012</v>
      </c>
      <c r="C41" s="65">
        <f>dmartreturns!D79</f>
        <v>3496.1</v>
      </c>
      <c r="D41" s="47">
        <f t="shared" si="0"/>
        <v>4.1001667460695446E-2</v>
      </c>
      <c r="E41" s="82"/>
      <c r="F41" s="240">
        <f>dmartreturns!G33</f>
        <v>22103.45</v>
      </c>
      <c r="G41" s="47">
        <f t="shared" si="1"/>
        <v>-2.9658264619382146E-3</v>
      </c>
    </row>
    <row r="42" spans="2:17">
      <c r="B42" s="79">
        <f>dmartreturns!B78</f>
        <v>45019</v>
      </c>
      <c r="C42" s="65">
        <f>dmartreturns!D78</f>
        <v>3501.05</v>
      </c>
      <c r="D42" s="47">
        <f t="shared" si="0"/>
        <v>1.4158633906353746E-3</v>
      </c>
      <c r="E42" s="82"/>
      <c r="F42" s="240">
        <f>dmartreturns!G34</f>
        <v>21800.799999999999</v>
      </c>
      <c r="G42" s="47">
        <f t="shared" si="1"/>
        <v>-1.3692432629295537E-2</v>
      </c>
    </row>
    <row r="43" spans="2:17">
      <c r="B43" s="79">
        <f>dmartreturns!B77</f>
        <v>45033</v>
      </c>
      <c r="C43" s="65">
        <f>dmartreturns!D77</f>
        <v>3455.9</v>
      </c>
      <c r="D43" s="47">
        <f t="shared" si="0"/>
        <v>-1.2896131160651803E-2</v>
      </c>
      <c r="E43" s="82"/>
      <c r="F43" s="240">
        <f>dmartreturns!G35</f>
        <v>21921.05</v>
      </c>
      <c r="G43" s="47">
        <f t="shared" si="1"/>
        <v>5.515852629261353E-3</v>
      </c>
    </row>
    <row r="44" spans="2:17">
      <c r="B44" s="79">
        <f>dmartreturns!B76</f>
        <v>45040</v>
      </c>
      <c r="C44" s="65">
        <f>dmartreturns!D76</f>
        <v>3511.95</v>
      </c>
      <c r="D44" s="47">
        <f t="shared" si="0"/>
        <v>1.6218640585665023E-2</v>
      </c>
      <c r="E44" s="82"/>
      <c r="F44" s="240">
        <f>dmartreturns!G36</f>
        <v>21433.1</v>
      </c>
      <c r="G44" s="47">
        <f t="shared" si="1"/>
        <v>-2.2259426441707864E-2</v>
      </c>
    </row>
    <row r="45" spans="2:17">
      <c r="B45" s="79">
        <f>dmartreturns!B75</f>
        <v>45047</v>
      </c>
      <c r="C45" s="65">
        <f>dmartreturns!D75</f>
        <v>3598.2</v>
      </c>
      <c r="D45" s="47">
        <f t="shared" si="0"/>
        <v>2.4559005680604873E-2</v>
      </c>
      <c r="E45" s="82"/>
      <c r="F45" s="240">
        <f>dmartreturns!G37</f>
        <v>21716.7</v>
      </c>
      <c r="G45" s="47">
        <f t="shared" si="1"/>
        <v>1.3231870331403384E-2</v>
      </c>
    </row>
    <row r="46" spans="2:17">
      <c r="B46" s="79">
        <f>dmartreturns!B74</f>
        <v>45054</v>
      </c>
      <c r="C46" s="65">
        <f>dmartreturns!D74</f>
        <v>3677.55</v>
      </c>
      <c r="D46" s="47">
        <f t="shared" si="0"/>
        <v>2.2052693013173252E-2</v>
      </c>
      <c r="E46" s="82"/>
      <c r="F46" s="240">
        <f>dmartreturns!G38</f>
        <v>22053.15</v>
      </c>
      <c r="G46" s="47">
        <f t="shared" si="1"/>
        <v>1.549268535274706E-2</v>
      </c>
    </row>
    <row r="47" spans="2:17">
      <c r="B47" s="79">
        <f>dmartreturns!B73</f>
        <v>45061</v>
      </c>
      <c r="C47" s="65">
        <f>dmartreturns!D73</f>
        <v>3395.25</v>
      </c>
      <c r="D47" s="47">
        <f t="shared" si="0"/>
        <v>-7.6763062364889723E-2</v>
      </c>
      <c r="E47" s="82"/>
      <c r="F47" s="240">
        <f>dmartreturns!G39</f>
        <v>21747.599999999999</v>
      </c>
      <c r="G47" s="47">
        <f t="shared" si="1"/>
        <v>-1.3855163548064708E-2</v>
      </c>
    </row>
    <row r="48" spans="2:17">
      <c r="B48" s="79">
        <f>dmartreturns!B72</f>
        <v>45068</v>
      </c>
      <c r="C48" s="65">
        <f>dmartreturns!D72</f>
        <v>3501.75</v>
      </c>
      <c r="D48" s="47">
        <f t="shared" si="0"/>
        <v>3.1367351446874414E-2</v>
      </c>
      <c r="E48" s="82"/>
      <c r="F48" s="240">
        <f>dmartreturns!G40</f>
        <v>21727.75</v>
      </c>
      <c r="G48" s="47">
        <f t="shared" si="1"/>
        <v>-9.127443947837266E-4</v>
      </c>
    </row>
    <row r="49" spans="2:7">
      <c r="B49" s="79">
        <f>dmartreturns!B71</f>
        <v>45075</v>
      </c>
      <c r="C49" s="65">
        <f>dmartreturns!D71</f>
        <v>3531.6</v>
      </c>
      <c r="D49" s="47">
        <f t="shared" si="0"/>
        <v>8.5243092739344384E-3</v>
      </c>
      <c r="E49" s="82"/>
      <c r="F49" s="240">
        <f>dmartreturns!G41</f>
        <v>21365.200000000001</v>
      </c>
      <c r="G49" s="47">
        <f t="shared" si="1"/>
        <v>-1.6686035139395483E-2</v>
      </c>
    </row>
    <row r="50" spans="2:7">
      <c r="B50" s="79">
        <f>dmartreturns!B69</f>
        <v>45089</v>
      </c>
      <c r="C50" s="65">
        <f>dmartreturns!D69</f>
        <v>4085.6</v>
      </c>
      <c r="D50" s="47">
        <f t="shared" si="0"/>
        <v>0.15686940763393364</v>
      </c>
      <c r="E50" s="82"/>
      <c r="F50" s="240">
        <f>dmartreturns!G42</f>
        <v>21434.799999999999</v>
      </c>
      <c r="G50" s="47">
        <f t="shared" si="1"/>
        <v>3.2576339093477458E-3</v>
      </c>
    </row>
    <row r="51" spans="2:7">
      <c r="B51" s="79">
        <f>dmartreturns!B68</f>
        <v>45096</v>
      </c>
      <c r="C51" s="65">
        <f>dmartreturns!D68</f>
        <v>3744.05</v>
      </c>
      <c r="D51" s="47">
        <f t="shared" si="0"/>
        <v>-8.3598492265517854E-2</v>
      </c>
      <c r="E51" s="82"/>
      <c r="F51" s="240">
        <f>dmartreturns!G43</f>
        <v>20965.3</v>
      </c>
      <c r="G51" s="47">
        <f t="shared" si="1"/>
        <v>-2.1903633343907991E-2</v>
      </c>
    </row>
    <row r="52" spans="2:7">
      <c r="B52" s="79">
        <f>dmartreturns!B67</f>
        <v>45103</v>
      </c>
      <c r="C52" s="65">
        <f>dmartreturns!D67</f>
        <v>3889.2</v>
      </c>
      <c r="D52" s="47">
        <f t="shared" si="0"/>
        <v>3.8768178843765266E-2</v>
      </c>
      <c r="E52" s="82"/>
      <c r="F52" s="240">
        <f>dmartreturns!G44</f>
        <v>20601.95</v>
      </c>
      <c r="G52" s="47">
        <f t="shared" si="1"/>
        <v>-1.7331018397065523E-2</v>
      </c>
    </row>
    <row r="53" spans="2:7">
      <c r="B53" s="79">
        <f>dmartreturns!B66</f>
        <v>45110</v>
      </c>
      <c r="C53" s="65">
        <f>dmartreturns!D66</f>
        <v>3808.95</v>
      </c>
      <c r="D53" s="47">
        <f t="shared" si="0"/>
        <v>-2.0634063560629468E-2</v>
      </c>
      <c r="E53" s="82"/>
      <c r="F53" s="240">
        <f>dmartreturns!G45</f>
        <v>19844.650000000001</v>
      </c>
      <c r="G53" s="47">
        <f t="shared" si="1"/>
        <v>-3.6758656340783236E-2</v>
      </c>
    </row>
    <row r="54" spans="2:7">
      <c r="B54" s="79">
        <f>dmartreturns!B70</f>
        <v>45112</v>
      </c>
      <c r="C54" s="65">
        <f>dmartreturns!D70</f>
        <v>3632.1</v>
      </c>
      <c r="D54" s="47">
        <f t="shared" si="0"/>
        <v>-4.6430118536604503E-2</v>
      </c>
      <c r="E54" s="82"/>
      <c r="F54" s="240">
        <f>dmartreturns!G46</f>
        <v>19731.150000000001</v>
      </c>
      <c r="G54" s="47">
        <f t="shared" si="1"/>
        <v>-5.7194256386482456E-3</v>
      </c>
    </row>
    <row r="55" spans="2:7">
      <c r="B55" s="79">
        <f>dmartreturns!B65</f>
        <v>45117</v>
      </c>
      <c r="C55" s="65">
        <f>dmartreturns!D65</f>
        <v>3838.75</v>
      </c>
      <c r="D55" s="47">
        <f t="shared" si="0"/>
        <v>5.6895459926764147E-2</v>
      </c>
      <c r="E55" s="82"/>
      <c r="F55" s="240">
        <f>dmartreturns!G47</f>
        <v>19486.75</v>
      </c>
      <c r="G55" s="47">
        <f t="shared" si="1"/>
        <v>-1.2386505601548858E-2</v>
      </c>
    </row>
    <row r="56" spans="2:7">
      <c r="B56" s="79">
        <f>dmartreturns!B64</f>
        <v>45124</v>
      </c>
      <c r="C56" s="65">
        <f>dmartreturns!D64</f>
        <v>3675.7</v>
      </c>
      <c r="D56" s="47">
        <f t="shared" si="0"/>
        <v>-4.2474763920547054E-2</v>
      </c>
      <c r="E56" s="82"/>
      <c r="F56" s="240">
        <f>dmartreturns!G48</f>
        <v>19345.849999999999</v>
      </c>
      <c r="G56" s="47">
        <f t="shared" si="1"/>
        <v>-7.2305540944488378E-3</v>
      </c>
    </row>
    <row r="57" spans="2:7">
      <c r="B57" s="79">
        <f>dmartreturns!B63</f>
        <v>45131</v>
      </c>
      <c r="C57" s="65">
        <f>dmartreturns!D63</f>
        <v>3713.9</v>
      </c>
      <c r="D57" s="47">
        <f t="shared" si="0"/>
        <v>1.0392578284408538E-2</v>
      </c>
      <c r="E57" s="82"/>
      <c r="F57" s="240">
        <f>dmartreturns!G49</f>
        <v>19053.400000000001</v>
      </c>
      <c r="G57" s="47">
        <f t="shared" si="1"/>
        <v>-1.5116937224262439E-2</v>
      </c>
    </row>
    <row r="58" spans="2:7">
      <c r="B58" s="79">
        <f>dmartreturns!B62</f>
        <v>45138</v>
      </c>
      <c r="C58" s="65">
        <f>dmartreturns!D62</f>
        <v>3652.1</v>
      </c>
      <c r="D58" s="47">
        <f t="shared" si="0"/>
        <v>-1.6640189558146501E-2</v>
      </c>
      <c r="E58" s="82"/>
      <c r="F58" s="240">
        <f>dmartreturns!G50</f>
        <v>19521.599999999999</v>
      </c>
      <c r="G58" s="47">
        <f t="shared" si="1"/>
        <v>2.4573042081728058E-2</v>
      </c>
    </row>
    <row r="59" spans="2:7">
      <c r="B59" s="79">
        <f>dmartreturns!B61</f>
        <v>45145</v>
      </c>
      <c r="C59" s="65">
        <f>dmartreturns!D61</f>
        <v>3550.05</v>
      </c>
      <c r="D59" s="47">
        <f t="shared" si="0"/>
        <v>-2.7942827414364269E-2</v>
      </c>
      <c r="E59" s="82"/>
      <c r="F59" s="240">
        <f>dmartreturns!G51</f>
        <v>19737.25</v>
      </c>
      <c r="G59" s="47">
        <f t="shared" si="1"/>
        <v>1.1046737972297382E-2</v>
      </c>
    </row>
    <row r="60" spans="2:7">
      <c r="B60" s="79">
        <f>dmartreturns!B60</f>
        <v>45152</v>
      </c>
      <c r="C60" s="65">
        <f>dmartreturns!D60</f>
        <v>3540.95</v>
      </c>
      <c r="D60" s="47">
        <f t="shared" si="0"/>
        <v>-2.5633441782511035E-3</v>
      </c>
      <c r="E60" s="82"/>
      <c r="F60" s="240">
        <f>dmartreturns!G52</f>
        <v>19539.45</v>
      </c>
      <c r="G60" s="47">
        <f t="shared" si="1"/>
        <v>-1.0021659552369222E-2</v>
      </c>
    </row>
    <row r="61" spans="2:7">
      <c r="B61" s="79">
        <f>dmartreturns!B59</f>
        <v>45159</v>
      </c>
      <c r="C61" s="65">
        <f>dmartreturns!D59</f>
        <v>3534.6</v>
      </c>
      <c r="D61" s="47">
        <f t="shared" si="0"/>
        <v>-1.7933040568208769E-3</v>
      </c>
      <c r="E61" s="82"/>
      <c r="F61" s="240">
        <f>dmartreturns!G53</f>
        <v>19622.400000000001</v>
      </c>
      <c r="G61" s="47">
        <f t="shared" si="1"/>
        <v>4.2452576710194645E-3</v>
      </c>
    </row>
    <row r="62" spans="2:7">
      <c r="B62" s="79">
        <f>dmartreturns!B58</f>
        <v>45166</v>
      </c>
      <c r="C62" s="65">
        <f>dmartreturns!D58</f>
        <v>3761.05</v>
      </c>
      <c r="D62" s="47">
        <f t="shared" si="0"/>
        <v>6.4066655349968915E-2</v>
      </c>
      <c r="E62" s="82"/>
      <c r="F62" s="240">
        <f>dmartreturns!G54</f>
        <v>19678.2</v>
      </c>
      <c r="G62" s="47">
        <f t="shared" si="1"/>
        <v>2.8436888454010933E-3</v>
      </c>
    </row>
    <row r="63" spans="2:7">
      <c r="B63" s="79">
        <f>dmartreturns!B57</f>
        <v>45173</v>
      </c>
      <c r="C63" s="65">
        <f>dmartreturns!D57</f>
        <v>3782.4</v>
      </c>
      <c r="D63" s="47">
        <f t="shared" si="0"/>
        <v>5.6766062668669459E-3</v>
      </c>
      <c r="E63" s="82"/>
      <c r="F63" s="240">
        <f>dmartreturns!G55</f>
        <v>20155.95</v>
      </c>
      <c r="G63" s="47">
        <f t="shared" si="1"/>
        <v>2.4278135195292316E-2</v>
      </c>
    </row>
    <row r="64" spans="2:7">
      <c r="B64" s="79">
        <f>dmartreturns!B56</f>
        <v>45180</v>
      </c>
      <c r="C64" s="65">
        <f>dmartreturns!D56</f>
        <v>3796</v>
      </c>
      <c r="D64" s="47">
        <f t="shared" si="0"/>
        <v>3.5956006768189663E-3</v>
      </c>
      <c r="E64" s="82"/>
      <c r="F64" s="240">
        <f>dmartreturns!G56</f>
        <v>19890</v>
      </c>
      <c r="G64" s="47">
        <f t="shared" si="1"/>
        <v>-1.3194614989618492E-2</v>
      </c>
    </row>
    <row r="65" spans="2:7">
      <c r="B65" s="79">
        <f>dmartreturns!B55</f>
        <v>45187</v>
      </c>
      <c r="C65" s="65">
        <f>dmartreturns!D55</f>
        <v>3689.1</v>
      </c>
      <c r="D65" s="47">
        <f t="shared" si="0"/>
        <v>-2.8161222339304515E-2</v>
      </c>
      <c r="E65" s="82"/>
      <c r="F65" s="240">
        <f>dmartreturns!G57</f>
        <v>19525.05</v>
      </c>
      <c r="G65" s="47">
        <f t="shared" si="1"/>
        <v>-1.8348416289592828E-2</v>
      </c>
    </row>
    <row r="66" spans="2:7">
      <c r="B66" s="79">
        <f>dmartreturns!B54</f>
        <v>45194</v>
      </c>
      <c r="C66" s="65">
        <f>dmartreturns!D54</f>
        <v>3675.6</v>
      </c>
      <c r="D66" s="47">
        <f t="shared" si="0"/>
        <v>-3.6594291290558134E-3</v>
      </c>
      <c r="E66" s="82"/>
      <c r="F66" s="240">
        <f>dmartreturns!G58</f>
        <v>19298.349999999999</v>
      </c>
      <c r="G66" s="47">
        <f t="shared" si="1"/>
        <v>-1.1610725708768976E-2</v>
      </c>
    </row>
    <row r="67" spans="2:7">
      <c r="B67" s="79">
        <f>dmartreturns!B53</f>
        <v>45201</v>
      </c>
      <c r="C67" s="65">
        <f>dmartreturns!D53</f>
        <v>3833.95</v>
      </c>
      <c r="D67" s="47">
        <f t="shared" si="0"/>
        <v>4.3081401675916897E-2</v>
      </c>
      <c r="E67" s="82"/>
      <c r="F67" s="240">
        <f>dmartreturns!G59</f>
        <v>19320.650000000001</v>
      </c>
      <c r="G67" s="47">
        <f t="shared" si="1"/>
        <v>1.1555392041289192E-3</v>
      </c>
    </row>
    <row r="68" spans="2:7">
      <c r="B68" s="79">
        <f>dmartreturns!B52</f>
        <v>45208</v>
      </c>
      <c r="C68" s="65">
        <f>dmartreturns!D52</f>
        <v>3935.85</v>
      </c>
      <c r="D68" s="47">
        <f t="shared" si="0"/>
        <v>2.6578333050770064E-2</v>
      </c>
      <c r="E68" s="82"/>
      <c r="F68" s="240">
        <f>dmartreturns!G60</f>
        <v>19383.95</v>
      </c>
      <c r="G68" s="47">
        <f t="shared" si="1"/>
        <v>3.2762872884710692E-3</v>
      </c>
    </row>
    <row r="69" spans="2:7">
      <c r="B69" s="79">
        <f>dmartreturns!B51</f>
        <v>45215</v>
      </c>
      <c r="C69" s="65">
        <f>dmartreturns!D51</f>
        <v>3749.5</v>
      </c>
      <c r="D69" s="47">
        <f t="shared" si="0"/>
        <v>-4.7346824701144596E-2</v>
      </c>
      <c r="E69" s="82"/>
      <c r="F69" s="240">
        <f>dmartreturns!G61</f>
        <v>19576.849999999999</v>
      </c>
      <c r="G69" s="47">
        <f t="shared" si="1"/>
        <v>9.9515320664775864E-3</v>
      </c>
    </row>
    <row r="70" spans="2:7">
      <c r="B70" s="79">
        <f>dmartreturns!B50</f>
        <v>45222</v>
      </c>
      <c r="C70" s="65">
        <f>dmartreturns!D50</f>
        <v>3665.45</v>
      </c>
      <c r="D70" s="47">
        <f t="shared" si="0"/>
        <v>-2.2416322176290193E-2</v>
      </c>
      <c r="E70" s="82"/>
      <c r="F70" s="240">
        <f>dmartreturns!G62</f>
        <v>19666.349999999999</v>
      </c>
      <c r="G70" s="47">
        <f t="shared" si="1"/>
        <v>4.5717262991746832E-3</v>
      </c>
    </row>
    <row r="71" spans="2:7">
      <c r="B71" s="79">
        <f>dmartreturns!B49</f>
        <v>45229</v>
      </c>
      <c r="C71" s="65">
        <f>dmartreturns!D49</f>
        <v>3649.7</v>
      </c>
      <c r="D71" s="47">
        <f t="shared" si="0"/>
        <v>-4.2968803284726409E-3</v>
      </c>
      <c r="E71" s="82"/>
      <c r="F71" s="240">
        <f>dmartreturns!G63</f>
        <v>19748.45</v>
      </c>
      <c r="G71" s="47">
        <f t="shared" si="1"/>
        <v>4.1746434900225005E-3</v>
      </c>
    </row>
    <row r="72" spans="2:7">
      <c r="B72" s="79">
        <f>dmartreturns!B48</f>
        <v>45236</v>
      </c>
      <c r="C72" s="65">
        <f>dmartreturns!D48</f>
        <v>3798.4</v>
      </c>
      <c r="D72" s="47">
        <f t="shared" si="0"/>
        <v>4.0743074773269106E-2</v>
      </c>
      <c r="E72" s="82"/>
      <c r="F72" s="240">
        <f>dmartreturns!G64</f>
        <v>19612.150000000001</v>
      </c>
      <c r="G72" s="47">
        <f t="shared" si="1"/>
        <v>-6.901807483625233E-3</v>
      </c>
    </row>
    <row r="73" spans="2:7">
      <c r="B73" s="79">
        <f>dmartreturns!B47</f>
        <v>45243</v>
      </c>
      <c r="C73" s="65">
        <f>dmartreturns!D47</f>
        <v>3810.9</v>
      </c>
      <c r="D73" s="47">
        <f t="shared" si="0"/>
        <v>3.2908593091827143E-3</v>
      </c>
      <c r="E73" s="82"/>
      <c r="F73" s="240">
        <f>dmartreturns!G65</f>
        <v>19400.349999999999</v>
      </c>
      <c r="G73" s="47">
        <f t="shared" si="1"/>
        <v>-1.0799427905660686E-2</v>
      </c>
    </row>
    <row r="74" spans="2:7">
      <c r="B74" s="79">
        <f>dmartreturns!B46</f>
        <v>45250</v>
      </c>
      <c r="C74" s="65">
        <f>dmartreturns!D46</f>
        <v>3842.9</v>
      </c>
      <c r="D74" s="47">
        <f t="shared" si="0"/>
        <v>8.3969665958172346E-3</v>
      </c>
      <c r="E74" s="82"/>
      <c r="F74" s="240">
        <f>dmartreturns!G66</f>
        <v>19246.5</v>
      </c>
      <c r="G74" s="47">
        <f t="shared" si="1"/>
        <v>-7.9302692992651025E-3</v>
      </c>
    </row>
    <row r="75" spans="2:7">
      <c r="B75" s="79">
        <f>dmartreturns!B45</f>
        <v>45257</v>
      </c>
      <c r="C75" s="65">
        <f>dmartreturns!D45</f>
        <v>3988.4</v>
      </c>
      <c r="D75" s="47">
        <f t="shared" si="0"/>
        <v>3.7862031278461661E-2</v>
      </c>
      <c r="E75" s="82"/>
      <c r="F75" s="240">
        <f>dmartreturns!G67</f>
        <v>18682.349999999999</v>
      </c>
      <c r="G75" s="47">
        <f t="shared" si="1"/>
        <v>-2.9311822928844267E-2</v>
      </c>
    </row>
    <row r="76" spans="2:7">
      <c r="B76" s="79">
        <f>dmartreturns!B44</f>
        <v>45264</v>
      </c>
      <c r="C76" s="65">
        <f>dmartreturns!D44</f>
        <v>4070.65</v>
      </c>
      <c r="D76" s="47">
        <f t="shared" si="0"/>
        <v>2.0622304683582282E-2</v>
      </c>
      <c r="E76" s="82"/>
      <c r="F76" s="240">
        <f>dmartreturns!G68</f>
        <v>18873.3</v>
      </c>
      <c r="G76" s="47">
        <f t="shared" si="1"/>
        <v>1.022087692394158E-2</v>
      </c>
    </row>
    <row r="77" spans="2:7">
      <c r="B77" s="79">
        <f>dmartreturns!B43</f>
        <v>45271</v>
      </c>
      <c r="C77" s="65">
        <f>dmartreturns!D43</f>
        <v>4045.65</v>
      </c>
      <c r="D77" s="47">
        <f t="shared" si="0"/>
        <v>-6.1415253092258482E-3</v>
      </c>
      <c r="E77" s="82"/>
      <c r="F77" s="240">
        <f>dmartreturns!G69</f>
        <v>18595.05</v>
      </c>
      <c r="G77" s="47">
        <f t="shared" si="1"/>
        <v>-1.4743049705138955E-2</v>
      </c>
    </row>
    <row r="78" spans="2:7">
      <c r="B78" s="79">
        <f>dmartreturns!B42</f>
        <v>45278</v>
      </c>
      <c r="C78" s="65">
        <f>dmartreturns!D42</f>
        <v>4007.95</v>
      </c>
      <c r="D78" s="47">
        <f t="shared" ref="D78:D116" si="2">C78/C77-1</f>
        <v>-9.3186508966421888E-3</v>
      </c>
      <c r="E78" s="82"/>
      <c r="F78" s="240">
        <f>dmartreturns!G70</f>
        <v>18612</v>
      </c>
      <c r="G78" s="47">
        <f t="shared" ref="G78:G116" si="3">F78/F77-1</f>
        <v>9.1153290795142894E-4</v>
      </c>
    </row>
    <row r="79" spans="2:7">
      <c r="B79" s="79">
        <f>dmartreturns!B41</f>
        <v>45285</v>
      </c>
      <c r="C79" s="65">
        <f>dmartreturns!D41</f>
        <v>4082.65</v>
      </c>
      <c r="D79" s="47">
        <f t="shared" si="2"/>
        <v>1.8637957060342547E-2</v>
      </c>
      <c r="E79" s="82"/>
      <c r="F79" s="240">
        <f>dmartreturns!G71</f>
        <v>18619.150000000001</v>
      </c>
      <c r="G79" s="47">
        <f t="shared" si="3"/>
        <v>3.8416075650116177E-4</v>
      </c>
    </row>
    <row r="80" spans="2:7">
      <c r="B80" s="79">
        <f>dmartreturns!B40</f>
        <v>45292</v>
      </c>
      <c r="C80" s="65">
        <f>dmartreturns!D40</f>
        <v>3863.5</v>
      </c>
      <c r="D80" s="47">
        <f t="shared" si="2"/>
        <v>-5.3678370666111475E-2</v>
      </c>
      <c r="E80" s="82"/>
      <c r="F80" s="240">
        <f>dmartreturns!G72</f>
        <v>18201.099999999999</v>
      </c>
      <c r="G80" s="47">
        <f t="shared" si="3"/>
        <v>-2.245268983815063E-2</v>
      </c>
    </row>
    <row r="81" spans="2:7">
      <c r="B81" s="79">
        <f>dmartreturns!B39</f>
        <v>45299</v>
      </c>
      <c r="C81" s="65">
        <f>dmartreturns!D39</f>
        <v>3841</v>
      </c>
      <c r="D81" s="47">
        <f t="shared" si="2"/>
        <v>-5.8237349553513784E-3</v>
      </c>
      <c r="E81" s="82"/>
      <c r="F81" s="240">
        <f>dmartreturns!G73</f>
        <v>18339.3</v>
      </c>
      <c r="G81" s="47">
        <f t="shared" si="3"/>
        <v>7.5929476789864392E-3</v>
      </c>
    </row>
    <row r="82" spans="2:7">
      <c r="B82" s="79">
        <f>dmartreturns!B38</f>
        <v>45306</v>
      </c>
      <c r="C82" s="65">
        <f>dmartreturns!D38</f>
        <v>3731.7</v>
      </c>
      <c r="D82" s="47">
        <f t="shared" si="2"/>
        <v>-2.8456131215829239E-2</v>
      </c>
      <c r="E82" s="82"/>
      <c r="F82" s="240">
        <f>dmartreturns!G74</f>
        <v>18120.599999999999</v>
      </c>
      <c r="G82" s="47">
        <f t="shared" si="3"/>
        <v>-1.1925209795357605E-2</v>
      </c>
    </row>
    <row r="83" spans="2:7">
      <c r="B83" s="79">
        <f>dmartreturns!B37</f>
        <v>45313</v>
      </c>
      <c r="C83" s="65">
        <f>dmartreturns!D37</f>
        <v>3734.25</v>
      </c>
      <c r="D83" s="47">
        <f t="shared" si="2"/>
        <v>6.8333467320536023E-4</v>
      </c>
      <c r="E83" s="82"/>
      <c r="F83" s="240">
        <f>dmartreturns!G75</f>
        <v>18124.8</v>
      </c>
      <c r="G83" s="47">
        <f t="shared" si="3"/>
        <v>2.3178040462235039E-4</v>
      </c>
    </row>
    <row r="84" spans="2:7">
      <c r="B84" s="79">
        <f>dmartreturns!B36</f>
        <v>45320</v>
      </c>
      <c r="C84" s="65">
        <f>dmartreturns!D36</f>
        <v>3784.3</v>
      </c>
      <c r="D84" s="47">
        <f t="shared" si="2"/>
        <v>1.3402959094865219E-2</v>
      </c>
      <c r="E84" s="82"/>
      <c r="F84" s="240">
        <f>dmartreturns!G76</f>
        <v>17707.55</v>
      </c>
      <c r="G84" s="47">
        <f t="shared" si="3"/>
        <v>-2.3020943679378569E-2</v>
      </c>
    </row>
    <row r="85" spans="2:7">
      <c r="B85" s="79">
        <f>dmartreturns!B35</f>
        <v>45327</v>
      </c>
      <c r="C85" s="65">
        <f>dmartreturns!D35</f>
        <v>3719.2</v>
      </c>
      <c r="D85" s="47">
        <f t="shared" si="2"/>
        <v>-1.720265306661739E-2</v>
      </c>
      <c r="E85" s="82"/>
      <c r="F85" s="240">
        <f>dmartreturns!G77</f>
        <v>17863</v>
      </c>
      <c r="G85" s="47">
        <f t="shared" si="3"/>
        <v>8.7787412713786761E-3</v>
      </c>
    </row>
    <row r="86" spans="2:7">
      <c r="B86" s="79">
        <f>dmartreturns!B34</f>
        <v>45334</v>
      </c>
      <c r="C86" s="65">
        <f>dmartreturns!D34</f>
        <v>3693.3</v>
      </c>
      <c r="D86" s="47">
        <f t="shared" si="2"/>
        <v>-6.9638631963861997E-3</v>
      </c>
      <c r="E86" s="82"/>
      <c r="F86" s="240">
        <f>dmartreturns!G78</f>
        <v>17634.900000000001</v>
      </c>
      <c r="G86" s="47">
        <f t="shared" si="3"/>
        <v>-1.2769411632984284E-2</v>
      </c>
    </row>
    <row r="87" spans="2:7">
      <c r="B87" s="79">
        <f>dmartreturns!B32</f>
        <v>45338</v>
      </c>
      <c r="C87" s="65">
        <f>dmartreturns!D32</f>
        <v>3884.15</v>
      </c>
      <c r="D87" s="47">
        <f t="shared" si="2"/>
        <v>5.167465410337635E-2</v>
      </c>
      <c r="E87" s="82"/>
      <c r="F87" s="240">
        <f>dmartreturns!G79</f>
        <v>17427.95</v>
      </c>
      <c r="G87" s="47">
        <f t="shared" si="3"/>
        <v>-1.1735252255470674E-2</v>
      </c>
    </row>
    <row r="88" spans="2:7">
      <c r="B88" s="79">
        <f>dmartreturns!B33</f>
        <v>45341</v>
      </c>
      <c r="C88" s="65">
        <f>dmartreturns!D33</f>
        <v>3840.55</v>
      </c>
      <c r="D88" s="47">
        <f t="shared" si="2"/>
        <v>-1.1225107166304094E-2</v>
      </c>
      <c r="E88" s="82"/>
      <c r="F88" s="240">
        <f>dmartreturns!G80</f>
        <v>16984.3</v>
      </c>
      <c r="G88" s="47">
        <f t="shared" si="3"/>
        <v>-2.5456235529709548E-2</v>
      </c>
    </row>
    <row r="89" spans="2:7">
      <c r="B89" s="79">
        <f>dmartreturns!B31</f>
        <v>45355</v>
      </c>
      <c r="C89" s="65">
        <f>dmartreturns!D31</f>
        <v>3925.95</v>
      </c>
      <c r="D89" s="47">
        <f t="shared" si="2"/>
        <v>2.2236398432516014E-2</v>
      </c>
      <c r="E89" s="82"/>
      <c r="F89" s="240">
        <f>dmartreturns!G81</f>
        <v>17066.599999999999</v>
      </c>
      <c r="G89" s="47">
        <f t="shared" si="3"/>
        <v>4.8456515723342974E-3</v>
      </c>
    </row>
    <row r="90" spans="2:7">
      <c r="B90" s="79">
        <f>dmartreturns!B30</f>
        <v>45362</v>
      </c>
      <c r="C90" s="65">
        <f>dmartreturns!D30</f>
        <v>3932.1</v>
      </c>
      <c r="D90" s="47">
        <f t="shared" si="2"/>
        <v>1.5664998280671139E-3</v>
      </c>
      <c r="E90" s="82"/>
      <c r="F90" s="240">
        <f>dmartreturns!G82</f>
        <v>17421.900000000001</v>
      </c>
      <c r="G90" s="47">
        <f t="shared" si="3"/>
        <v>2.0818440697034202E-2</v>
      </c>
    </row>
    <row r="91" spans="2:7">
      <c r="B91" s="79">
        <f>dmartreturns!B29</f>
        <v>45369</v>
      </c>
      <c r="C91" s="65">
        <f>dmartreturns!D29</f>
        <v>4297.6000000000004</v>
      </c>
      <c r="D91" s="47">
        <f t="shared" si="2"/>
        <v>9.2952875054042483E-2</v>
      </c>
      <c r="E91" s="82"/>
      <c r="F91" s="240">
        <f>dmartreturns!G83</f>
        <v>17680.349999999999</v>
      </c>
      <c r="G91" s="47">
        <f t="shared" si="3"/>
        <v>1.4834776918705606E-2</v>
      </c>
    </row>
    <row r="92" spans="2:7">
      <c r="B92" s="79">
        <f>dmartreturns!B28</f>
        <v>45376</v>
      </c>
      <c r="C92" s="65">
        <f>dmartreturns!D28</f>
        <v>4525.6000000000004</v>
      </c>
      <c r="D92" s="47">
        <f t="shared" si="2"/>
        <v>5.3052866716306823E-2</v>
      </c>
      <c r="E92" s="82"/>
      <c r="F92" s="240">
        <f>dmartreturns!G84</f>
        <v>17428.599999999999</v>
      </c>
      <c r="G92" s="47">
        <f t="shared" si="3"/>
        <v>-1.4238971513573007E-2</v>
      </c>
    </row>
    <row r="93" spans="2:7">
      <c r="B93" s="79">
        <f>dmartreturns!B27</f>
        <v>45383</v>
      </c>
      <c r="C93" s="65">
        <f>dmartreturns!D27</f>
        <v>4619.25</v>
      </c>
      <c r="D93" s="47">
        <f t="shared" si="2"/>
        <v>2.0693388721937378E-2</v>
      </c>
      <c r="E93" s="82"/>
      <c r="F93" s="240">
        <f>dmartreturns!G85</f>
        <v>17965.55</v>
      </c>
      <c r="G93" s="47">
        <f t="shared" si="3"/>
        <v>3.080855605154742E-2</v>
      </c>
    </row>
    <row r="94" spans="2:7">
      <c r="B94" s="79">
        <f>dmartreturns!B26</f>
        <v>45390</v>
      </c>
      <c r="C94" s="65">
        <f>dmartreturns!D26</f>
        <v>4765.05</v>
      </c>
      <c r="D94" s="47">
        <f t="shared" si="2"/>
        <v>3.1563565513882175E-2</v>
      </c>
      <c r="E94" s="82"/>
      <c r="F94" s="240">
        <f>dmartreturns!G86</f>
        <v>17859.099999999999</v>
      </c>
      <c r="G94" s="47">
        <f t="shared" si="3"/>
        <v>-5.9252291190640127E-3</v>
      </c>
    </row>
    <row r="95" spans="2:7">
      <c r="B95" s="79">
        <f>dmartreturns!B25</f>
        <v>45397</v>
      </c>
      <c r="C95" s="65">
        <f>dmartreturns!D25</f>
        <v>4696</v>
      </c>
      <c r="D95" s="47">
        <f t="shared" si="2"/>
        <v>-1.4490928741566211E-2</v>
      </c>
      <c r="E95" s="82"/>
      <c r="F95" s="240">
        <f>dmartreturns!G87</f>
        <v>17818.55</v>
      </c>
      <c r="G95" s="47">
        <f t="shared" si="3"/>
        <v>-2.2705511475942242E-3</v>
      </c>
    </row>
    <row r="96" spans="2:7">
      <c r="B96" s="79">
        <f>dmartreturns!B24</f>
        <v>45404</v>
      </c>
      <c r="C96" s="65">
        <f>dmartreturns!D24</f>
        <v>4553.1499999999996</v>
      </c>
      <c r="D96" s="47">
        <f t="shared" si="2"/>
        <v>-3.0419505962521409E-2</v>
      </c>
      <c r="E96" s="82"/>
      <c r="F96" s="240">
        <f>dmartreturns!G88</f>
        <v>17541.95</v>
      </c>
      <c r="G96" s="47">
        <f t="shared" si="3"/>
        <v>-1.5523148628816541E-2</v>
      </c>
    </row>
    <row r="97" spans="2:7">
      <c r="B97" s="79">
        <f>dmartreturns!B23</f>
        <v>45411</v>
      </c>
      <c r="C97" s="65">
        <f>dmartreturns!D23</f>
        <v>4612.3500000000004</v>
      </c>
      <c r="D97" s="47">
        <f t="shared" si="2"/>
        <v>1.300198763493432E-2</v>
      </c>
      <c r="E97" s="82"/>
      <c r="F97" s="240">
        <f>dmartreturns!G89</f>
        <v>18118.45</v>
      </c>
      <c r="G97" s="47">
        <f t="shared" si="3"/>
        <v>3.2864077254809221E-2</v>
      </c>
    </row>
    <row r="98" spans="2:7">
      <c r="B98" s="79">
        <f>dmartreturns!B22</f>
        <v>45418</v>
      </c>
      <c r="C98" s="65">
        <f>dmartreturns!D22</f>
        <v>4796.8</v>
      </c>
      <c r="D98" s="47">
        <f t="shared" si="2"/>
        <v>3.9990460394375926E-2</v>
      </c>
      <c r="E98" s="82"/>
      <c r="F98" s="240">
        <f>dmartreturns!G90</f>
        <v>18033.150000000001</v>
      </c>
      <c r="G98" s="47">
        <f t="shared" si="3"/>
        <v>-4.707908237183589E-3</v>
      </c>
    </row>
    <row r="99" spans="2:7">
      <c r="B99" s="79">
        <f>dmartreturns!B21</f>
        <v>45425</v>
      </c>
      <c r="C99" s="65">
        <f>dmartreturns!D21</f>
        <v>4670.6499999999996</v>
      </c>
      <c r="D99" s="47">
        <f t="shared" si="2"/>
        <v>-2.6298782521681274E-2</v>
      </c>
      <c r="E99" s="82"/>
      <c r="F99" s="240">
        <f>dmartreturns!G91</f>
        <v>17952.55</v>
      </c>
      <c r="G99" s="47">
        <f t="shared" si="3"/>
        <v>-4.4695463632256072E-3</v>
      </c>
    </row>
    <row r="100" spans="2:7">
      <c r="B100" s="79">
        <f>dmartreturns!B20</f>
        <v>45432</v>
      </c>
      <c r="C100" s="65">
        <f>dmartreturns!D20</f>
        <v>4684.5</v>
      </c>
      <c r="D100" s="47">
        <f t="shared" si="2"/>
        <v>2.9653260252855418E-3</v>
      </c>
      <c r="E100" s="82"/>
      <c r="F100" s="240">
        <f>dmartreturns!G92</f>
        <v>18131.7</v>
      </c>
      <c r="G100" s="47">
        <f t="shared" si="3"/>
        <v>9.9790837513333841E-3</v>
      </c>
    </row>
    <row r="101" spans="2:7">
      <c r="B101" s="79">
        <f>dmartreturns!B19</f>
        <v>45439</v>
      </c>
      <c r="C101" s="65">
        <f>dmartreturns!D19</f>
        <v>4302.1499999999996</v>
      </c>
      <c r="D101" s="47">
        <f t="shared" si="2"/>
        <v>-8.1620236951649106E-2</v>
      </c>
      <c r="E101" s="82"/>
      <c r="F101" s="240">
        <f>dmartreturns!G93</f>
        <v>17830.400000000001</v>
      </c>
      <c r="G101" s="47">
        <f t="shared" si="3"/>
        <v>-1.6617305602894317E-2</v>
      </c>
    </row>
    <row r="102" spans="2:7">
      <c r="B102" s="79">
        <f>dmartreturns!B18</f>
        <v>45446</v>
      </c>
      <c r="C102" s="65">
        <f>dmartreturns!D18</f>
        <v>4747.25</v>
      </c>
      <c r="D102" s="47">
        <f t="shared" si="2"/>
        <v>0.10345989795799793</v>
      </c>
      <c r="E102" s="82"/>
      <c r="F102" s="240">
        <f>dmartreturns!G94</f>
        <v>18288.099999999999</v>
      </c>
      <c r="G102" s="47">
        <f t="shared" si="3"/>
        <v>2.5669642857142794E-2</v>
      </c>
    </row>
    <row r="103" spans="2:7">
      <c r="B103" s="79">
        <f>dmartreturns!B17</f>
        <v>45453</v>
      </c>
      <c r="C103" s="65">
        <f>dmartreturns!D17</f>
        <v>4739.95</v>
      </c>
      <c r="D103" s="47">
        <f t="shared" si="2"/>
        <v>-1.5377323713728908E-3</v>
      </c>
      <c r="E103" s="82"/>
      <c r="F103" s="240">
        <f>dmartreturns!G95</f>
        <v>18402.150000000001</v>
      </c>
      <c r="G103" s="47">
        <f t="shared" si="3"/>
        <v>6.2362957332910973E-3</v>
      </c>
    </row>
    <row r="104" spans="2:7">
      <c r="B104" s="79">
        <f>dmartreturns!B16</f>
        <v>45460</v>
      </c>
      <c r="C104" s="65">
        <f>dmartreturns!D16</f>
        <v>4804.8500000000004</v>
      </c>
      <c r="D104" s="47">
        <f t="shared" si="2"/>
        <v>1.3692127554088218E-2</v>
      </c>
      <c r="E104" s="82"/>
      <c r="F104" s="240">
        <f>dmartreturns!G96</f>
        <v>18719.55</v>
      </c>
      <c r="G104" s="47">
        <f t="shared" si="3"/>
        <v>1.7247984610493816E-2</v>
      </c>
    </row>
    <row r="105" spans="2:7">
      <c r="B105" s="79">
        <f>dmartreturns!B15</f>
        <v>45467</v>
      </c>
      <c r="C105" s="65">
        <f>dmartreturns!D15</f>
        <v>4716.75</v>
      </c>
      <c r="D105" s="47">
        <f t="shared" si="2"/>
        <v>-1.8335640030386013E-2</v>
      </c>
      <c r="E105" s="82"/>
      <c r="F105" s="240">
        <f>dmartreturns!G97</f>
        <v>18430.55</v>
      </c>
      <c r="G105" s="47">
        <f t="shared" si="3"/>
        <v>-1.5438405303546343E-2</v>
      </c>
    </row>
    <row r="106" spans="2:7">
      <c r="B106" s="79">
        <f>dmartreturns!B14</f>
        <v>45474</v>
      </c>
      <c r="C106" s="65">
        <f>dmartreturns!D14</f>
        <v>4853.1000000000004</v>
      </c>
      <c r="D106" s="47">
        <f t="shared" si="2"/>
        <v>2.8907616473207165E-2</v>
      </c>
      <c r="E106" s="82"/>
      <c r="F106" s="240">
        <f>dmartreturns!G98</f>
        <v>18246.400000000001</v>
      </c>
      <c r="G106" s="47">
        <f t="shared" si="3"/>
        <v>-9.9915629213451762E-3</v>
      </c>
    </row>
    <row r="107" spans="2:7">
      <c r="B107" s="79">
        <f>dmartreturns!B13</f>
        <v>45481</v>
      </c>
      <c r="C107" s="65">
        <f>dmartreturns!D13</f>
        <v>4943.6499999999996</v>
      </c>
      <c r="D107" s="47">
        <f t="shared" si="2"/>
        <v>1.865817724753227E-2</v>
      </c>
      <c r="E107" s="82"/>
      <c r="F107" s="240">
        <f>dmartreturns!G99</f>
        <v>18376.400000000001</v>
      </c>
      <c r="G107" s="47">
        <f t="shared" si="3"/>
        <v>7.1246930901438521E-3</v>
      </c>
    </row>
    <row r="108" spans="2:7">
      <c r="B108" s="79">
        <f>dmartreturns!B12</f>
        <v>45488</v>
      </c>
      <c r="C108" s="65">
        <f>dmartreturns!D12</f>
        <v>5010.7</v>
      </c>
      <c r="D108" s="47">
        <f t="shared" si="2"/>
        <v>1.3562853357337312E-2</v>
      </c>
      <c r="E108" s="82"/>
      <c r="F108" s="240">
        <f>dmartreturns!G100</f>
        <v>18211.75</v>
      </c>
      <c r="G108" s="47">
        <f t="shared" si="3"/>
        <v>-8.9598615615681387E-3</v>
      </c>
    </row>
    <row r="109" spans="2:7">
      <c r="B109" s="79">
        <f>dmartreturns!B11</f>
        <v>45495</v>
      </c>
      <c r="C109" s="65">
        <f>dmartreturns!D11</f>
        <v>5071.6000000000004</v>
      </c>
      <c r="D109" s="47">
        <f t="shared" si="2"/>
        <v>1.2153990460414876E-2</v>
      </c>
      <c r="E109" s="82"/>
      <c r="F109" s="240">
        <f>dmartreturns!G101</f>
        <v>17910.2</v>
      </c>
      <c r="G109" s="47">
        <f t="shared" si="3"/>
        <v>-1.6557991406646821E-2</v>
      </c>
    </row>
    <row r="110" spans="2:7">
      <c r="B110" s="79">
        <f>dmartreturns!B10</f>
        <v>45502</v>
      </c>
      <c r="C110" s="65">
        <f>dmartreturns!D10</f>
        <v>4909.7</v>
      </c>
      <c r="D110" s="47">
        <f t="shared" si="2"/>
        <v>-3.1922864579225552E-2</v>
      </c>
      <c r="E110" s="82"/>
      <c r="F110" s="240">
        <f>dmartreturns!G102</f>
        <v>17736.349999999999</v>
      </c>
      <c r="G110" s="47">
        <f t="shared" si="3"/>
        <v>-9.7067592768367295E-3</v>
      </c>
    </row>
    <row r="111" spans="2:7">
      <c r="B111" s="79">
        <f>dmartreturns!B9</f>
        <v>45509</v>
      </c>
      <c r="C111" s="65">
        <f>dmartreturns!D9</f>
        <v>4989.95</v>
      </c>
      <c r="D111" s="47">
        <f t="shared" si="2"/>
        <v>1.6345194207385338E-2</v>
      </c>
      <c r="E111" s="82"/>
      <c r="F111" s="240">
        <f>dmartreturns!G103</f>
        <v>17144.8</v>
      </c>
      <c r="G111" s="47">
        <f t="shared" si="3"/>
        <v>-3.335240903568093E-2</v>
      </c>
    </row>
    <row r="112" spans="2:7">
      <c r="B112" s="79">
        <f>dmartreturns!B8</f>
        <v>45516</v>
      </c>
      <c r="C112" s="65">
        <f>dmartreturns!D8</f>
        <v>5021.3</v>
      </c>
      <c r="D112" s="47">
        <f t="shared" si="2"/>
        <v>6.2826280824457292E-3</v>
      </c>
      <c r="E112" s="82"/>
      <c r="F112" s="240">
        <f>dmartreturns!G104</f>
        <v>17094.349999999999</v>
      </c>
      <c r="G112" s="47">
        <f t="shared" si="3"/>
        <v>-2.942583173907054E-3</v>
      </c>
    </row>
    <row r="113" spans="2:7">
      <c r="B113" s="79">
        <f>dmartreturns!B7</f>
        <v>45523</v>
      </c>
      <c r="C113" s="65">
        <f>dmartreturns!D7</f>
        <v>4901.5</v>
      </c>
      <c r="D113" s="47">
        <f t="shared" si="2"/>
        <v>-2.3858363372035174E-2</v>
      </c>
      <c r="E113" s="82"/>
      <c r="F113" s="240">
        <f>dmartreturns!G105</f>
        <v>17102.099999999999</v>
      </c>
      <c r="G113" s="47">
        <f t="shared" si="3"/>
        <v>4.5336617069380303E-4</v>
      </c>
    </row>
    <row r="114" spans="2:7">
      <c r="B114" s="79">
        <f>dmartreturns!B6</f>
        <v>45530</v>
      </c>
      <c r="C114" s="65">
        <f>dmartreturns!D6</f>
        <v>4927.45</v>
      </c>
      <c r="D114" s="47">
        <f t="shared" si="2"/>
        <v>5.2942976639804851E-3</v>
      </c>
      <c r="E114" s="82"/>
      <c r="F114" s="240">
        <f>dmartreturns!G106</f>
        <v>17156.3</v>
      </c>
      <c r="G114" s="47">
        <f t="shared" si="3"/>
        <v>3.1692014430977355E-3</v>
      </c>
    </row>
    <row r="115" spans="2:7">
      <c r="B115" s="79">
        <f>dmartreturns!B5</f>
        <v>45537</v>
      </c>
      <c r="C115" s="65">
        <f>dmartreturns!D5</f>
        <v>5303.45</v>
      </c>
      <c r="D115" s="47">
        <f t="shared" si="2"/>
        <v>7.630721772925142E-2</v>
      </c>
      <c r="E115" s="82"/>
      <c r="F115" s="240">
        <f>dmartreturns!G107</f>
        <v>17540.650000000001</v>
      </c>
      <c r="G115" s="47">
        <f t="shared" si="3"/>
        <v>2.240284909916479E-2</v>
      </c>
    </row>
    <row r="116" spans="2:7">
      <c r="B116" s="79">
        <f>dmartreturns!B4</f>
        <v>45544</v>
      </c>
      <c r="C116" s="65">
        <f>dmartreturns!D4</f>
        <v>5299.1</v>
      </c>
      <c r="D116" s="47">
        <f t="shared" si="2"/>
        <v>-8.2022079966803663E-4</v>
      </c>
      <c r="E116" s="82"/>
      <c r="F116" s="240">
        <f>dmartreturns!G108</f>
        <v>17890.849999999999</v>
      </c>
      <c r="G116" s="47">
        <f t="shared" si="3"/>
        <v>1.9965052606374156E-2</v>
      </c>
    </row>
    <row r="117" spans="2:7">
      <c r="B117" s="79"/>
    </row>
  </sheetData>
  <autoFilter ref="B11:C11" xr:uid="{9E862575-836A-4CEA-8187-8E0B224A41FB}">
    <sortState xmlns:xlrd2="http://schemas.microsoft.com/office/spreadsheetml/2017/richdata2" ref="B12:C116">
      <sortCondition ref="B11"/>
    </sortState>
  </autoFilter>
  <mergeCells count="3">
    <mergeCell ref="B9:D9"/>
    <mergeCell ref="F9:G9"/>
    <mergeCell ref="I9:J9"/>
  </mergeCells>
  <printOptions horizontalCentered="1"/>
  <pageMargins left="0.15748031496062992" right="0.15748031496062992" top="0.23622047244094491" bottom="0.19685039370078741" header="0.31496062992125984" footer="0.31496062992125984"/>
  <pageSetup paperSize="9" scale="47"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34E9B-46B3-4207-A0B4-FCFF45E017C2}">
  <dimension ref="A1:R122"/>
  <sheetViews>
    <sheetView showGridLines="0" topLeftCell="B1" workbookViewId="0">
      <selection activeCell="H8" sqref="H8"/>
    </sheetView>
  </sheetViews>
  <sheetFormatPr defaultRowHeight="15"/>
  <cols>
    <col min="1" max="1" width="1.85546875" customWidth="1"/>
    <col min="2" max="2" width="15.140625" customWidth="1"/>
    <col min="3" max="3" width="15.140625" hidden="1" customWidth="1"/>
    <col min="4" max="4" width="12.5703125" customWidth="1"/>
    <col min="7" max="7" width="14.28515625" customWidth="1"/>
    <col min="9" max="9" width="11.42578125" customWidth="1"/>
    <col min="13" max="13" width="12.7109375" customWidth="1"/>
    <col min="14" max="14" width="13.7109375" customWidth="1"/>
  </cols>
  <sheetData>
    <row r="1" spans="1:18">
      <c r="A1" t="s">
        <v>159</v>
      </c>
    </row>
    <row r="3" spans="1:18" ht="15.75" thickBot="1">
      <c r="B3" s="233" t="s">
        <v>194</v>
      </c>
      <c r="C3" s="233"/>
      <c r="D3" s="231" t="s">
        <v>8744</v>
      </c>
      <c r="F3" s="234"/>
      <c r="G3" s="231" t="s">
        <v>8744</v>
      </c>
      <c r="I3" s="234"/>
    </row>
    <row r="4" spans="1:18" ht="15.75" thickBot="1">
      <c r="A4" s="171"/>
      <c r="B4" s="79">
        <v>45544</v>
      </c>
      <c r="C4" s="238"/>
      <c r="D4" s="236">
        <v>5299.1</v>
      </c>
      <c r="E4" s="239" t="s">
        <v>8745</v>
      </c>
      <c r="F4" s="236"/>
      <c r="G4" s="232">
        <v>24823.4</v>
      </c>
      <c r="I4" s="237"/>
    </row>
    <row r="5" spans="1:18" ht="15.75" thickBot="1">
      <c r="B5" s="79">
        <v>45537</v>
      </c>
      <c r="C5" s="235"/>
      <c r="D5" s="236">
        <v>5303.45</v>
      </c>
      <c r="E5" s="235" t="s">
        <v>8746</v>
      </c>
      <c r="F5" s="236"/>
      <c r="G5" s="232">
        <v>25333.599999999999</v>
      </c>
      <c r="I5" s="237"/>
      <c r="K5" s="237"/>
      <c r="L5" s="237"/>
      <c r="M5" s="237"/>
      <c r="N5" s="237"/>
      <c r="O5" s="237"/>
      <c r="P5" s="237"/>
      <c r="Q5" s="237"/>
      <c r="R5" s="237"/>
    </row>
    <row r="6" spans="1:18" ht="15.75" thickBot="1">
      <c r="B6" s="79">
        <v>45530</v>
      </c>
      <c r="C6" s="235"/>
      <c r="D6" s="236">
        <v>4927.45</v>
      </c>
      <c r="E6" s="235" t="s">
        <v>8747</v>
      </c>
      <c r="F6" s="236"/>
      <c r="G6" s="232">
        <v>24906.1</v>
      </c>
      <c r="I6" s="237"/>
      <c r="K6" s="237"/>
      <c r="L6" s="237"/>
      <c r="M6" s="237"/>
      <c r="N6" s="237"/>
      <c r="O6" s="237"/>
      <c r="P6" s="237"/>
      <c r="Q6" s="237"/>
      <c r="R6" s="237"/>
    </row>
    <row r="7" spans="1:18" ht="15.75" thickBot="1">
      <c r="B7" s="79">
        <v>45523</v>
      </c>
      <c r="C7" s="235"/>
      <c r="D7" s="236">
        <v>4901.5</v>
      </c>
      <c r="E7" s="235" t="s">
        <v>8748</v>
      </c>
      <c r="F7" s="236"/>
      <c r="G7" s="232">
        <v>24636.35</v>
      </c>
      <c r="I7" s="237"/>
      <c r="K7" s="237"/>
      <c r="L7" s="237"/>
      <c r="M7" s="237"/>
      <c r="N7" s="237"/>
      <c r="O7" s="237"/>
      <c r="P7" s="237"/>
      <c r="Q7" s="237"/>
      <c r="R7" s="237"/>
    </row>
    <row r="8" spans="1:18" ht="15.75" thickBot="1">
      <c r="B8" s="79">
        <v>45516</v>
      </c>
      <c r="C8" s="235"/>
      <c r="D8" s="236">
        <v>5021.3</v>
      </c>
      <c r="E8" s="235" t="s">
        <v>8749</v>
      </c>
      <c r="F8" s="236"/>
      <c r="G8" s="232">
        <v>24320.05</v>
      </c>
      <c r="I8" s="237"/>
      <c r="K8" s="237"/>
      <c r="L8" s="237"/>
      <c r="M8" s="237"/>
      <c r="N8" s="237"/>
      <c r="O8" s="237"/>
      <c r="P8" s="237"/>
      <c r="Q8" s="237"/>
      <c r="R8" s="237"/>
    </row>
    <row r="9" spans="1:18" ht="15.75" thickBot="1">
      <c r="B9" s="79">
        <v>45509</v>
      </c>
      <c r="C9" s="235"/>
      <c r="D9" s="236">
        <v>4989.95</v>
      </c>
      <c r="E9" s="235" t="s">
        <v>8750</v>
      </c>
      <c r="F9" s="236"/>
      <c r="G9" s="232">
        <v>24302.85</v>
      </c>
      <c r="I9" s="237"/>
      <c r="K9" s="237"/>
      <c r="L9" s="237"/>
      <c r="M9" s="237"/>
      <c r="N9" s="237"/>
      <c r="O9" s="237"/>
      <c r="P9" s="237"/>
      <c r="Q9" s="237"/>
      <c r="R9" s="237"/>
    </row>
    <row r="10" spans="1:18" ht="15.75" thickBot="1">
      <c r="B10" s="79">
        <v>45502</v>
      </c>
      <c r="C10" s="235"/>
      <c r="D10" s="236">
        <v>4909.7</v>
      </c>
      <c r="E10" s="235" t="s">
        <v>8751</v>
      </c>
      <c r="F10" s="236"/>
      <c r="G10" s="232">
        <v>24943.3</v>
      </c>
      <c r="I10" s="237"/>
      <c r="K10" s="237"/>
      <c r="L10" s="237"/>
      <c r="M10" s="237"/>
      <c r="N10" s="237"/>
      <c r="O10" s="237"/>
      <c r="P10" s="237"/>
      <c r="Q10" s="237"/>
      <c r="R10" s="237"/>
    </row>
    <row r="11" spans="1:18" ht="15.75" thickBot="1">
      <c r="B11" s="79">
        <v>45495</v>
      </c>
      <c r="C11" s="235"/>
      <c r="D11" s="236">
        <v>5071.6000000000004</v>
      </c>
      <c r="E11" s="235" t="s">
        <v>8752</v>
      </c>
      <c r="F11" s="236"/>
      <c r="G11" s="232">
        <v>24445.75</v>
      </c>
      <c r="I11" s="237"/>
      <c r="K11" s="237"/>
      <c r="L11" s="237"/>
      <c r="M11" s="237"/>
      <c r="N11" s="237"/>
      <c r="O11" s="237"/>
      <c r="P11" s="237"/>
      <c r="Q11" s="237"/>
      <c r="R11" s="237"/>
    </row>
    <row r="12" spans="1:18" ht="15.75" thickBot="1">
      <c r="B12" s="79">
        <v>45488</v>
      </c>
      <c r="C12" s="235"/>
      <c r="D12" s="236">
        <v>5010.7</v>
      </c>
      <c r="E12" s="235" t="s">
        <v>8753</v>
      </c>
      <c r="F12" s="236"/>
      <c r="G12" s="232">
        <v>24587.599999999999</v>
      </c>
      <c r="I12" s="237"/>
      <c r="K12" s="237"/>
      <c r="L12" s="237"/>
      <c r="M12" s="237"/>
      <c r="N12" s="237"/>
      <c r="O12" s="237"/>
      <c r="P12" s="237"/>
      <c r="Q12" s="237"/>
      <c r="R12" s="237"/>
    </row>
    <row r="13" spans="1:18" ht="15.75" thickBot="1">
      <c r="B13" s="79">
        <v>45481</v>
      </c>
      <c r="C13" s="235"/>
      <c r="D13" s="236">
        <v>4943.6499999999996</v>
      </c>
      <c r="E13" s="235" t="s">
        <v>8754</v>
      </c>
      <c r="F13" s="236"/>
      <c r="G13" s="232">
        <v>24329.45</v>
      </c>
      <c r="I13" s="237"/>
      <c r="K13" s="237"/>
      <c r="L13" s="237"/>
      <c r="M13" s="237"/>
      <c r="N13" s="237"/>
      <c r="O13" s="237"/>
      <c r="P13" s="237"/>
      <c r="Q13" s="237"/>
      <c r="R13" s="237"/>
    </row>
    <row r="14" spans="1:18" ht="15.75" thickBot="1">
      <c r="B14" s="79">
        <v>45474</v>
      </c>
      <c r="C14" s="235"/>
      <c r="D14" s="236">
        <v>4853.1000000000004</v>
      </c>
      <c r="E14" s="235" t="s">
        <v>8755</v>
      </c>
      <c r="F14" s="236"/>
      <c r="G14" s="232">
        <v>23992.95</v>
      </c>
      <c r="I14" s="237"/>
      <c r="K14" s="237"/>
      <c r="L14" s="237"/>
      <c r="M14" s="237"/>
      <c r="N14" s="237"/>
      <c r="O14" s="237"/>
      <c r="P14" s="237"/>
      <c r="Q14" s="237"/>
      <c r="R14" s="237"/>
    </row>
    <row r="15" spans="1:18" ht="15.75" thickBot="1">
      <c r="B15" s="79">
        <v>45467</v>
      </c>
      <c r="C15" s="235"/>
      <c r="D15" s="236">
        <v>4716.75</v>
      </c>
      <c r="E15" s="235" t="s">
        <v>8756</v>
      </c>
      <c r="F15" s="236"/>
      <c r="G15" s="232">
        <v>23382.3</v>
      </c>
      <c r="I15" s="237"/>
      <c r="K15" s="237"/>
      <c r="L15" s="237"/>
      <c r="M15" s="237"/>
      <c r="N15" s="237"/>
      <c r="O15" s="237"/>
      <c r="P15" s="237"/>
      <c r="Q15" s="237"/>
      <c r="R15" s="237"/>
    </row>
    <row r="16" spans="1:18" ht="15.75" thickBot="1">
      <c r="B16" s="79">
        <v>45460</v>
      </c>
      <c r="C16" s="235"/>
      <c r="D16" s="236">
        <v>4804.8500000000004</v>
      </c>
      <c r="E16" s="235" t="s">
        <v>8757</v>
      </c>
      <c r="F16" s="236"/>
      <c r="G16" s="232">
        <v>23570.799999999999</v>
      </c>
      <c r="I16" s="237"/>
      <c r="K16" s="237"/>
      <c r="L16" s="237"/>
      <c r="M16" s="237"/>
      <c r="N16" s="237"/>
      <c r="O16" s="237"/>
      <c r="P16" s="237"/>
      <c r="Q16" s="237"/>
      <c r="R16" s="237"/>
    </row>
    <row r="17" spans="2:18" ht="15.75" thickBot="1">
      <c r="B17" s="79">
        <v>45453</v>
      </c>
      <c r="C17" s="235"/>
      <c r="D17" s="236">
        <v>4739.95</v>
      </c>
      <c r="E17" s="235" t="s">
        <v>8758</v>
      </c>
      <c r="F17" s="236"/>
      <c r="G17" s="232">
        <v>23319.15</v>
      </c>
      <c r="I17" s="237"/>
      <c r="K17" s="237"/>
      <c r="L17" s="237"/>
      <c r="M17" s="237"/>
      <c r="N17" s="237"/>
      <c r="O17" s="237"/>
      <c r="P17" s="237"/>
      <c r="Q17" s="237"/>
      <c r="R17" s="237"/>
    </row>
    <row r="18" spans="2:18" ht="15.75" thickBot="1">
      <c r="B18" s="79">
        <v>45446</v>
      </c>
      <c r="C18" s="235"/>
      <c r="D18" s="236">
        <v>4747.25</v>
      </c>
      <c r="E18" s="235" t="s">
        <v>8759</v>
      </c>
      <c r="F18" s="236"/>
      <c r="G18" s="232">
        <v>23337.9</v>
      </c>
      <c r="I18" s="237"/>
      <c r="K18" s="237"/>
      <c r="L18" s="237"/>
      <c r="M18" s="237"/>
      <c r="N18" s="237"/>
      <c r="O18" s="237"/>
      <c r="P18" s="237"/>
      <c r="Q18" s="237"/>
      <c r="R18" s="237"/>
    </row>
    <row r="19" spans="2:18" ht="15.75" thickBot="1">
      <c r="B19" s="79">
        <v>45439</v>
      </c>
      <c r="C19" s="235"/>
      <c r="D19" s="236">
        <v>4302.1499999999996</v>
      </c>
      <c r="E19" s="235" t="s">
        <v>8760</v>
      </c>
      <c r="F19" s="236"/>
      <c r="G19" s="232">
        <v>23038.95</v>
      </c>
      <c r="I19" s="237"/>
      <c r="K19" s="237"/>
      <c r="L19" s="237"/>
      <c r="M19" s="237"/>
      <c r="N19" s="237"/>
      <c r="O19" s="237"/>
      <c r="P19" s="237"/>
      <c r="Q19" s="237"/>
      <c r="R19" s="237"/>
    </row>
    <row r="20" spans="2:18" ht="15.75" thickBot="1">
      <c r="B20" s="79">
        <v>45432</v>
      </c>
      <c r="C20" s="235"/>
      <c r="D20" s="236">
        <v>4684.5</v>
      </c>
      <c r="E20" s="235" t="s">
        <v>8761</v>
      </c>
      <c r="F20" s="236"/>
      <c r="G20" s="232">
        <v>22404.55</v>
      </c>
      <c r="I20" s="237"/>
      <c r="K20" s="237"/>
      <c r="L20" s="237"/>
      <c r="M20" s="237"/>
      <c r="N20" s="237"/>
      <c r="O20" s="237"/>
      <c r="P20" s="237"/>
      <c r="Q20" s="237"/>
      <c r="R20" s="237"/>
    </row>
    <row r="21" spans="2:18" ht="15.75" thickBot="1">
      <c r="B21" s="79">
        <v>45425</v>
      </c>
      <c r="C21" s="235"/>
      <c r="D21" s="236">
        <v>4670.6499999999996</v>
      </c>
      <c r="E21" s="235" t="s">
        <v>8762</v>
      </c>
      <c r="F21" s="236"/>
      <c r="G21" s="232">
        <v>22027.95</v>
      </c>
      <c r="I21" s="237"/>
      <c r="K21" s="237"/>
      <c r="L21" s="237"/>
      <c r="M21" s="237"/>
      <c r="N21" s="237"/>
      <c r="O21" s="237"/>
      <c r="P21" s="237"/>
      <c r="Q21" s="237"/>
      <c r="R21" s="237"/>
    </row>
    <row r="22" spans="2:18" ht="15.75" thickBot="1">
      <c r="B22" s="79">
        <v>45418</v>
      </c>
      <c r="C22" s="235"/>
      <c r="D22" s="236">
        <v>4796.8</v>
      </c>
      <c r="E22" s="235" t="s">
        <v>8763</v>
      </c>
      <c r="F22" s="236"/>
      <c r="G22" s="232">
        <v>22561.599999999999</v>
      </c>
      <c r="I22" s="237"/>
      <c r="K22" s="237"/>
      <c r="L22" s="237"/>
      <c r="M22" s="237"/>
      <c r="N22" s="237"/>
      <c r="O22" s="237"/>
      <c r="P22" s="237"/>
      <c r="Q22" s="237"/>
      <c r="R22" s="237"/>
    </row>
    <row r="23" spans="2:18" ht="15.75" thickBot="1">
      <c r="B23" s="79">
        <v>45411</v>
      </c>
      <c r="C23" s="235"/>
      <c r="D23" s="236">
        <v>4612.3500000000004</v>
      </c>
      <c r="E23" s="235" t="s">
        <v>8764</v>
      </c>
      <c r="F23" s="236"/>
      <c r="G23" s="232">
        <v>22475.55</v>
      </c>
      <c r="I23" s="237"/>
      <c r="K23" s="237"/>
      <c r="L23" s="237"/>
      <c r="M23" s="237"/>
      <c r="N23" s="237"/>
      <c r="O23" s="237"/>
      <c r="P23" s="237"/>
      <c r="Q23" s="237"/>
      <c r="R23" s="237"/>
    </row>
    <row r="24" spans="2:18" ht="15.75" thickBot="1">
      <c r="B24" s="79">
        <v>45404</v>
      </c>
      <c r="C24" s="235"/>
      <c r="D24" s="236">
        <v>4553.1499999999996</v>
      </c>
      <c r="E24" s="235" t="s">
        <v>8765</v>
      </c>
      <c r="F24" s="236"/>
      <c r="G24" s="232">
        <v>22336.9</v>
      </c>
      <c r="I24" s="237"/>
      <c r="K24" s="237"/>
      <c r="L24" s="237"/>
      <c r="M24" s="237"/>
      <c r="N24" s="237"/>
      <c r="O24" s="237"/>
      <c r="P24" s="237"/>
      <c r="Q24" s="237"/>
      <c r="R24" s="237"/>
    </row>
    <row r="25" spans="2:18" ht="15.75" thickBot="1">
      <c r="B25" s="79">
        <v>45397</v>
      </c>
      <c r="C25" s="235"/>
      <c r="D25" s="236">
        <v>4696</v>
      </c>
      <c r="E25" s="235" t="s">
        <v>8766</v>
      </c>
      <c r="F25" s="236"/>
      <c r="G25" s="232">
        <v>22339.05</v>
      </c>
      <c r="I25" s="237"/>
      <c r="K25" s="237"/>
      <c r="L25" s="237"/>
      <c r="M25" s="237"/>
      <c r="N25" s="237"/>
      <c r="O25" s="237"/>
      <c r="P25" s="237"/>
      <c r="Q25" s="237"/>
      <c r="R25" s="237"/>
    </row>
    <row r="26" spans="2:18" ht="15.75" thickBot="1">
      <c r="B26" s="79">
        <v>45390</v>
      </c>
      <c r="C26" s="235"/>
      <c r="D26" s="236">
        <v>4765.05</v>
      </c>
      <c r="E26" s="235" t="s">
        <v>8767</v>
      </c>
      <c r="F26" s="236"/>
      <c r="G26" s="232">
        <v>22578.35</v>
      </c>
      <c r="I26" s="237"/>
      <c r="K26" s="237"/>
      <c r="L26" s="237"/>
      <c r="M26" s="237"/>
      <c r="N26" s="237"/>
      <c r="O26" s="237"/>
      <c r="P26" s="237"/>
      <c r="Q26" s="237"/>
      <c r="R26" s="237"/>
    </row>
    <row r="27" spans="2:18" ht="15.75" thickBot="1">
      <c r="B27" s="79">
        <v>45383</v>
      </c>
      <c r="C27" s="235"/>
      <c r="D27" s="236">
        <v>4619.25</v>
      </c>
      <c r="E27" s="235" t="s">
        <v>8768</v>
      </c>
      <c r="F27" s="236"/>
      <c r="G27" s="232">
        <v>22455</v>
      </c>
      <c r="I27" s="237"/>
      <c r="K27" s="237"/>
      <c r="L27" s="237"/>
      <c r="M27" s="237"/>
      <c r="N27" s="237"/>
      <c r="O27" s="237"/>
      <c r="P27" s="237"/>
      <c r="Q27" s="237"/>
      <c r="R27" s="237"/>
    </row>
    <row r="28" spans="2:18" ht="15.75" thickBot="1">
      <c r="B28" s="79">
        <v>45376</v>
      </c>
      <c r="C28" s="235"/>
      <c r="D28" s="236">
        <v>4525.6000000000004</v>
      </c>
      <c r="E28" s="235" t="s">
        <v>8769</v>
      </c>
      <c r="F28" s="236"/>
      <c r="G28" s="232">
        <v>21947.9</v>
      </c>
      <c r="I28" s="237"/>
      <c r="K28" s="237"/>
      <c r="L28" s="237"/>
      <c r="M28" s="237"/>
      <c r="N28" s="237"/>
      <c r="O28" s="237"/>
      <c r="P28" s="237"/>
      <c r="Q28" s="237"/>
      <c r="R28" s="237"/>
    </row>
    <row r="29" spans="2:18" ht="15.75" thickBot="1">
      <c r="B29" s="79">
        <v>45369</v>
      </c>
      <c r="C29" s="235"/>
      <c r="D29" s="236">
        <v>4297.6000000000004</v>
      </c>
      <c r="E29" s="235" t="s">
        <v>8770</v>
      </c>
      <c r="F29" s="236"/>
      <c r="G29" s="232">
        <v>21990.1</v>
      </c>
      <c r="I29" s="237"/>
      <c r="K29" s="237"/>
      <c r="L29" s="237"/>
      <c r="M29" s="237"/>
      <c r="N29" s="237"/>
      <c r="O29" s="237"/>
      <c r="P29" s="237"/>
      <c r="Q29" s="237"/>
      <c r="R29" s="237"/>
    </row>
    <row r="30" spans="2:18" ht="15.75" thickBot="1">
      <c r="B30" s="79">
        <v>45362</v>
      </c>
      <c r="C30" s="235"/>
      <c r="D30" s="236">
        <v>3932.1</v>
      </c>
      <c r="E30" s="235" t="s">
        <v>8771</v>
      </c>
      <c r="F30" s="236"/>
      <c r="G30" s="232">
        <v>22517.5</v>
      </c>
      <c r="I30" s="237"/>
      <c r="K30" s="237"/>
      <c r="L30" s="237"/>
      <c r="M30" s="237"/>
      <c r="N30" s="237"/>
      <c r="O30" s="237"/>
      <c r="P30" s="237"/>
      <c r="Q30" s="237"/>
      <c r="R30" s="237"/>
    </row>
    <row r="31" spans="2:18" ht="15.75" thickBot="1">
      <c r="B31" s="79">
        <v>45355</v>
      </c>
      <c r="C31" s="235"/>
      <c r="D31" s="236">
        <v>3925.95</v>
      </c>
      <c r="E31" s="235" t="s">
        <v>8772</v>
      </c>
      <c r="F31" s="236"/>
      <c r="G31" s="232">
        <v>22403.5</v>
      </c>
      <c r="I31" s="237"/>
      <c r="K31" s="237"/>
      <c r="L31" s="237"/>
      <c r="M31" s="237"/>
      <c r="N31" s="237"/>
      <c r="O31" s="237"/>
      <c r="P31" s="237"/>
      <c r="Q31" s="237"/>
      <c r="R31" s="237"/>
    </row>
    <row r="32" spans="2:18" ht="15.75" thickBot="1">
      <c r="B32" s="79">
        <v>45338</v>
      </c>
      <c r="C32" s="235"/>
      <c r="D32" s="236">
        <v>3884.15</v>
      </c>
      <c r="E32" s="235" t="s">
        <v>8773</v>
      </c>
      <c r="F32" s="236"/>
      <c r="G32" s="232">
        <v>22169.200000000001</v>
      </c>
      <c r="I32" s="237"/>
      <c r="K32" s="237"/>
      <c r="L32" s="237"/>
      <c r="M32" s="237"/>
      <c r="N32" s="237"/>
      <c r="O32" s="237"/>
      <c r="P32" s="237"/>
      <c r="Q32" s="237"/>
      <c r="R32" s="237"/>
    </row>
    <row r="33" spans="2:18" ht="15.75" thickBot="1">
      <c r="B33" s="79">
        <v>45341</v>
      </c>
      <c r="C33" s="235"/>
      <c r="D33" s="236">
        <v>3840.55</v>
      </c>
      <c r="E33" s="235" t="s">
        <v>8774</v>
      </c>
      <c r="F33" s="236"/>
      <c r="G33" s="232">
        <v>22103.45</v>
      </c>
      <c r="I33" s="237"/>
      <c r="K33" s="237"/>
      <c r="L33" s="237"/>
      <c r="M33" s="237"/>
      <c r="N33" s="237"/>
      <c r="O33" s="237"/>
      <c r="P33" s="237"/>
      <c r="Q33" s="237"/>
      <c r="R33" s="237"/>
    </row>
    <row r="34" spans="2:18" ht="15.75" thickBot="1">
      <c r="B34" s="79">
        <v>45334</v>
      </c>
      <c r="C34" s="235"/>
      <c r="D34" s="236">
        <v>3693.3</v>
      </c>
      <c r="E34" s="235" t="s">
        <v>8775</v>
      </c>
      <c r="F34" s="236"/>
      <c r="G34" s="232">
        <v>21800.799999999999</v>
      </c>
      <c r="I34" s="237"/>
      <c r="K34" s="237"/>
      <c r="L34" s="237"/>
      <c r="M34" s="237"/>
      <c r="N34" s="237"/>
      <c r="O34" s="237"/>
      <c r="P34" s="237"/>
      <c r="Q34" s="237"/>
      <c r="R34" s="237"/>
    </row>
    <row r="35" spans="2:18" ht="15.75" thickBot="1">
      <c r="B35" s="79">
        <v>45327</v>
      </c>
      <c r="C35" s="235"/>
      <c r="D35" s="236">
        <v>3719.2</v>
      </c>
      <c r="E35" s="235" t="s">
        <v>8776</v>
      </c>
      <c r="F35" s="236"/>
      <c r="G35" s="232">
        <v>21921.05</v>
      </c>
      <c r="I35" s="237"/>
      <c r="K35" s="237"/>
      <c r="L35" s="237"/>
      <c r="M35" s="237"/>
      <c r="N35" s="237"/>
      <c r="O35" s="237"/>
      <c r="P35" s="237"/>
      <c r="Q35" s="237"/>
      <c r="R35" s="237"/>
    </row>
    <row r="36" spans="2:18" ht="15.75" thickBot="1">
      <c r="B36" s="79">
        <v>45320</v>
      </c>
      <c r="C36" s="235"/>
      <c r="D36" s="236">
        <v>3784.3</v>
      </c>
      <c r="E36" s="235" t="s">
        <v>8777</v>
      </c>
      <c r="F36" s="236"/>
      <c r="G36" s="232">
        <v>21433.1</v>
      </c>
      <c r="I36" s="237"/>
      <c r="K36" s="237"/>
      <c r="L36" s="237"/>
      <c r="M36" s="237"/>
      <c r="N36" s="237"/>
      <c r="O36" s="237"/>
      <c r="P36" s="237"/>
      <c r="Q36" s="237"/>
      <c r="R36" s="237"/>
    </row>
    <row r="37" spans="2:18" ht="15.75" thickBot="1">
      <c r="B37" s="79">
        <v>45313</v>
      </c>
      <c r="C37" s="235"/>
      <c r="D37" s="236">
        <v>3734.25</v>
      </c>
      <c r="E37" s="235" t="s">
        <v>8778</v>
      </c>
      <c r="F37" s="236"/>
      <c r="G37" s="232">
        <v>21716.7</v>
      </c>
      <c r="I37" s="237"/>
      <c r="K37" s="237"/>
      <c r="L37" s="237"/>
      <c r="M37" s="237"/>
      <c r="N37" s="237"/>
      <c r="O37" s="237"/>
      <c r="P37" s="237"/>
      <c r="Q37" s="237"/>
      <c r="R37" s="237"/>
    </row>
    <row r="38" spans="2:18" ht="15.75" thickBot="1">
      <c r="B38" s="79">
        <v>45306</v>
      </c>
      <c r="C38" s="235"/>
      <c r="D38" s="236">
        <v>3731.7</v>
      </c>
      <c r="E38" s="235" t="s">
        <v>8779</v>
      </c>
      <c r="F38" s="236"/>
      <c r="G38" s="232">
        <v>22053.15</v>
      </c>
      <c r="I38" s="237"/>
      <c r="K38" s="237"/>
      <c r="L38" s="237"/>
      <c r="M38" s="237"/>
      <c r="N38" s="237"/>
      <c r="O38" s="237"/>
      <c r="P38" s="237"/>
      <c r="Q38" s="237"/>
      <c r="R38" s="237"/>
    </row>
    <row r="39" spans="2:18" ht="15.75" thickBot="1">
      <c r="B39" s="79">
        <v>45299</v>
      </c>
      <c r="C39" s="235"/>
      <c r="D39" s="236">
        <v>3841</v>
      </c>
      <c r="E39" s="235" t="s">
        <v>8780</v>
      </c>
      <c r="F39" s="236"/>
      <c r="G39" s="232">
        <v>21747.599999999999</v>
      </c>
      <c r="I39" s="237"/>
      <c r="K39" s="237"/>
      <c r="L39" s="237"/>
      <c r="M39" s="237"/>
      <c r="N39" s="237"/>
      <c r="O39" s="237"/>
      <c r="P39" s="237"/>
      <c r="Q39" s="237"/>
      <c r="R39" s="237"/>
    </row>
    <row r="40" spans="2:18" ht="15.75" thickBot="1">
      <c r="B40" s="79">
        <v>45292</v>
      </c>
      <c r="C40" s="235"/>
      <c r="D40" s="236">
        <v>3863.5</v>
      </c>
      <c r="E40" s="235" t="s">
        <v>8781</v>
      </c>
      <c r="F40" s="236"/>
      <c r="G40" s="232">
        <v>21727.75</v>
      </c>
      <c r="I40" s="237"/>
      <c r="K40" s="237"/>
      <c r="L40" s="237"/>
      <c r="M40" s="237"/>
      <c r="N40" s="237"/>
      <c r="O40" s="237"/>
      <c r="P40" s="237"/>
      <c r="Q40" s="237"/>
      <c r="R40" s="237"/>
    </row>
    <row r="41" spans="2:18" ht="15.75" thickBot="1">
      <c r="B41" s="79">
        <v>45285</v>
      </c>
      <c r="C41" s="235"/>
      <c r="D41" s="236">
        <v>4082.65</v>
      </c>
      <c r="E41" s="235" t="s">
        <v>8782</v>
      </c>
      <c r="F41" s="236"/>
      <c r="G41" s="232">
        <v>21365.200000000001</v>
      </c>
      <c r="I41" s="237"/>
      <c r="K41" s="237"/>
      <c r="L41" s="237"/>
      <c r="M41" s="237"/>
      <c r="N41" s="237"/>
      <c r="O41" s="237"/>
      <c r="P41" s="237"/>
      <c r="Q41" s="237"/>
      <c r="R41" s="237"/>
    </row>
    <row r="42" spans="2:18" ht="15.75" thickBot="1">
      <c r="B42" s="79">
        <v>45278</v>
      </c>
      <c r="C42" s="235"/>
      <c r="D42" s="236">
        <v>4007.95</v>
      </c>
      <c r="E42" s="235" t="s">
        <v>8783</v>
      </c>
      <c r="F42" s="236"/>
      <c r="G42" s="232">
        <v>21434.799999999999</v>
      </c>
      <c r="I42" s="237"/>
      <c r="K42" s="237"/>
      <c r="L42" s="237"/>
      <c r="M42" s="237"/>
      <c r="N42" s="237"/>
      <c r="O42" s="237"/>
      <c r="P42" s="237"/>
      <c r="Q42" s="237"/>
      <c r="R42" s="237"/>
    </row>
    <row r="43" spans="2:18" ht="15.75" thickBot="1">
      <c r="B43" s="79">
        <v>45271</v>
      </c>
      <c r="C43" s="235"/>
      <c r="D43" s="236">
        <v>4045.65</v>
      </c>
      <c r="E43" s="235" t="s">
        <v>8784</v>
      </c>
      <c r="F43" s="236"/>
      <c r="G43" s="232">
        <v>20965.3</v>
      </c>
      <c r="I43" s="237"/>
      <c r="K43" s="237"/>
      <c r="L43" s="237"/>
      <c r="M43" s="237"/>
      <c r="N43" s="237"/>
      <c r="O43" s="237"/>
      <c r="P43" s="237"/>
      <c r="Q43" s="237"/>
      <c r="R43" s="237"/>
    </row>
    <row r="44" spans="2:18" ht="15.75" thickBot="1">
      <c r="B44" s="79">
        <v>45264</v>
      </c>
      <c r="C44" s="235"/>
      <c r="D44" s="236">
        <v>4070.65</v>
      </c>
      <c r="E44" s="235" t="s">
        <v>8785</v>
      </c>
      <c r="F44" s="236"/>
      <c r="G44" s="232">
        <v>20601.95</v>
      </c>
      <c r="I44" s="237"/>
      <c r="K44" s="237"/>
      <c r="L44" s="237"/>
      <c r="M44" s="237"/>
      <c r="N44" s="237"/>
      <c r="O44" s="237"/>
      <c r="P44" s="237"/>
      <c r="Q44" s="237"/>
      <c r="R44" s="237"/>
    </row>
    <row r="45" spans="2:18" ht="15.75" thickBot="1">
      <c r="B45" s="79">
        <v>45257</v>
      </c>
      <c r="C45" s="235"/>
      <c r="D45" s="236">
        <v>3988.4</v>
      </c>
      <c r="E45" s="235" t="s">
        <v>8786</v>
      </c>
      <c r="F45" s="236"/>
      <c r="G45" s="232">
        <v>19844.650000000001</v>
      </c>
      <c r="I45" s="237"/>
      <c r="K45" s="237"/>
      <c r="L45" s="237"/>
      <c r="M45" s="237"/>
      <c r="N45" s="237"/>
      <c r="O45" s="237"/>
      <c r="P45" s="237"/>
      <c r="Q45" s="237"/>
      <c r="R45" s="237"/>
    </row>
    <row r="46" spans="2:18" ht="15.75" thickBot="1">
      <c r="B46" s="79">
        <v>45250</v>
      </c>
      <c r="C46" s="235"/>
      <c r="D46" s="236">
        <v>3842.9</v>
      </c>
      <c r="E46" s="235" t="s">
        <v>8787</v>
      </c>
      <c r="F46" s="236"/>
      <c r="G46" s="232">
        <v>19731.150000000001</v>
      </c>
      <c r="I46" s="237"/>
      <c r="K46" s="237"/>
      <c r="L46" s="237"/>
      <c r="M46" s="237"/>
      <c r="N46" s="237"/>
      <c r="O46" s="237"/>
      <c r="P46" s="237"/>
      <c r="Q46" s="237"/>
      <c r="R46" s="237"/>
    </row>
    <row r="47" spans="2:18" ht="15.75" thickBot="1">
      <c r="B47" s="79">
        <v>45243</v>
      </c>
      <c r="C47" s="235"/>
      <c r="D47" s="236">
        <v>3810.9</v>
      </c>
      <c r="E47" s="235" t="s">
        <v>8788</v>
      </c>
      <c r="F47" s="236"/>
      <c r="G47" s="232">
        <v>19486.75</v>
      </c>
      <c r="I47" s="237"/>
      <c r="K47" s="237"/>
      <c r="L47" s="237"/>
      <c r="M47" s="237"/>
      <c r="N47" s="237"/>
      <c r="O47" s="237"/>
      <c r="P47" s="237"/>
      <c r="Q47" s="237"/>
      <c r="R47" s="237"/>
    </row>
    <row r="48" spans="2:18" ht="15.75" thickBot="1">
      <c r="B48" s="79">
        <v>45236</v>
      </c>
      <c r="C48" s="235"/>
      <c r="D48" s="236">
        <v>3798.4</v>
      </c>
      <c r="E48" s="235" t="s">
        <v>8789</v>
      </c>
      <c r="F48" s="236"/>
      <c r="G48" s="232">
        <v>19345.849999999999</v>
      </c>
      <c r="I48" s="237"/>
      <c r="K48" s="237"/>
      <c r="L48" s="237"/>
      <c r="M48" s="237"/>
      <c r="N48" s="237"/>
      <c r="O48" s="237"/>
      <c r="P48" s="237"/>
      <c r="Q48" s="237"/>
      <c r="R48" s="237"/>
    </row>
    <row r="49" spans="2:18" ht="15.75" thickBot="1">
      <c r="B49" s="79">
        <v>45229</v>
      </c>
      <c r="C49" s="235"/>
      <c r="D49" s="236">
        <v>3649.7</v>
      </c>
      <c r="E49" s="235" t="s">
        <v>8790</v>
      </c>
      <c r="F49" s="236"/>
      <c r="G49" s="232">
        <v>19053.400000000001</v>
      </c>
      <c r="I49" s="237"/>
      <c r="K49" s="237"/>
      <c r="L49" s="237"/>
      <c r="M49" s="237"/>
      <c r="N49" s="237"/>
      <c r="O49" s="237"/>
      <c r="P49" s="237"/>
      <c r="Q49" s="237"/>
      <c r="R49" s="237"/>
    </row>
    <row r="50" spans="2:18" ht="15.75" thickBot="1">
      <c r="B50" s="79">
        <v>45222</v>
      </c>
      <c r="C50" s="235"/>
      <c r="D50" s="236">
        <v>3665.45</v>
      </c>
      <c r="E50" s="235" t="s">
        <v>8791</v>
      </c>
      <c r="F50" s="236"/>
      <c r="G50" s="232">
        <v>19521.599999999999</v>
      </c>
      <c r="I50" s="237"/>
      <c r="K50" s="237"/>
      <c r="L50" s="237"/>
      <c r="M50" s="237"/>
      <c r="N50" s="237"/>
      <c r="O50" s="237"/>
      <c r="P50" s="237"/>
      <c r="Q50" s="237"/>
      <c r="R50" s="237"/>
    </row>
    <row r="51" spans="2:18" ht="15.75" thickBot="1">
      <c r="B51" s="79">
        <v>45215</v>
      </c>
      <c r="C51" s="235"/>
      <c r="D51" s="236">
        <v>3749.5</v>
      </c>
      <c r="E51" s="235" t="s">
        <v>8792</v>
      </c>
      <c r="F51" s="236"/>
      <c r="G51" s="232">
        <v>19737.25</v>
      </c>
      <c r="I51" s="237"/>
      <c r="K51" s="237"/>
      <c r="L51" s="237"/>
      <c r="M51" s="237"/>
      <c r="N51" s="237"/>
      <c r="O51" s="237"/>
      <c r="P51" s="237"/>
      <c r="Q51" s="237"/>
      <c r="R51" s="237"/>
    </row>
    <row r="52" spans="2:18" ht="15.75" thickBot="1">
      <c r="B52" s="79">
        <v>45208</v>
      </c>
      <c r="C52" s="235"/>
      <c r="D52" s="236">
        <v>3935.85</v>
      </c>
      <c r="E52" s="235" t="s">
        <v>8793</v>
      </c>
      <c r="F52" s="236"/>
      <c r="G52" s="232">
        <v>19539.45</v>
      </c>
      <c r="I52" s="237"/>
      <c r="K52" s="237"/>
      <c r="L52" s="237"/>
      <c r="M52" s="237"/>
      <c r="N52" s="237"/>
      <c r="O52" s="237"/>
      <c r="P52" s="237"/>
      <c r="Q52" s="237"/>
      <c r="R52" s="237"/>
    </row>
    <row r="53" spans="2:18" ht="15.75" thickBot="1">
      <c r="B53" s="79">
        <v>45201</v>
      </c>
      <c r="C53" s="235"/>
      <c r="D53" s="236">
        <v>3833.95</v>
      </c>
      <c r="E53" s="235" t="s">
        <v>8794</v>
      </c>
      <c r="F53" s="236"/>
      <c r="G53" s="232">
        <v>19622.400000000001</v>
      </c>
      <c r="I53" s="237"/>
      <c r="K53" s="237"/>
      <c r="L53" s="237"/>
      <c r="M53" s="237"/>
      <c r="N53" s="237"/>
      <c r="O53" s="237"/>
      <c r="P53" s="237"/>
      <c r="Q53" s="237"/>
      <c r="R53" s="237"/>
    </row>
    <row r="54" spans="2:18" ht="15.75" thickBot="1">
      <c r="B54" s="79">
        <v>45194</v>
      </c>
      <c r="C54" s="235"/>
      <c r="D54" s="236">
        <v>3675.6</v>
      </c>
      <c r="E54" s="235" t="s">
        <v>8795</v>
      </c>
      <c r="F54" s="236"/>
      <c r="G54" s="232">
        <v>19678.2</v>
      </c>
      <c r="I54" s="237"/>
      <c r="K54" s="237"/>
      <c r="L54" s="237"/>
      <c r="M54" s="237"/>
      <c r="N54" s="237"/>
      <c r="O54" s="237"/>
      <c r="P54" s="237"/>
      <c r="Q54" s="237"/>
      <c r="R54" s="237"/>
    </row>
    <row r="55" spans="2:18" ht="15.75" thickBot="1">
      <c r="B55" s="79">
        <v>45187</v>
      </c>
      <c r="C55" s="235"/>
      <c r="D55" s="236">
        <v>3689.1</v>
      </c>
      <c r="E55" s="235" t="s">
        <v>8796</v>
      </c>
      <c r="F55" s="236"/>
      <c r="G55" s="232">
        <v>20155.95</v>
      </c>
      <c r="I55" s="237"/>
      <c r="K55" s="237"/>
      <c r="L55" s="237"/>
      <c r="M55" s="237"/>
      <c r="N55" s="237"/>
      <c r="O55" s="237"/>
      <c r="P55" s="237"/>
      <c r="Q55" s="237"/>
      <c r="R55" s="237"/>
    </row>
    <row r="56" spans="2:18" ht="15.75" thickBot="1">
      <c r="B56" s="79">
        <v>45180</v>
      </c>
      <c r="C56" s="235"/>
      <c r="D56" s="236">
        <v>3796</v>
      </c>
      <c r="E56" s="235" t="s">
        <v>8797</v>
      </c>
      <c r="F56" s="236"/>
      <c r="G56" s="232">
        <v>19890</v>
      </c>
      <c r="I56" s="237"/>
      <c r="K56" s="237"/>
      <c r="L56" s="237"/>
      <c r="M56" s="237"/>
      <c r="N56" s="237"/>
      <c r="O56" s="237"/>
      <c r="P56" s="237"/>
      <c r="Q56" s="237"/>
      <c r="R56" s="237"/>
    </row>
    <row r="57" spans="2:18" ht="15.75" thickBot="1">
      <c r="B57" s="79">
        <v>45173</v>
      </c>
      <c r="C57" s="235"/>
      <c r="D57" s="236">
        <v>3782.4</v>
      </c>
      <c r="E57" s="235" t="s">
        <v>8798</v>
      </c>
      <c r="F57" s="236"/>
      <c r="G57" s="232">
        <v>19525.05</v>
      </c>
      <c r="I57" s="237"/>
      <c r="K57" s="237"/>
      <c r="L57" s="237"/>
      <c r="M57" s="237"/>
      <c r="N57" s="237"/>
      <c r="O57" s="237"/>
      <c r="P57" s="237"/>
      <c r="Q57" s="237"/>
      <c r="R57" s="237"/>
    </row>
    <row r="58" spans="2:18" ht="15.75" thickBot="1">
      <c r="B58" s="79">
        <v>45166</v>
      </c>
      <c r="C58" s="235"/>
      <c r="D58" s="236">
        <v>3761.05</v>
      </c>
      <c r="E58" s="235" t="s">
        <v>8799</v>
      </c>
      <c r="F58" s="236"/>
      <c r="G58" s="232">
        <v>19298.349999999999</v>
      </c>
      <c r="I58" s="237"/>
      <c r="K58" s="237"/>
      <c r="L58" s="237"/>
      <c r="M58" s="237"/>
      <c r="N58" s="237"/>
      <c r="O58" s="237"/>
      <c r="P58" s="237"/>
      <c r="Q58" s="237"/>
      <c r="R58" s="237"/>
    </row>
    <row r="59" spans="2:18" ht="15.75" thickBot="1">
      <c r="B59" s="79">
        <v>45159</v>
      </c>
      <c r="C59" s="235"/>
      <c r="D59" s="236">
        <v>3534.6</v>
      </c>
      <c r="E59" s="235" t="s">
        <v>8800</v>
      </c>
      <c r="F59" s="236"/>
      <c r="G59" s="232">
        <v>19320.650000000001</v>
      </c>
      <c r="I59" s="237"/>
      <c r="K59" s="237"/>
      <c r="L59" s="237"/>
      <c r="M59" s="237"/>
      <c r="N59" s="237"/>
      <c r="O59" s="237"/>
      <c r="P59" s="237"/>
      <c r="Q59" s="237"/>
      <c r="R59" s="237"/>
    </row>
    <row r="60" spans="2:18" ht="15.75" thickBot="1">
      <c r="B60" s="79">
        <v>45152</v>
      </c>
      <c r="C60" s="235"/>
      <c r="D60" s="236">
        <v>3540.95</v>
      </c>
      <c r="E60" s="235" t="s">
        <v>8801</v>
      </c>
      <c r="F60" s="236"/>
      <c r="G60" s="232">
        <v>19383.95</v>
      </c>
      <c r="I60" s="237"/>
      <c r="K60" s="237"/>
      <c r="L60" s="237"/>
      <c r="M60" s="237"/>
      <c r="N60" s="237"/>
      <c r="O60" s="237"/>
      <c r="P60" s="237"/>
      <c r="Q60" s="237"/>
      <c r="R60" s="237"/>
    </row>
    <row r="61" spans="2:18" ht="15.75" thickBot="1">
      <c r="B61" s="79">
        <v>45145</v>
      </c>
      <c r="C61" s="235"/>
      <c r="D61" s="236">
        <v>3550.05</v>
      </c>
      <c r="E61" s="235" t="s">
        <v>8802</v>
      </c>
      <c r="F61" s="236"/>
      <c r="G61" s="232">
        <v>19576.849999999999</v>
      </c>
      <c r="I61" s="237"/>
      <c r="K61" s="237"/>
      <c r="L61" s="237"/>
      <c r="M61" s="237"/>
      <c r="N61" s="237"/>
      <c r="O61" s="237"/>
      <c r="P61" s="237"/>
      <c r="Q61" s="237"/>
      <c r="R61" s="237"/>
    </row>
    <row r="62" spans="2:18" ht="15.75" thickBot="1">
      <c r="B62" s="79">
        <v>45138</v>
      </c>
      <c r="C62" s="235"/>
      <c r="D62" s="236">
        <v>3652.1</v>
      </c>
      <c r="E62" s="235" t="s">
        <v>8803</v>
      </c>
      <c r="F62" s="236"/>
      <c r="G62" s="232">
        <v>19666.349999999999</v>
      </c>
      <c r="I62" s="237"/>
      <c r="K62" s="237"/>
      <c r="L62" s="237"/>
      <c r="M62" s="237"/>
      <c r="N62" s="237"/>
      <c r="O62" s="237"/>
      <c r="P62" s="237"/>
      <c r="Q62" s="237"/>
      <c r="R62" s="237"/>
    </row>
    <row r="63" spans="2:18" ht="15.75" thickBot="1">
      <c r="B63" s="79">
        <v>45131</v>
      </c>
      <c r="C63" s="235"/>
      <c r="D63" s="236">
        <v>3713.9</v>
      </c>
      <c r="E63" s="235" t="s">
        <v>8804</v>
      </c>
      <c r="F63" s="236"/>
      <c r="G63" s="232">
        <v>19748.45</v>
      </c>
      <c r="I63" s="237"/>
      <c r="K63" s="237"/>
      <c r="L63" s="237"/>
      <c r="M63" s="237"/>
      <c r="N63" s="237"/>
      <c r="O63" s="237"/>
      <c r="P63" s="237"/>
      <c r="Q63" s="237"/>
      <c r="R63" s="237"/>
    </row>
    <row r="64" spans="2:18" ht="15.75" thickBot="1">
      <c r="B64" s="79">
        <v>45124</v>
      </c>
      <c r="C64" s="235"/>
      <c r="D64" s="236">
        <v>3675.7</v>
      </c>
      <c r="E64" s="235" t="s">
        <v>8805</v>
      </c>
      <c r="F64" s="236"/>
      <c r="G64" s="232">
        <v>19612.150000000001</v>
      </c>
      <c r="I64" s="237"/>
      <c r="K64" s="237"/>
      <c r="L64" s="237"/>
      <c r="M64" s="237"/>
      <c r="N64" s="237"/>
      <c r="O64" s="237"/>
      <c r="P64" s="237"/>
      <c r="Q64" s="237"/>
      <c r="R64" s="237"/>
    </row>
    <row r="65" spans="2:18" ht="15.75" thickBot="1">
      <c r="B65" s="79">
        <v>45117</v>
      </c>
      <c r="C65" s="235"/>
      <c r="D65" s="236">
        <v>3838.75</v>
      </c>
      <c r="E65" s="235" t="s">
        <v>8806</v>
      </c>
      <c r="F65" s="236"/>
      <c r="G65" s="232">
        <v>19400.349999999999</v>
      </c>
      <c r="I65" s="237"/>
      <c r="K65" s="237"/>
      <c r="L65" s="237"/>
      <c r="M65" s="237"/>
      <c r="N65" s="237"/>
      <c r="O65" s="237"/>
      <c r="P65" s="237"/>
      <c r="Q65" s="237"/>
      <c r="R65" s="237"/>
    </row>
    <row r="66" spans="2:18" ht="15.75" thickBot="1">
      <c r="B66" s="79">
        <v>45110</v>
      </c>
      <c r="C66" s="235"/>
      <c r="D66" s="236">
        <v>3808.95</v>
      </c>
      <c r="E66" s="235" t="s">
        <v>8807</v>
      </c>
      <c r="F66" s="236"/>
      <c r="G66" s="232">
        <v>19246.5</v>
      </c>
      <c r="I66" s="237"/>
      <c r="K66" s="237"/>
      <c r="L66" s="237"/>
      <c r="M66" s="237"/>
      <c r="N66" s="237"/>
      <c r="O66" s="237"/>
      <c r="P66" s="237"/>
      <c r="Q66" s="237"/>
      <c r="R66" s="237"/>
    </row>
    <row r="67" spans="2:18" ht="15.75" thickBot="1">
      <c r="B67" s="79">
        <v>45103</v>
      </c>
      <c r="C67" s="235"/>
      <c r="D67" s="236">
        <v>3889.2</v>
      </c>
      <c r="E67" s="235" t="s">
        <v>8808</v>
      </c>
      <c r="F67" s="236"/>
      <c r="G67" s="232">
        <v>18682.349999999999</v>
      </c>
      <c r="I67" s="237"/>
      <c r="K67" s="237"/>
      <c r="L67" s="237"/>
      <c r="M67" s="237"/>
      <c r="N67" s="237"/>
      <c r="O67" s="237"/>
      <c r="P67" s="237"/>
      <c r="Q67" s="237"/>
      <c r="R67" s="237"/>
    </row>
    <row r="68" spans="2:18" ht="15.75" thickBot="1">
      <c r="B68" s="79">
        <v>45096</v>
      </c>
      <c r="C68" s="235"/>
      <c r="D68" s="236">
        <v>3744.05</v>
      </c>
      <c r="E68" s="235" t="s">
        <v>8809</v>
      </c>
      <c r="F68" s="236"/>
      <c r="G68" s="232">
        <v>18873.3</v>
      </c>
      <c r="I68" s="237"/>
      <c r="K68" s="237"/>
      <c r="L68" s="237"/>
      <c r="M68" s="237"/>
      <c r="N68" s="237"/>
      <c r="O68" s="237"/>
      <c r="P68" s="237"/>
      <c r="Q68" s="237"/>
      <c r="R68" s="237"/>
    </row>
    <row r="69" spans="2:18" ht="15.75" thickBot="1">
      <c r="B69" s="79">
        <v>45089</v>
      </c>
      <c r="C69" s="235"/>
      <c r="D69" s="236">
        <v>4085.6</v>
      </c>
      <c r="E69" s="235" t="s">
        <v>8810</v>
      </c>
      <c r="F69" s="236"/>
      <c r="G69" s="232">
        <v>18595.05</v>
      </c>
      <c r="I69" s="237"/>
      <c r="K69" s="237"/>
      <c r="L69" s="237"/>
      <c r="M69" s="237"/>
      <c r="N69" s="237"/>
      <c r="O69" s="237"/>
      <c r="P69" s="237"/>
      <c r="Q69" s="237"/>
      <c r="R69" s="237"/>
    </row>
    <row r="70" spans="2:18" ht="15.75" thickBot="1">
      <c r="B70" s="79">
        <v>45112</v>
      </c>
      <c r="C70" s="235"/>
      <c r="D70" s="236">
        <v>3632.1</v>
      </c>
      <c r="E70" s="235" t="s">
        <v>8811</v>
      </c>
      <c r="F70" s="236"/>
      <c r="G70" s="232">
        <v>18612</v>
      </c>
      <c r="I70" s="237"/>
      <c r="K70" s="237"/>
      <c r="L70" s="237"/>
      <c r="M70" s="237"/>
      <c r="N70" s="237"/>
      <c r="O70" s="237"/>
      <c r="P70" s="237"/>
      <c r="Q70" s="237"/>
      <c r="R70" s="237"/>
    </row>
    <row r="71" spans="2:18" ht="15.75" thickBot="1">
      <c r="B71" s="79">
        <v>45075</v>
      </c>
      <c r="C71" s="235"/>
      <c r="D71" s="236">
        <v>3531.6</v>
      </c>
      <c r="E71" s="235" t="s">
        <v>8812</v>
      </c>
      <c r="F71" s="236"/>
      <c r="G71" s="232">
        <v>18619.150000000001</v>
      </c>
      <c r="I71" s="237"/>
      <c r="K71" s="237"/>
      <c r="L71" s="237"/>
      <c r="M71" s="237"/>
      <c r="N71" s="237"/>
      <c r="O71" s="237"/>
      <c r="P71" s="237"/>
      <c r="Q71" s="237"/>
      <c r="R71" s="237"/>
    </row>
    <row r="72" spans="2:18" ht="15.75" thickBot="1">
      <c r="B72" s="79">
        <v>45068</v>
      </c>
      <c r="C72" s="235"/>
      <c r="D72" s="236">
        <v>3501.75</v>
      </c>
      <c r="E72" s="235" t="s">
        <v>8813</v>
      </c>
      <c r="F72" s="236"/>
      <c r="G72" s="232">
        <v>18201.099999999999</v>
      </c>
      <c r="I72" s="237"/>
      <c r="K72" s="237"/>
      <c r="L72" s="237"/>
      <c r="M72" s="237"/>
      <c r="N72" s="237"/>
      <c r="O72" s="237"/>
      <c r="P72" s="237"/>
      <c r="Q72" s="237"/>
      <c r="R72" s="237"/>
    </row>
    <row r="73" spans="2:18" ht="15.75" thickBot="1">
      <c r="B73" s="79">
        <v>45061</v>
      </c>
      <c r="C73" s="235"/>
      <c r="D73" s="236">
        <v>3395.25</v>
      </c>
      <c r="E73" s="235" t="s">
        <v>8814</v>
      </c>
      <c r="F73" s="236"/>
      <c r="G73" s="232">
        <v>18339.3</v>
      </c>
      <c r="I73" s="237"/>
      <c r="K73" s="237"/>
      <c r="L73" s="237"/>
      <c r="M73" s="237"/>
      <c r="N73" s="237"/>
      <c r="O73" s="237"/>
      <c r="P73" s="237"/>
      <c r="Q73" s="237"/>
      <c r="R73" s="237"/>
    </row>
    <row r="74" spans="2:18" ht="15.75" thickBot="1">
      <c r="B74" s="79">
        <v>45054</v>
      </c>
      <c r="C74" s="235"/>
      <c r="D74" s="236">
        <v>3677.55</v>
      </c>
      <c r="E74" s="235" t="s">
        <v>8815</v>
      </c>
      <c r="F74" s="236"/>
      <c r="G74" s="232">
        <v>18120.599999999999</v>
      </c>
      <c r="I74" s="237"/>
      <c r="K74" s="237"/>
      <c r="L74" s="237"/>
      <c r="M74" s="237"/>
      <c r="N74" s="237"/>
      <c r="O74" s="237"/>
      <c r="P74" s="237"/>
      <c r="Q74" s="237"/>
      <c r="R74" s="237"/>
    </row>
    <row r="75" spans="2:18" ht="15.75" thickBot="1">
      <c r="B75" s="79">
        <v>45047</v>
      </c>
      <c r="C75" s="235"/>
      <c r="D75" s="236">
        <v>3598.2</v>
      </c>
      <c r="E75" s="235" t="s">
        <v>8816</v>
      </c>
      <c r="F75" s="236"/>
      <c r="G75" s="232">
        <v>18124.8</v>
      </c>
      <c r="I75" s="237"/>
      <c r="K75" s="237"/>
      <c r="L75" s="237"/>
      <c r="M75" s="237"/>
      <c r="N75" s="237"/>
      <c r="O75" s="237"/>
      <c r="P75" s="237"/>
      <c r="Q75" s="237"/>
      <c r="R75" s="237"/>
    </row>
    <row r="76" spans="2:18" ht="15.75" thickBot="1">
      <c r="B76" s="79">
        <v>45040</v>
      </c>
      <c r="C76" s="235"/>
      <c r="D76" s="236">
        <v>3511.95</v>
      </c>
      <c r="E76" s="235" t="s">
        <v>8817</v>
      </c>
      <c r="F76" s="236"/>
      <c r="G76" s="232">
        <v>17707.55</v>
      </c>
      <c r="I76" s="237"/>
      <c r="K76" s="237"/>
      <c r="L76" s="237"/>
      <c r="M76" s="237"/>
      <c r="N76" s="237"/>
      <c r="O76" s="237"/>
      <c r="P76" s="237"/>
      <c r="Q76" s="237"/>
      <c r="R76" s="237"/>
    </row>
    <row r="77" spans="2:18" ht="15.75" thickBot="1">
      <c r="B77" s="79">
        <v>45033</v>
      </c>
      <c r="C77" s="235"/>
      <c r="D77" s="236">
        <v>3455.9</v>
      </c>
      <c r="E77" s="235" t="s">
        <v>8818</v>
      </c>
      <c r="F77" s="236"/>
      <c r="G77" s="232">
        <v>17863</v>
      </c>
      <c r="I77" s="237"/>
      <c r="K77" s="237"/>
      <c r="L77" s="237"/>
      <c r="M77" s="237"/>
      <c r="N77" s="237"/>
      <c r="O77" s="237"/>
      <c r="P77" s="237"/>
      <c r="Q77" s="237"/>
      <c r="R77" s="237"/>
    </row>
    <row r="78" spans="2:18" ht="15.75" thickBot="1">
      <c r="B78" s="79">
        <v>45019</v>
      </c>
      <c r="C78" s="235"/>
      <c r="D78" s="236">
        <v>3501.05</v>
      </c>
      <c r="E78" s="235" t="s">
        <v>8819</v>
      </c>
      <c r="F78" s="236"/>
      <c r="G78" s="232">
        <v>17634.900000000001</v>
      </c>
      <c r="I78" s="237"/>
      <c r="K78" s="237"/>
      <c r="L78" s="237"/>
      <c r="M78" s="237"/>
      <c r="N78" s="237"/>
      <c r="O78" s="237"/>
      <c r="P78" s="237"/>
      <c r="Q78" s="237"/>
      <c r="R78" s="237"/>
    </row>
    <row r="79" spans="2:18" ht="15.75" thickBot="1">
      <c r="B79" s="79">
        <v>45012</v>
      </c>
      <c r="C79" s="235"/>
      <c r="D79" s="236">
        <v>3496.1</v>
      </c>
      <c r="E79" s="235" t="s">
        <v>8820</v>
      </c>
      <c r="F79" s="236"/>
      <c r="G79" s="232">
        <v>17427.95</v>
      </c>
      <c r="I79" s="237"/>
      <c r="K79" s="237"/>
      <c r="L79" s="237"/>
      <c r="M79" s="237"/>
      <c r="N79" s="237"/>
      <c r="O79" s="237"/>
      <c r="P79" s="237"/>
      <c r="Q79" s="237"/>
      <c r="R79" s="237"/>
    </row>
    <row r="80" spans="2:18" ht="15.75" thickBot="1">
      <c r="B80" s="79">
        <v>45005</v>
      </c>
      <c r="C80" s="235"/>
      <c r="D80" s="236">
        <v>3401.05</v>
      </c>
      <c r="E80" s="235" t="s">
        <v>8821</v>
      </c>
      <c r="F80" s="236"/>
      <c r="G80" s="232">
        <v>16984.3</v>
      </c>
      <c r="I80" s="237"/>
      <c r="K80" s="237"/>
      <c r="L80" s="237"/>
      <c r="M80" s="237"/>
      <c r="N80" s="237"/>
      <c r="O80" s="237"/>
      <c r="P80" s="237"/>
      <c r="Q80" s="237"/>
      <c r="R80" s="237"/>
    </row>
    <row r="81" spans="2:18" ht="15.75" thickBot="1">
      <c r="B81" s="79">
        <v>45005</v>
      </c>
      <c r="C81" s="235"/>
      <c r="D81" s="236">
        <v>3358.4</v>
      </c>
      <c r="E81" s="235" t="s">
        <v>8822</v>
      </c>
      <c r="F81" s="236"/>
      <c r="G81" s="232">
        <v>17066.599999999999</v>
      </c>
      <c r="I81" s="237"/>
      <c r="K81" s="237"/>
      <c r="L81" s="237"/>
      <c r="M81" s="237"/>
      <c r="N81" s="237"/>
      <c r="O81" s="237"/>
      <c r="P81" s="237"/>
      <c r="Q81" s="237"/>
      <c r="R81" s="237"/>
    </row>
    <row r="82" spans="2:18" ht="15.75" thickBot="1">
      <c r="B82" s="79">
        <v>44998</v>
      </c>
      <c r="C82" s="235"/>
      <c r="D82" s="236">
        <v>3311.3</v>
      </c>
      <c r="E82" s="235" t="s">
        <v>8823</v>
      </c>
      <c r="F82" s="236"/>
      <c r="G82" s="232">
        <v>17421.900000000001</v>
      </c>
      <c r="I82" s="237"/>
      <c r="K82" s="237"/>
      <c r="L82" s="237"/>
      <c r="M82" s="237"/>
      <c r="N82" s="237"/>
      <c r="O82" s="237"/>
      <c r="P82" s="237"/>
      <c r="Q82" s="237"/>
      <c r="R82" s="237"/>
    </row>
    <row r="83" spans="2:18" ht="15.75" thickBot="1">
      <c r="B83" s="79">
        <v>44991</v>
      </c>
      <c r="C83" s="235"/>
      <c r="D83" s="236">
        <v>3391.85</v>
      </c>
      <c r="E83" s="235" t="s">
        <v>8824</v>
      </c>
      <c r="F83" s="236"/>
      <c r="G83" s="232">
        <v>17680.349999999999</v>
      </c>
      <c r="I83" s="237"/>
      <c r="K83" s="237"/>
      <c r="L83" s="237"/>
      <c r="M83" s="237"/>
      <c r="N83" s="237"/>
      <c r="O83" s="237"/>
      <c r="P83" s="237"/>
      <c r="Q83" s="237"/>
      <c r="R83" s="237"/>
    </row>
    <row r="84" spans="2:18" ht="15.75" thickBot="1">
      <c r="B84" s="79">
        <v>44984</v>
      </c>
      <c r="C84" s="235"/>
      <c r="D84" s="236">
        <v>3463.25</v>
      </c>
      <c r="E84" s="235" t="s">
        <v>8825</v>
      </c>
      <c r="F84" s="236"/>
      <c r="G84" s="232">
        <v>17428.599999999999</v>
      </c>
      <c r="I84" s="237"/>
      <c r="K84" s="237"/>
      <c r="L84" s="237"/>
      <c r="M84" s="237"/>
      <c r="N84" s="237"/>
      <c r="O84" s="237"/>
      <c r="P84" s="237"/>
      <c r="Q84" s="237"/>
      <c r="R84" s="237"/>
    </row>
    <row r="85" spans="2:18" ht="15.75" thickBot="1">
      <c r="B85" s="79">
        <v>44977</v>
      </c>
      <c r="C85" s="235"/>
      <c r="D85" s="236">
        <v>3499.2</v>
      </c>
      <c r="E85" s="235" t="s">
        <v>8826</v>
      </c>
      <c r="F85" s="236"/>
      <c r="G85" s="232">
        <v>17965.55</v>
      </c>
      <c r="I85" s="237"/>
      <c r="K85" s="237"/>
      <c r="L85" s="237"/>
      <c r="M85" s="237"/>
      <c r="N85" s="237"/>
      <c r="O85" s="237"/>
      <c r="P85" s="237"/>
      <c r="Q85" s="237"/>
      <c r="R85" s="237"/>
    </row>
    <row r="86" spans="2:18" ht="15.75" thickBot="1">
      <c r="B86" s="79">
        <v>44970</v>
      </c>
      <c r="C86" s="235"/>
      <c r="D86" s="236">
        <v>3545</v>
      </c>
      <c r="E86" s="235" t="s">
        <v>8827</v>
      </c>
      <c r="F86" s="236"/>
      <c r="G86" s="232">
        <v>17859.099999999999</v>
      </c>
      <c r="I86" s="237"/>
      <c r="K86" s="237"/>
      <c r="L86" s="237"/>
      <c r="M86" s="237"/>
      <c r="N86" s="237"/>
      <c r="O86" s="237"/>
      <c r="P86" s="237"/>
      <c r="Q86" s="237"/>
      <c r="R86" s="237"/>
    </row>
    <row r="87" spans="2:18" ht="15.75" thickBot="1">
      <c r="B87" s="79">
        <v>44963</v>
      </c>
      <c r="C87" s="235"/>
      <c r="D87" s="236">
        <v>3498.85</v>
      </c>
      <c r="E87" s="235" t="s">
        <v>8828</v>
      </c>
      <c r="F87" s="236"/>
      <c r="G87" s="232">
        <v>17818.55</v>
      </c>
      <c r="I87" s="237"/>
      <c r="K87" s="237"/>
      <c r="L87" s="237"/>
      <c r="M87" s="237"/>
      <c r="N87" s="237"/>
      <c r="O87" s="237"/>
      <c r="P87" s="237"/>
      <c r="Q87" s="237"/>
      <c r="R87" s="237"/>
    </row>
    <row r="88" spans="2:18" ht="15.75" thickBot="1">
      <c r="B88" s="79">
        <v>44956</v>
      </c>
      <c r="C88" s="235"/>
      <c r="D88" s="236">
        <v>3470.35</v>
      </c>
      <c r="E88" s="235" t="s">
        <v>8829</v>
      </c>
      <c r="F88" s="236"/>
      <c r="G88" s="232">
        <v>17541.95</v>
      </c>
      <c r="I88" s="237"/>
      <c r="K88" s="237"/>
      <c r="L88" s="237"/>
      <c r="M88" s="237"/>
      <c r="N88" s="237"/>
      <c r="O88" s="237"/>
      <c r="P88" s="237"/>
      <c r="Q88" s="237"/>
      <c r="R88" s="237"/>
    </row>
    <row r="89" spans="2:18" ht="15.75" thickBot="1">
      <c r="B89" s="79">
        <v>44949</v>
      </c>
      <c r="C89" s="235"/>
      <c r="D89" s="236">
        <v>3562.35</v>
      </c>
      <c r="E89" s="235" t="s">
        <v>8830</v>
      </c>
      <c r="F89" s="236"/>
      <c r="G89" s="232">
        <v>18118.45</v>
      </c>
      <c r="I89" s="237"/>
      <c r="K89" s="237"/>
      <c r="L89" s="237"/>
      <c r="M89" s="237"/>
      <c r="N89" s="237"/>
      <c r="O89" s="237"/>
      <c r="P89" s="237"/>
      <c r="Q89" s="237"/>
      <c r="R89" s="237"/>
    </row>
    <row r="90" spans="2:18" ht="15.75" thickBot="1">
      <c r="B90" s="79">
        <v>44942</v>
      </c>
      <c r="C90" s="235"/>
      <c r="D90" s="236">
        <v>3513.75</v>
      </c>
      <c r="E90" s="235" t="s">
        <v>8831</v>
      </c>
      <c r="F90" s="236"/>
      <c r="G90" s="232">
        <v>18033.150000000001</v>
      </c>
      <c r="I90" s="237"/>
      <c r="K90" s="237"/>
      <c r="L90" s="237"/>
      <c r="M90" s="237"/>
      <c r="N90" s="237"/>
      <c r="O90" s="237"/>
      <c r="P90" s="237"/>
      <c r="Q90" s="237"/>
      <c r="R90" s="237"/>
    </row>
    <row r="91" spans="2:18" ht="15.75" thickBot="1">
      <c r="B91" s="79">
        <v>44935</v>
      </c>
      <c r="C91" s="235"/>
      <c r="D91" s="236">
        <v>3863.7</v>
      </c>
      <c r="E91" s="235" t="s">
        <v>8832</v>
      </c>
      <c r="F91" s="236"/>
      <c r="G91" s="232">
        <v>17952.55</v>
      </c>
      <c r="I91" s="237"/>
      <c r="K91" s="237"/>
      <c r="L91" s="237"/>
      <c r="M91" s="237"/>
      <c r="N91" s="237"/>
      <c r="O91" s="237"/>
      <c r="P91" s="237"/>
      <c r="Q91" s="237"/>
      <c r="R91" s="237"/>
    </row>
    <row r="92" spans="2:18" ht="15.75" thickBot="1">
      <c r="B92" s="79">
        <v>44928</v>
      </c>
      <c r="C92" s="235"/>
      <c r="D92" s="236">
        <v>3842.5</v>
      </c>
      <c r="E92" s="235" t="s">
        <v>8833</v>
      </c>
      <c r="F92" s="236"/>
      <c r="G92" s="232">
        <v>18131.7</v>
      </c>
      <c r="I92" s="237"/>
      <c r="K92" s="237"/>
      <c r="L92" s="237"/>
      <c r="M92" s="237"/>
      <c r="N92" s="237"/>
      <c r="O92" s="237"/>
      <c r="P92" s="237"/>
      <c r="Q92" s="237"/>
      <c r="R92" s="237"/>
    </row>
    <row r="93" spans="2:18" ht="15.75" thickBot="1">
      <c r="B93" s="79">
        <v>44921</v>
      </c>
      <c r="C93" s="235"/>
      <c r="D93" s="236">
        <v>4068.75</v>
      </c>
      <c r="E93" s="235" t="s">
        <v>8834</v>
      </c>
      <c r="F93" s="236"/>
      <c r="G93" s="232">
        <v>17830.400000000001</v>
      </c>
      <c r="I93" s="237"/>
      <c r="K93" s="237"/>
      <c r="L93" s="237"/>
      <c r="M93" s="237"/>
      <c r="N93" s="237"/>
      <c r="O93" s="237"/>
      <c r="P93" s="237"/>
      <c r="Q93" s="237"/>
      <c r="R93" s="237"/>
    </row>
    <row r="94" spans="2:18" ht="15.75" thickBot="1">
      <c r="B94" s="79">
        <v>44914</v>
      </c>
      <c r="C94" s="235"/>
      <c r="D94" s="236">
        <v>3875.6</v>
      </c>
      <c r="E94" s="235" t="s">
        <v>8835</v>
      </c>
      <c r="F94" s="236"/>
      <c r="G94" s="232">
        <v>18288.099999999999</v>
      </c>
      <c r="I94" s="237"/>
      <c r="K94" s="237"/>
      <c r="L94" s="237"/>
      <c r="M94" s="237"/>
      <c r="N94" s="237"/>
      <c r="O94" s="237"/>
      <c r="P94" s="237"/>
      <c r="Q94" s="237"/>
      <c r="R94" s="237"/>
    </row>
    <row r="95" spans="2:18" ht="15.75" thickBot="1">
      <c r="B95" s="79">
        <v>44907</v>
      </c>
      <c r="C95" s="235"/>
      <c r="D95" s="236">
        <v>3990</v>
      </c>
      <c r="E95" s="235" t="s">
        <v>8836</v>
      </c>
      <c r="F95" s="236"/>
      <c r="G95" s="232">
        <v>18402.150000000001</v>
      </c>
      <c r="I95" s="237"/>
      <c r="K95" s="237"/>
      <c r="L95" s="237"/>
      <c r="M95" s="237"/>
      <c r="N95" s="237"/>
      <c r="O95" s="237"/>
      <c r="P95" s="237"/>
      <c r="Q95" s="237"/>
      <c r="R95" s="237"/>
    </row>
    <row r="96" spans="2:18" ht="15.75" thickBot="1">
      <c r="B96" s="79">
        <v>44900</v>
      </c>
      <c r="C96" s="235"/>
      <c r="D96" s="236">
        <v>4002.4</v>
      </c>
      <c r="E96" s="235" t="s">
        <v>8837</v>
      </c>
      <c r="F96" s="236"/>
      <c r="G96" s="232">
        <v>18719.55</v>
      </c>
      <c r="I96" s="237"/>
      <c r="K96" s="237"/>
      <c r="L96" s="237"/>
      <c r="M96" s="237"/>
      <c r="N96" s="237"/>
      <c r="O96" s="237"/>
      <c r="P96" s="237"/>
      <c r="Q96" s="237"/>
      <c r="R96" s="237"/>
    </row>
    <row r="97" spans="2:18" ht="15.75" thickBot="1">
      <c r="B97" s="79">
        <v>44893</v>
      </c>
      <c r="C97" s="235"/>
      <c r="D97" s="236">
        <v>4005.75</v>
      </c>
      <c r="E97" s="235" t="s">
        <v>8838</v>
      </c>
      <c r="F97" s="236"/>
      <c r="G97" s="232">
        <v>18430.55</v>
      </c>
      <c r="I97" s="237"/>
      <c r="K97" s="237"/>
      <c r="L97" s="237"/>
      <c r="M97" s="237"/>
      <c r="N97" s="237"/>
      <c r="O97" s="237"/>
      <c r="P97" s="237"/>
      <c r="Q97" s="237"/>
      <c r="R97" s="237"/>
    </row>
    <row r="98" spans="2:18" ht="15.75" thickBot="1">
      <c r="B98" s="79">
        <v>44886</v>
      </c>
      <c r="C98" s="235"/>
      <c r="D98" s="236">
        <v>3904.45</v>
      </c>
      <c r="E98" s="235" t="s">
        <v>8839</v>
      </c>
      <c r="F98" s="236"/>
      <c r="G98" s="232">
        <v>18246.400000000001</v>
      </c>
      <c r="I98" s="237"/>
      <c r="K98" s="237"/>
      <c r="L98" s="237"/>
      <c r="M98" s="237"/>
      <c r="N98" s="237"/>
      <c r="O98" s="237"/>
      <c r="P98" s="237"/>
      <c r="Q98" s="237"/>
      <c r="R98" s="237"/>
    </row>
    <row r="99" spans="2:18" ht="15.75" thickBot="1">
      <c r="B99" s="79">
        <v>44879</v>
      </c>
      <c r="C99" s="235"/>
      <c r="D99" s="236">
        <v>3910.6</v>
      </c>
      <c r="E99" s="235" t="s">
        <v>8840</v>
      </c>
      <c r="F99" s="236"/>
      <c r="G99" s="232">
        <v>18376.400000000001</v>
      </c>
      <c r="I99" s="237"/>
      <c r="K99" s="237"/>
      <c r="L99" s="237"/>
      <c r="M99" s="237"/>
      <c r="N99" s="237"/>
      <c r="O99" s="237"/>
      <c r="P99" s="237"/>
      <c r="Q99" s="237"/>
      <c r="R99" s="237"/>
    </row>
    <row r="100" spans="2:18" ht="15.75" thickBot="1">
      <c r="B100" s="79">
        <v>44872</v>
      </c>
      <c r="C100" s="235"/>
      <c r="D100" s="236">
        <v>4128.3500000000004</v>
      </c>
      <c r="E100" s="235" t="s">
        <v>8841</v>
      </c>
      <c r="F100" s="236"/>
      <c r="G100" s="232">
        <v>18211.75</v>
      </c>
      <c r="I100" s="237"/>
      <c r="K100" s="237"/>
      <c r="L100" s="237"/>
      <c r="M100" s="237"/>
      <c r="N100" s="237"/>
      <c r="O100" s="237"/>
      <c r="P100" s="237"/>
      <c r="Q100" s="237"/>
      <c r="R100" s="237"/>
    </row>
    <row r="101" spans="2:18" ht="15.75" thickBot="1">
      <c r="B101" s="79">
        <v>44865</v>
      </c>
      <c r="C101" s="235"/>
      <c r="D101" s="236">
        <v>4167.3500000000004</v>
      </c>
      <c r="E101" s="235" t="s">
        <v>8842</v>
      </c>
      <c r="F101" s="236"/>
      <c r="G101" s="232">
        <v>17910.2</v>
      </c>
      <c r="I101" s="237"/>
      <c r="K101" s="237"/>
      <c r="L101" s="237"/>
      <c r="M101" s="237"/>
      <c r="N101" s="237"/>
      <c r="O101" s="237"/>
      <c r="P101" s="237"/>
      <c r="Q101" s="237"/>
      <c r="R101" s="237"/>
    </row>
    <row r="102" spans="2:18" ht="15.75" thickBot="1">
      <c r="B102" s="79">
        <v>44858</v>
      </c>
      <c r="C102" s="235"/>
      <c r="D102" s="236">
        <v>4307.3500000000004</v>
      </c>
      <c r="E102" s="235" t="s">
        <v>8843</v>
      </c>
      <c r="F102" s="236"/>
      <c r="G102" s="232">
        <v>17736.349999999999</v>
      </c>
      <c r="I102" s="237"/>
      <c r="K102" s="237"/>
      <c r="L102" s="237"/>
      <c r="M102" s="237"/>
      <c r="N102" s="237"/>
      <c r="O102" s="237"/>
      <c r="P102" s="237"/>
      <c r="Q102" s="237"/>
      <c r="R102" s="237"/>
    </row>
    <row r="103" spans="2:18" ht="15.75" thickBot="1">
      <c r="B103" s="79">
        <v>44851</v>
      </c>
      <c r="C103" s="235"/>
      <c r="D103" s="236">
        <v>4215.55</v>
      </c>
      <c r="E103" s="235" t="s">
        <v>8844</v>
      </c>
      <c r="F103" s="236"/>
      <c r="G103" s="232">
        <v>17144.8</v>
      </c>
      <c r="I103" s="237"/>
      <c r="K103" s="237"/>
      <c r="L103" s="237"/>
      <c r="M103" s="237"/>
      <c r="N103" s="237"/>
      <c r="O103" s="237"/>
      <c r="P103" s="237"/>
      <c r="Q103" s="237"/>
      <c r="R103" s="237"/>
    </row>
    <row r="104" spans="2:18" ht="15.75" thickBot="1">
      <c r="B104" s="79">
        <v>44837</v>
      </c>
      <c r="C104" s="235"/>
      <c r="D104" s="236">
        <v>4306.1499999999996</v>
      </c>
      <c r="E104" s="235" t="s">
        <v>8845</v>
      </c>
      <c r="F104" s="236"/>
      <c r="G104" s="232">
        <v>17094.349999999999</v>
      </c>
      <c r="I104" s="237"/>
      <c r="K104" s="237"/>
      <c r="L104" s="237"/>
      <c r="M104" s="237"/>
      <c r="N104" s="237"/>
      <c r="O104" s="237"/>
      <c r="P104" s="237"/>
      <c r="Q104" s="237"/>
      <c r="R104" s="237"/>
    </row>
    <row r="105" spans="2:18" ht="15.75" thickBot="1">
      <c r="B105" s="79">
        <v>44837</v>
      </c>
      <c r="C105" s="235"/>
      <c r="D105" s="236">
        <v>4471.45</v>
      </c>
      <c r="E105" s="235" t="s">
        <v>8846</v>
      </c>
      <c r="F105" s="236"/>
      <c r="G105" s="232">
        <v>17102.099999999999</v>
      </c>
      <c r="I105" s="237"/>
      <c r="K105" s="237"/>
      <c r="L105" s="237"/>
      <c r="M105" s="237"/>
      <c r="N105" s="237"/>
      <c r="O105" s="237"/>
      <c r="P105" s="237"/>
      <c r="Q105" s="237"/>
      <c r="R105" s="237"/>
    </row>
    <row r="106" spans="2:18" ht="15.75" thickBot="1">
      <c r="B106" s="79">
        <v>44830</v>
      </c>
      <c r="C106" s="235"/>
      <c r="D106" s="236">
        <v>4386.55</v>
      </c>
      <c r="E106" s="235" t="s">
        <v>8847</v>
      </c>
      <c r="F106" s="236"/>
      <c r="G106" s="232">
        <v>17156.3</v>
      </c>
      <c r="I106" s="237"/>
      <c r="K106" s="237"/>
      <c r="L106" s="237"/>
      <c r="M106" s="237"/>
      <c r="N106" s="237"/>
      <c r="O106" s="237"/>
      <c r="P106" s="237"/>
      <c r="Q106" s="237"/>
      <c r="R106" s="237"/>
    </row>
    <row r="107" spans="2:18" ht="15.75" thickBot="1">
      <c r="B107" s="79">
        <v>44823</v>
      </c>
      <c r="C107" s="235"/>
      <c r="D107" s="236">
        <v>4367</v>
      </c>
      <c r="E107" s="235" t="s">
        <v>8848</v>
      </c>
      <c r="F107" s="236"/>
      <c r="G107" s="232">
        <v>17540.650000000001</v>
      </c>
      <c r="I107" s="237"/>
      <c r="K107" s="237"/>
      <c r="L107" s="237"/>
      <c r="M107" s="237"/>
      <c r="N107" s="237"/>
      <c r="O107" s="237"/>
      <c r="P107" s="237"/>
      <c r="Q107" s="237"/>
      <c r="R107" s="237"/>
    </row>
    <row r="108" spans="2:18">
      <c r="B108" s="79">
        <v>44816</v>
      </c>
      <c r="C108" s="235"/>
      <c r="D108" s="236">
        <v>4327.55</v>
      </c>
      <c r="E108" s="235" t="s">
        <v>8849</v>
      </c>
      <c r="F108" s="236"/>
      <c r="G108" s="232">
        <v>17890.849999999999</v>
      </c>
      <c r="I108" s="237"/>
      <c r="K108" s="237"/>
      <c r="L108" s="237"/>
      <c r="M108" s="237"/>
      <c r="N108" s="237"/>
      <c r="O108" s="237"/>
      <c r="P108" s="237"/>
      <c r="Q108" s="237"/>
      <c r="R108" s="237"/>
    </row>
    <row r="109" spans="2:18">
      <c r="K109" s="237"/>
      <c r="L109" s="237"/>
      <c r="M109" s="237"/>
      <c r="N109" s="237"/>
      <c r="O109" s="237"/>
      <c r="P109" s="237"/>
      <c r="Q109" s="237"/>
      <c r="R109" s="237"/>
    </row>
    <row r="110" spans="2:18">
      <c r="K110" s="237"/>
      <c r="L110" s="237"/>
      <c r="M110" s="237"/>
      <c r="N110" s="237"/>
      <c r="O110" s="237"/>
      <c r="P110" s="237"/>
      <c r="Q110" s="237"/>
      <c r="R110" s="237"/>
    </row>
    <row r="111" spans="2:18">
      <c r="K111" s="237"/>
      <c r="L111" s="237"/>
      <c r="M111" s="237"/>
      <c r="N111" s="237"/>
      <c r="O111" s="237"/>
      <c r="P111" s="237"/>
      <c r="Q111" s="237"/>
      <c r="R111" s="237"/>
    </row>
    <row r="112" spans="2:18">
      <c r="K112" s="237"/>
      <c r="L112" s="237"/>
      <c r="M112" s="237"/>
      <c r="N112" s="237"/>
      <c r="O112" s="237"/>
      <c r="P112" s="237"/>
      <c r="Q112" s="237"/>
      <c r="R112" s="237"/>
    </row>
    <row r="113" spans="11:18">
      <c r="K113" s="237"/>
      <c r="L113" s="237"/>
      <c r="M113" s="237"/>
      <c r="N113" s="237"/>
      <c r="O113" s="237"/>
      <c r="P113" s="237"/>
      <c r="Q113" s="237"/>
      <c r="R113" s="237"/>
    </row>
    <row r="114" spans="11:18">
      <c r="K114" s="237"/>
      <c r="L114" s="237"/>
      <c r="M114" s="237"/>
      <c r="N114" s="237"/>
      <c r="O114" s="237"/>
      <c r="P114" s="237"/>
      <c r="Q114" s="237"/>
      <c r="R114" s="237"/>
    </row>
    <row r="115" spans="11:18">
      <c r="K115" s="237"/>
      <c r="L115" s="237"/>
      <c r="M115" s="237"/>
      <c r="N115" s="237"/>
      <c r="O115" s="237"/>
      <c r="P115" s="237"/>
      <c r="Q115" s="237"/>
      <c r="R115" s="237"/>
    </row>
    <row r="116" spans="11:18">
      <c r="K116" s="237"/>
      <c r="L116" s="237"/>
      <c r="M116" s="237"/>
      <c r="N116" s="237"/>
      <c r="O116" s="237"/>
      <c r="P116" s="237"/>
      <c r="Q116" s="237"/>
      <c r="R116" s="237"/>
    </row>
    <row r="117" spans="11:18">
      <c r="K117" s="237"/>
      <c r="L117" s="237"/>
      <c r="M117" s="237"/>
      <c r="N117" s="237"/>
      <c r="O117" s="237"/>
      <c r="P117" s="237"/>
      <c r="Q117" s="237"/>
      <c r="R117" s="237"/>
    </row>
    <row r="118" spans="11:18">
      <c r="K118" s="237"/>
      <c r="L118" s="237"/>
      <c r="M118" s="237"/>
      <c r="N118" s="237"/>
      <c r="O118" s="237"/>
      <c r="P118" s="237"/>
      <c r="Q118" s="237"/>
      <c r="R118" s="237"/>
    </row>
    <row r="119" spans="11:18">
      <c r="K119" s="237"/>
      <c r="L119" s="237"/>
      <c r="M119" s="237"/>
      <c r="N119" s="237"/>
      <c r="O119" s="237"/>
      <c r="P119" s="237"/>
      <c r="Q119" s="237"/>
      <c r="R119" s="237"/>
    </row>
    <row r="120" spans="11:18">
      <c r="K120" s="237"/>
      <c r="L120" s="237"/>
      <c r="M120" s="237"/>
      <c r="N120" s="237"/>
      <c r="O120" s="237"/>
      <c r="P120" s="237"/>
      <c r="Q120" s="237"/>
      <c r="R120" s="237"/>
    </row>
    <row r="121" spans="11:18">
      <c r="K121" s="237"/>
      <c r="L121" s="237"/>
      <c r="M121" s="237"/>
      <c r="N121" s="237"/>
      <c r="O121" s="237"/>
      <c r="P121" s="237"/>
      <c r="Q121" s="237"/>
      <c r="R121" s="237"/>
    </row>
    <row r="122" spans="11:18">
      <c r="K122" s="237"/>
      <c r="L122" s="237"/>
      <c r="M122" s="237"/>
      <c r="N122" s="237"/>
      <c r="O122" s="237"/>
      <c r="P122" s="237"/>
      <c r="Q122" s="237"/>
      <c r="R122" s="23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97B5B-556A-4363-BC4B-EE6E6BA37A7F}">
  <sheetPr>
    <pageSetUpPr fitToPage="1"/>
  </sheetPr>
  <dimension ref="B1:N48"/>
  <sheetViews>
    <sheetView showGridLines="0" topLeftCell="A35" zoomScale="83" zoomScaleNormal="145" workbookViewId="0">
      <selection sqref="A1:J60"/>
    </sheetView>
  </sheetViews>
  <sheetFormatPr defaultRowHeight="15"/>
  <cols>
    <col min="1" max="1" width="1.85546875" customWidth="1"/>
    <col min="2" max="2" width="21" customWidth="1"/>
    <col min="3" max="3" width="15.5703125" customWidth="1"/>
    <col min="4" max="4" width="18.140625" customWidth="1"/>
    <col min="5" max="5" width="15.42578125" customWidth="1"/>
    <col min="6" max="6" width="10.7109375" customWidth="1"/>
    <col min="7" max="7" width="14.42578125" customWidth="1"/>
    <col min="8" max="8" width="12.28515625" customWidth="1"/>
    <col min="9" max="9" width="15.5703125" customWidth="1"/>
    <col min="10" max="10" width="12.7109375" customWidth="1"/>
    <col min="12" max="12" width="10.42578125" customWidth="1"/>
    <col min="13" max="13" width="11" customWidth="1"/>
  </cols>
  <sheetData>
    <row r="1" spans="2:10" ht="15.75" thickBot="1"/>
    <row r="2" spans="2:10">
      <c r="B2" s="293"/>
      <c r="C2" s="293"/>
      <c r="D2" s="293"/>
      <c r="E2" s="293"/>
      <c r="F2" s="293"/>
      <c r="G2" s="293"/>
      <c r="H2" s="293"/>
      <c r="I2" s="293"/>
      <c r="J2" s="293"/>
    </row>
    <row r="3" spans="2:10" ht="31.5">
      <c r="B3" s="295" t="str">
        <f>'Data Sheet'!B1</f>
        <v>AVENUE SUPERMARTS LTD</v>
      </c>
      <c r="C3" s="289"/>
      <c r="D3" s="289"/>
      <c r="E3" s="289"/>
      <c r="F3" s="289"/>
      <c r="G3" s="289"/>
      <c r="H3" s="289"/>
      <c r="I3" s="289"/>
      <c r="J3" s="289"/>
    </row>
    <row r="4" spans="2:10" ht="18.75">
      <c r="B4" s="296" t="str">
        <f>CONCATENATE("  ","NSE:",VLOOKUP(B3,'List of stocks'!B3:D5446,3,FALSE)," | ","BSE Code: ",VLOOKUP(B3,'List of stocks'!B3:C5444,2,FALSE),)</f>
        <v xml:space="preserve">  NSE:DMART | BSE Code: 540376</v>
      </c>
      <c r="C4" s="289"/>
      <c r="D4" s="289"/>
      <c r="E4" s="289"/>
      <c r="F4" s="289"/>
      <c r="G4" s="289"/>
      <c r="H4" s="289"/>
      <c r="I4" s="289"/>
      <c r="J4" s="289"/>
    </row>
    <row r="5" spans="2:10" ht="15.75" thickBot="1">
      <c r="B5" s="294"/>
      <c r="C5" s="294"/>
      <c r="D5" s="294"/>
      <c r="E5" s="294"/>
      <c r="F5" s="294"/>
      <c r="G5" s="294"/>
      <c r="H5" s="294"/>
      <c r="I5" s="294"/>
      <c r="J5" s="294"/>
    </row>
    <row r="7" spans="2:10">
      <c r="B7" s="284" t="s">
        <v>207</v>
      </c>
      <c r="C7" s="284"/>
      <c r="D7" s="284"/>
      <c r="E7" s="284"/>
      <c r="F7" s="284"/>
      <c r="G7" s="284"/>
      <c r="H7" s="284"/>
      <c r="I7" s="284"/>
      <c r="J7" s="284"/>
    </row>
    <row r="9" spans="2:10">
      <c r="B9" s="85" t="s">
        <v>208</v>
      </c>
    </row>
    <row r="11" spans="2:10">
      <c r="B11" s="80" t="s">
        <v>209</v>
      </c>
      <c r="C11" s="86"/>
      <c r="D11" s="86"/>
      <c r="E11" s="86"/>
      <c r="F11" s="86"/>
      <c r="G11" s="86"/>
      <c r="H11" s="86"/>
      <c r="I11" s="86"/>
      <c r="J11" s="86"/>
    </row>
    <row r="12" spans="2:10">
      <c r="G12" t="s">
        <v>213</v>
      </c>
      <c r="H12" t="s">
        <v>213</v>
      </c>
      <c r="I12" t="s">
        <v>216</v>
      </c>
      <c r="J12" t="s">
        <v>218</v>
      </c>
    </row>
    <row r="13" spans="2:10" ht="17.25">
      <c r="B13" s="86" t="s">
        <v>206</v>
      </c>
      <c r="C13" s="86" t="s">
        <v>220</v>
      </c>
      <c r="D13" s="86" t="s">
        <v>210</v>
      </c>
      <c r="E13" s="86" t="s">
        <v>211</v>
      </c>
      <c r="F13" s="86" t="s">
        <v>212</v>
      </c>
      <c r="G13" s="86" t="s">
        <v>214</v>
      </c>
      <c r="H13" s="86" t="s">
        <v>215</v>
      </c>
      <c r="I13" s="86" t="s">
        <v>217</v>
      </c>
      <c r="J13" s="86" t="s">
        <v>219</v>
      </c>
    </row>
    <row r="15" spans="2:10">
      <c r="B15" s="244" t="s">
        <v>8850</v>
      </c>
      <c r="C15" s="244" t="s">
        <v>221</v>
      </c>
      <c r="D15" s="244">
        <v>592.20000000000005</v>
      </c>
      <c r="E15" s="244">
        <f>'Data Sheet'!B9</f>
        <v>340792.19</v>
      </c>
      <c r="F15" s="245">
        <v>0.3</v>
      </c>
      <c r="G15" s="246">
        <f>D15/E15</f>
        <v>1.7377158789935886E-3</v>
      </c>
      <c r="H15" s="246">
        <f>D15/(D15+E15)</f>
        <v>1.7347014607199821E-3</v>
      </c>
      <c r="I15" s="247">
        <f>'Beta Regression'!J10</f>
        <v>0.44730591576762968</v>
      </c>
      <c r="J15" s="248">
        <f>I15/(1+(1-F15)*G15)</f>
        <v>0.44676247339671771</v>
      </c>
    </row>
    <row r="16" spans="2:10">
      <c r="B16" s="87" t="s">
        <v>8851</v>
      </c>
      <c r="C16" s="87" t="s">
        <v>221</v>
      </c>
      <c r="D16" s="87">
        <v>1729.99</v>
      </c>
      <c r="E16" s="87">
        <v>257124.06</v>
      </c>
      <c r="F16" s="88">
        <v>0.3</v>
      </c>
      <c r="G16" s="74">
        <f>D16/E16</f>
        <v>6.7282307225547079E-3</v>
      </c>
      <c r="H16" s="74">
        <f>D16/(D16+E16)</f>
        <v>6.6832641791774172E-3</v>
      </c>
      <c r="I16" s="94">
        <v>1.03</v>
      </c>
      <c r="J16" s="73">
        <f>I16/(1+(1-F16)*G16)</f>
        <v>1.025171685857126</v>
      </c>
    </row>
    <row r="17" spans="2:10">
      <c r="B17" s="87" t="s">
        <v>8852</v>
      </c>
      <c r="C17" s="87" t="s">
        <v>221</v>
      </c>
      <c r="D17" s="87">
        <v>9451.4</v>
      </c>
      <c r="E17" s="87">
        <v>33396.6</v>
      </c>
      <c r="F17" s="88">
        <v>0.3</v>
      </c>
      <c r="G17" s="74">
        <f>D17/E17</f>
        <v>0.28300485678182807</v>
      </c>
      <c r="H17" s="74">
        <f>D17/(D17+E17)</f>
        <v>0.22057972367438386</v>
      </c>
      <c r="I17" s="94">
        <v>1.42</v>
      </c>
      <c r="J17" s="73">
        <f>I17/(1+(1-F17)*G17)</f>
        <v>1.1852065525392264</v>
      </c>
    </row>
    <row r="18" spans="2:10">
      <c r="B18" s="87" t="s">
        <v>8853</v>
      </c>
      <c r="C18" s="87" t="s">
        <v>221</v>
      </c>
      <c r="D18" s="87">
        <v>444.4</v>
      </c>
      <c r="E18" s="87">
        <v>31238</v>
      </c>
      <c r="F18" s="88">
        <v>0.3</v>
      </c>
      <c r="G18" s="74">
        <f>D18/E18</f>
        <v>1.422626288494782E-2</v>
      </c>
      <c r="H18" s="74">
        <f>D18/(D18+E18)</f>
        <v>1.4026715147842334E-2</v>
      </c>
      <c r="I18" s="94">
        <v>0.79</v>
      </c>
      <c r="J18" s="73">
        <f>I18/(1+(1-F18)*G18)</f>
        <v>0.78221044797502814</v>
      </c>
    </row>
    <row r="21" spans="2:10">
      <c r="E21" s="89" t="s">
        <v>222</v>
      </c>
      <c r="F21" s="90">
        <f>AVERAGE(F15:F18)</f>
        <v>0.3</v>
      </c>
      <c r="G21" s="90">
        <f>AVERAGE(G15:G18)</f>
        <v>7.6424266567081053E-2</v>
      </c>
      <c r="H21" s="90">
        <f>AVERAGE(H15:H18)</f>
        <v>6.0756101115530904E-2</v>
      </c>
      <c r="I21" s="91">
        <f>AVERAGE(I15:I18)</f>
        <v>0.92182647894190739</v>
      </c>
      <c r="J21" s="91">
        <f>AVERAGE(J15:J18)</f>
        <v>0.85983778994202453</v>
      </c>
    </row>
    <row r="22" spans="2:10">
      <c r="E22" s="80" t="s">
        <v>188</v>
      </c>
      <c r="F22" s="93">
        <f>MEDIAN(F15:F18)</f>
        <v>0.3</v>
      </c>
      <c r="G22" s="93">
        <f>MEDIAN(G15:G18)</f>
        <v>1.0477246803751264E-2</v>
      </c>
      <c r="H22" s="93">
        <f>MEDIAN(H15:H18)</f>
        <v>1.0354989663509876E-2</v>
      </c>
      <c r="I22" s="92">
        <f>MEDIAN(I15:I18)</f>
        <v>0.91</v>
      </c>
      <c r="J22" s="92">
        <f>MEDIAN(J15:J18)</f>
        <v>0.90369106691607715</v>
      </c>
    </row>
    <row r="26" spans="2:10">
      <c r="B26" s="284" t="s">
        <v>223</v>
      </c>
      <c r="C26" s="86"/>
      <c r="D26" s="86"/>
      <c r="E26" s="86"/>
      <c r="G26" s="284" t="s">
        <v>227</v>
      </c>
      <c r="H26" s="86"/>
      <c r="I26" s="86"/>
      <c r="J26" s="86"/>
    </row>
    <row r="28" spans="2:10">
      <c r="B28" t="s">
        <v>224</v>
      </c>
      <c r="E28" s="97">
        <f>58.13/592.2</f>
        <v>9.8159405606214112E-2</v>
      </c>
      <c r="G28" t="s">
        <v>228</v>
      </c>
      <c r="J28" s="47">
        <f>6.965/100</f>
        <v>6.9650000000000004E-2</v>
      </c>
    </row>
    <row r="29" spans="2:10">
      <c r="B29" s="95" t="s">
        <v>225</v>
      </c>
      <c r="C29" s="95"/>
      <c r="D29" s="95"/>
      <c r="E29" s="98">
        <v>0.3</v>
      </c>
      <c r="G29" t="s">
        <v>229</v>
      </c>
      <c r="J29" s="5">
        <f>Avgmarketreturns!H8-J28</f>
        <v>8.6441666666666653E-2</v>
      </c>
    </row>
    <row r="30" spans="2:10" ht="17.25">
      <c r="B30" t="s">
        <v>226</v>
      </c>
      <c r="E30" s="96">
        <f>E28*(1-E29)</f>
        <v>6.8711583924349867E-2</v>
      </c>
      <c r="G30" s="95" t="s">
        <v>230</v>
      </c>
      <c r="H30" s="95"/>
      <c r="I30" s="95"/>
      <c r="J30" s="103">
        <f>J38</f>
        <v>0.94461049384317841</v>
      </c>
    </row>
    <row r="31" spans="2:10">
      <c r="J31" s="5">
        <f>J28+J29*J30</f>
        <v>0.15130370543862742</v>
      </c>
    </row>
    <row r="33" spans="2:14">
      <c r="B33" s="284" t="s">
        <v>231</v>
      </c>
      <c r="C33" s="86"/>
      <c r="D33" s="86"/>
      <c r="E33" s="86"/>
      <c r="G33" s="284" t="s">
        <v>235</v>
      </c>
      <c r="H33" s="80"/>
      <c r="I33" s="80"/>
      <c r="J33" s="80"/>
    </row>
    <row r="35" spans="2:14">
      <c r="D35" s="81" t="s">
        <v>232</v>
      </c>
      <c r="E35" s="81" t="s">
        <v>233</v>
      </c>
      <c r="G35" t="s">
        <v>236</v>
      </c>
      <c r="J35" s="65">
        <f>J22</f>
        <v>0.90369106691607715</v>
      </c>
    </row>
    <row r="36" spans="2:14">
      <c r="B36" t="s">
        <v>210</v>
      </c>
      <c r="C36" s="99">
        <f>D15</f>
        <v>592.20000000000005</v>
      </c>
      <c r="D36" s="47">
        <f>C36/$C$38</f>
        <v>1.7347014607199821E-3</v>
      </c>
      <c r="E36" s="5">
        <f>H21</f>
        <v>6.0756101115530904E-2</v>
      </c>
      <c r="G36" t="s">
        <v>237</v>
      </c>
      <c r="J36" s="5">
        <f>E40</f>
        <v>6.4686181286554359E-2</v>
      </c>
    </row>
    <row r="37" spans="2:14">
      <c r="B37" s="95" t="s">
        <v>79</v>
      </c>
      <c r="C37" s="100">
        <f>E15</f>
        <v>340792.19</v>
      </c>
      <c r="D37" s="47">
        <f>C37/$C$38</f>
        <v>0.99826529853928003</v>
      </c>
      <c r="E37" s="102">
        <f>1-E36</f>
        <v>0.93924389888446913</v>
      </c>
      <c r="G37" s="95" t="s">
        <v>225</v>
      </c>
      <c r="H37" s="95"/>
      <c r="I37" s="95"/>
      <c r="J37" s="102">
        <f>F21</f>
        <v>0.3</v>
      </c>
    </row>
    <row r="38" spans="2:14">
      <c r="B38" t="s">
        <v>234</v>
      </c>
      <c r="C38">
        <f>SUM(C36:C37)</f>
        <v>341384.39</v>
      </c>
      <c r="D38" s="101">
        <f>SUM(D36:D37)</f>
        <v>1</v>
      </c>
      <c r="E38" s="5">
        <f>SUM(E36:E37)</f>
        <v>1</v>
      </c>
      <c r="G38" t="s">
        <v>235</v>
      </c>
      <c r="J38" s="65">
        <f>J35*(1+(1-J37)*J36)</f>
        <v>0.94461049384317841</v>
      </c>
    </row>
    <row r="40" spans="2:14">
      <c r="B40" t="s">
        <v>238</v>
      </c>
      <c r="D40" s="5">
        <f>D36/D37</f>
        <v>1.7377158789935886E-3</v>
      </c>
      <c r="E40" s="5">
        <f>E36/E37</f>
        <v>6.4686181286554359E-2</v>
      </c>
      <c r="G40" s="284" t="s">
        <v>207</v>
      </c>
      <c r="H40" s="284"/>
      <c r="I40" s="284"/>
      <c r="J40" s="80"/>
      <c r="K40" s="2"/>
    </row>
    <row r="42" spans="2:14">
      <c r="G42" t="s">
        <v>227</v>
      </c>
      <c r="J42" s="5">
        <f>J31</f>
        <v>0.15130370543862742</v>
      </c>
      <c r="N42" s="2"/>
    </row>
    <row r="43" spans="2:14">
      <c r="F43" s="85"/>
      <c r="G43" t="s">
        <v>245</v>
      </c>
      <c r="J43" s="5">
        <f>E37</f>
        <v>0.93924389888446913</v>
      </c>
    </row>
    <row r="44" spans="2:14">
      <c r="B44" s="85" t="s">
        <v>239</v>
      </c>
      <c r="F44" s="85"/>
      <c r="J44" s="5"/>
    </row>
    <row r="45" spans="2:14">
      <c r="B45" s="85" t="s">
        <v>240</v>
      </c>
      <c r="C45" s="85"/>
      <c r="D45" s="85"/>
      <c r="E45" s="85"/>
      <c r="F45" s="85"/>
      <c r="G45" t="s">
        <v>223</v>
      </c>
      <c r="J45" s="5">
        <f>E30</f>
        <v>6.8711583924349867E-2</v>
      </c>
    </row>
    <row r="46" spans="2:14">
      <c r="B46" s="85" t="s">
        <v>241</v>
      </c>
      <c r="C46" s="85"/>
      <c r="D46" s="85"/>
      <c r="E46" s="85"/>
      <c r="F46" s="85"/>
      <c r="G46" t="s">
        <v>246</v>
      </c>
      <c r="J46" s="5">
        <f>E36</f>
        <v>6.0756101115530904E-2</v>
      </c>
    </row>
    <row r="47" spans="2:14">
      <c r="B47" s="85" t="s">
        <v>242</v>
      </c>
      <c r="C47" s="85"/>
      <c r="D47" s="85"/>
      <c r="E47" s="85"/>
    </row>
    <row r="48" spans="2:14">
      <c r="B48" s="85" t="s">
        <v>243</v>
      </c>
      <c r="C48" s="85"/>
      <c r="D48" s="85"/>
      <c r="E48" s="85"/>
      <c r="G48" s="104" t="s">
        <v>244</v>
      </c>
      <c r="H48" s="75"/>
      <c r="I48" s="75"/>
      <c r="J48" s="105">
        <f>J42*J43+J45*J46</f>
        <v>0.14628573015255977</v>
      </c>
    </row>
  </sheetData>
  <printOptions horizontalCentered="1"/>
  <pageMargins left="0.19685039370078741" right="0.19685039370078741" top="0.23622047244094491" bottom="0.23622047244094491" header="0.31496062992125984" footer="0.31496062992125984"/>
  <pageSetup paperSize="9" scale="72"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FEA8E-486B-4F6D-A481-C02960DC973A}">
  <dimension ref="B4:H28"/>
  <sheetViews>
    <sheetView showGridLines="0" topLeftCell="A2" workbookViewId="0">
      <selection activeCell="F23" sqref="F23"/>
    </sheetView>
  </sheetViews>
  <sheetFormatPr defaultRowHeight="15"/>
  <cols>
    <col min="1" max="1" width="1.85546875" customWidth="1"/>
    <col min="6" max="6" width="12.28515625" customWidth="1"/>
  </cols>
  <sheetData>
    <row r="4" spans="2:8">
      <c r="B4" t="s">
        <v>93</v>
      </c>
      <c r="C4" t="s">
        <v>8688</v>
      </c>
    </row>
    <row r="5" spans="2:8">
      <c r="B5">
        <v>2000</v>
      </c>
      <c r="C5" s="5">
        <v>-0.14649999999999999</v>
      </c>
    </row>
    <row r="6" spans="2:8">
      <c r="B6">
        <v>2001</v>
      </c>
      <c r="C6" s="5">
        <v>-0.1618</v>
      </c>
      <c r="F6" t="s">
        <v>8689</v>
      </c>
      <c r="H6" s="5">
        <f>AVERAGE(C5:C28)</f>
        <v>0.15609166666666666</v>
      </c>
    </row>
    <row r="7" spans="2:8" ht="15.75">
      <c r="B7">
        <v>2002</v>
      </c>
      <c r="C7" s="5">
        <v>3.2500000000000001E-2</v>
      </c>
      <c r="F7" t="s">
        <v>8690</v>
      </c>
      <c r="H7" t="s">
        <v>8691</v>
      </c>
    </row>
    <row r="8" spans="2:8">
      <c r="B8">
        <v>2003</v>
      </c>
      <c r="C8" s="5">
        <v>0.71899999999999997</v>
      </c>
      <c r="F8" t="s">
        <v>8692</v>
      </c>
      <c r="H8" s="5">
        <f>SUM(H6,H7)</f>
        <v>0.15609166666666666</v>
      </c>
    </row>
    <row r="9" spans="2:8">
      <c r="B9">
        <v>2004</v>
      </c>
      <c r="C9" s="5">
        <v>0.10680000000000001</v>
      </c>
    </row>
    <row r="10" spans="2:8">
      <c r="B10">
        <v>2005</v>
      </c>
      <c r="C10" s="5">
        <v>0.3634</v>
      </c>
    </row>
    <row r="11" spans="2:8">
      <c r="B11">
        <v>2006</v>
      </c>
      <c r="C11" s="5">
        <v>0.39829999999999999</v>
      </c>
    </row>
    <row r="12" spans="2:8">
      <c r="B12">
        <v>2007</v>
      </c>
      <c r="C12" s="5">
        <v>0.54769999999999996</v>
      </c>
    </row>
    <row r="13" spans="2:8">
      <c r="B13">
        <v>2008</v>
      </c>
      <c r="C13" s="5">
        <v>-0.51790000000000003</v>
      </c>
    </row>
    <row r="14" spans="2:8">
      <c r="B14">
        <v>2009</v>
      </c>
      <c r="C14" s="5">
        <v>0.75760000000000005</v>
      </c>
    </row>
    <row r="15" spans="2:8">
      <c r="B15">
        <v>2010</v>
      </c>
      <c r="C15" s="5">
        <v>0.17949999999999999</v>
      </c>
    </row>
    <row r="16" spans="2:8">
      <c r="B16">
        <v>2011</v>
      </c>
      <c r="C16" s="5">
        <v>-0.2462</v>
      </c>
    </row>
    <row r="17" spans="2:3">
      <c r="B17">
        <v>2012</v>
      </c>
      <c r="C17" s="5">
        <v>0.27700000000000002</v>
      </c>
    </row>
    <row r="18" spans="2:3">
      <c r="B18">
        <v>2013</v>
      </c>
      <c r="C18" s="5">
        <v>6.7599999999999993E-2</v>
      </c>
    </row>
    <row r="19" spans="2:3">
      <c r="B19">
        <v>2014</v>
      </c>
      <c r="C19" s="5">
        <v>0.31390000000000001</v>
      </c>
    </row>
    <row r="20" spans="2:3">
      <c r="B20">
        <v>2015</v>
      </c>
      <c r="C20" s="5">
        <v>-4.0599999999999997E-2</v>
      </c>
    </row>
    <row r="21" spans="2:3">
      <c r="B21">
        <v>2016</v>
      </c>
      <c r="C21" s="5">
        <v>3.0099999999999998E-2</v>
      </c>
    </row>
    <row r="22" spans="2:3">
      <c r="B22">
        <v>2017</v>
      </c>
      <c r="C22" s="5">
        <v>0.28649999999999998</v>
      </c>
    </row>
    <row r="23" spans="2:3">
      <c r="B23">
        <v>2018</v>
      </c>
      <c r="C23" s="5">
        <v>3.15E-2</v>
      </c>
    </row>
    <row r="24" spans="2:3">
      <c r="B24">
        <v>2019</v>
      </c>
      <c r="C24" s="5">
        <v>0.1202</v>
      </c>
    </row>
    <row r="25" spans="2:3">
      <c r="B25">
        <v>2020</v>
      </c>
      <c r="C25" s="5">
        <v>0.14899999999999999</v>
      </c>
    </row>
    <row r="26" spans="2:3">
      <c r="B26">
        <v>2021</v>
      </c>
      <c r="C26" s="5">
        <v>0.2412</v>
      </c>
    </row>
    <row r="27" spans="2:3">
      <c r="B27">
        <v>2022</v>
      </c>
      <c r="C27" s="5">
        <v>4.3200000000000002E-2</v>
      </c>
    </row>
    <row r="28" spans="2:3">
      <c r="B28">
        <v>2023</v>
      </c>
      <c r="C28" s="5">
        <v>0.19420000000000001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F74BA-6FB9-41DF-9EEC-640E8D43366C}">
  <sheetPr>
    <pageSetUpPr fitToPage="1"/>
  </sheetPr>
  <dimension ref="B1:U46"/>
  <sheetViews>
    <sheetView showGridLines="0" topLeftCell="A13" zoomScale="61" zoomScaleNormal="63" workbookViewId="0">
      <selection sqref="A1:L50"/>
    </sheetView>
  </sheetViews>
  <sheetFormatPr defaultRowHeight="15"/>
  <cols>
    <col min="1" max="1" width="1.85546875" customWidth="1"/>
    <col min="2" max="2" width="24.28515625" customWidth="1"/>
    <col min="3" max="3" width="14.85546875" customWidth="1"/>
    <col min="4" max="4" width="13.85546875" customWidth="1"/>
    <col min="5" max="5" width="11.85546875" customWidth="1"/>
    <col min="6" max="6" width="14.42578125" customWidth="1"/>
    <col min="7" max="7" width="14.85546875" customWidth="1"/>
    <col min="8" max="8" width="15.28515625" customWidth="1"/>
    <col min="9" max="9" width="14.85546875" customWidth="1"/>
    <col min="10" max="10" width="16" customWidth="1"/>
    <col min="11" max="11" width="16.28515625" customWidth="1"/>
    <col min="12" max="12" width="18.85546875" customWidth="1"/>
  </cols>
  <sheetData>
    <row r="1" spans="2:21" ht="15.75" thickBot="1"/>
    <row r="2" spans="2:21">
      <c r="B2" s="293"/>
      <c r="C2" s="293"/>
      <c r="D2" s="293"/>
      <c r="E2" s="293"/>
      <c r="F2" s="293"/>
      <c r="G2" s="293"/>
      <c r="H2" s="293"/>
      <c r="I2" s="293"/>
      <c r="J2" s="293"/>
      <c r="K2" s="293"/>
      <c r="L2" s="293"/>
    </row>
    <row r="3" spans="2:21" ht="31.5">
      <c r="B3" s="295" t="str">
        <f>'Data Sheet'!B1</f>
        <v>AVENUE SUPERMARTS LTD</v>
      </c>
      <c r="C3" s="289"/>
      <c r="D3" s="289"/>
      <c r="E3" s="289"/>
      <c r="F3" s="289"/>
      <c r="G3" s="289"/>
      <c r="H3" s="289"/>
      <c r="I3" s="289"/>
      <c r="J3" s="289"/>
      <c r="K3" s="289"/>
      <c r="L3" s="289"/>
    </row>
    <row r="4" spans="2:21"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row>
    <row r="5" spans="2:21" ht="15.75" thickBot="1">
      <c r="B5" s="294"/>
      <c r="C5" s="294"/>
      <c r="D5" s="294"/>
      <c r="E5" s="294"/>
      <c r="F5" s="294"/>
      <c r="G5" s="294"/>
      <c r="H5" s="294"/>
      <c r="I5" s="294"/>
      <c r="J5" s="294"/>
      <c r="K5" s="294"/>
      <c r="L5" s="294"/>
    </row>
    <row r="7" spans="2:21">
      <c r="B7" s="317" t="str">
        <f>"Common Size Income Statement"&amp;"-"&amp;'Data Sheet'!$B$1</f>
        <v>Common Size Income Statement-AVENUE SUPERMARTS LTD</v>
      </c>
      <c r="C7" s="317"/>
      <c r="D7" s="317"/>
      <c r="E7" s="317"/>
      <c r="F7" s="317"/>
      <c r="G7" s="317"/>
      <c r="H7" s="317"/>
      <c r="I7" s="317"/>
      <c r="J7" s="317"/>
      <c r="K7" s="317"/>
      <c r="L7" s="317"/>
      <c r="M7" s="110"/>
      <c r="N7" s="110"/>
      <c r="O7" s="110"/>
      <c r="P7" s="110"/>
      <c r="Q7" s="110"/>
      <c r="R7" s="110"/>
      <c r="S7" s="110"/>
      <c r="T7" s="110"/>
      <c r="U7" s="110"/>
    </row>
    <row r="9" spans="2:21">
      <c r="B9" s="80" t="s">
        <v>247</v>
      </c>
      <c r="C9" s="107">
        <f>'Data Sheet'!B$16</f>
        <v>42094</v>
      </c>
      <c r="D9" s="107">
        <f>'Data Sheet'!C$16</f>
        <v>42460</v>
      </c>
      <c r="E9" s="107">
        <f>'Data Sheet'!D$16</f>
        <v>42825</v>
      </c>
      <c r="F9" s="107">
        <f>'Data Sheet'!E$16</f>
        <v>43190</v>
      </c>
      <c r="G9" s="107">
        <f>'Data Sheet'!F$16</f>
        <v>43555</v>
      </c>
      <c r="H9" s="107">
        <f>'Data Sheet'!G$16</f>
        <v>43921</v>
      </c>
      <c r="I9" s="107">
        <f>'Data Sheet'!H$16</f>
        <v>44286</v>
      </c>
      <c r="J9" s="107">
        <f>'Data Sheet'!I$16</f>
        <v>44651</v>
      </c>
      <c r="K9" s="107">
        <f>'Data Sheet'!J$16</f>
        <v>45016</v>
      </c>
      <c r="L9" s="107">
        <f>'Data Sheet'!K$16</f>
        <v>45382</v>
      </c>
    </row>
    <row r="11" spans="2:21">
      <c r="B11" s="109" t="str">
        <f>'Data Sheet'!A17</f>
        <v>Sales</v>
      </c>
      <c r="C11" s="108">
        <f>'Data Sheet'!B17/'Data Sheet'!B$17</f>
        <v>1</v>
      </c>
      <c r="D11" s="108">
        <f>'Data Sheet'!C17/'Data Sheet'!C$17</f>
        <v>1</v>
      </c>
      <c r="E11" s="108">
        <f>'Data Sheet'!D17/'Data Sheet'!D$17</f>
        <v>1</v>
      </c>
      <c r="F11" s="108">
        <f>'Data Sheet'!E17/'Data Sheet'!E$17</f>
        <v>1</v>
      </c>
      <c r="G11" s="108">
        <f>'Data Sheet'!F17/'Data Sheet'!F$17</f>
        <v>1</v>
      </c>
      <c r="H11" s="108">
        <f>'Data Sheet'!G17/'Data Sheet'!G$17</f>
        <v>1</v>
      </c>
      <c r="I11" s="108">
        <f>'Data Sheet'!H17/'Data Sheet'!H$17</f>
        <v>1</v>
      </c>
      <c r="J11" s="108">
        <f>'Data Sheet'!I17/'Data Sheet'!I$17</f>
        <v>1</v>
      </c>
      <c r="K11" s="108">
        <f>'Data Sheet'!J17/'Data Sheet'!J$17</f>
        <v>1</v>
      </c>
      <c r="L11" s="108">
        <f>'Data Sheet'!K17/'Data Sheet'!K$17</f>
        <v>1</v>
      </c>
    </row>
    <row r="12" spans="2:21">
      <c r="B12" s="106" t="str">
        <f>'Data Sheet'!A18</f>
        <v>Raw Material Cost</v>
      </c>
      <c r="C12" s="47">
        <f>'Data Sheet'!B18/'Data Sheet'!B$17</f>
        <v>0.87716925255806799</v>
      </c>
      <c r="D12" s="47">
        <f>'Data Sheet'!C18/'Data Sheet'!C$17</f>
        <v>0.86624276540816614</v>
      </c>
      <c r="E12" s="47">
        <f>'Data Sheet'!D18/'Data Sheet'!D$17</f>
        <v>0.87052539566470821</v>
      </c>
      <c r="F12" s="47">
        <f>'Data Sheet'!E18/'Data Sheet'!E$17</f>
        <v>0.85457188090360003</v>
      </c>
      <c r="G12" s="47">
        <f>'Data Sheet'!F18/'Data Sheet'!F$17</f>
        <v>0.87207741050522591</v>
      </c>
      <c r="H12" s="47">
        <f>'Data Sheet'!G18/'Data Sheet'!G$17</f>
        <v>0.86214344878609739</v>
      </c>
      <c r="I12" s="47">
        <f>'Data Sheet'!H18/'Data Sheet'!H$17</f>
        <v>0.86383250507599285</v>
      </c>
      <c r="J12" s="47">
        <f>'Data Sheet'!I18/'Data Sheet'!I$17</f>
        <v>0.86814099954578139</v>
      </c>
      <c r="K12" s="47">
        <f>'Data Sheet'!J18/'Data Sheet'!J$17</f>
        <v>0.86099787206031053</v>
      </c>
      <c r="L12" s="47">
        <f>'Data Sheet'!K18/'Data Sheet'!K$17</f>
        <v>0.86551137326849226</v>
      </c>
    </row>
    <row r="13" spans="2:21">
      <c r="B13" s="106" t="str">
        <f>'Data Sheet'!A19</f>
        <v>Change in Inventory</v>
      </c>
      <c r="C13" s="47">
        <f>'Data Sheet'!B19/'Data Sheet'!B$17</f>
        <v>2.5045695038225433E-2</v>
      </c>
      <c r="D13" s="47">
        <f>'Data Sheet'!C19/'Data Sheet'!C$17</f>
        <v>1.5387196286941855E-2</v>
      </c>
      <c r="E13" s="47">
        <f>'Data Sheet'!D19/'Data Sheet'!D$17</f>
        <v>2.3216251880615581E-2</v>
      </c>
      <c r="F13" s="47">
        <f>'Data Sheet'!E19/'Data Sheet'!E$17</f>
        <v>1.4056222228135061E-2</v>
      </c>
      <c r="G13" s="47">
        <f>'Data Sheet'!F19/'Data Sheet'!F$17</f>
        <v>2.2227476590290594E-2</v>
      </c>
      <c r="H13" s="47">
        <f>'Data Sheet'!G19/'Data Sheet'!G$17</f>
        <v>1.3620718771863514E-2</v>
      </c>
      <c r="I13" s="47">
        <f>'Data Sheet'!H19/'Data Sheet'!H$17</f>
        <v>1.2462380493607686E-2</v>
      </c>
      <c r="J13" s="47">
        <f>'Data Sheet'!I19/'Data Sheet'!I$17</f>
        <v>1.5959959026700117E-2</v>
      </c>
      <c r="K13" s="47">
        <f>'Data Sheet'!J19/'Data Sheet'!J$17</f>
        <v>1.169059626195974E-2</v>
      </c>
      <c r="L13" s="47">
        <f>'Data Sheet'!K19/'Data Sheet'!K$17</f>
        <v>1.3462999639881446E-2</v>
      </c>
    </row>
    <row r="14" spans="2:21">
      <c r="B14" s="106" t="str">
        <f>'Data Sheet'!A20</f>
        <v>Power and Fuel</v>
      </c>
      <c r="C14" s="47">
        <f>'Data Sheet'!B20/'Data Sheet'!B$17</f>
        <v>9.2135484041289354E-3</v>
      </c>
      <c r="D14" s="47">
        <f>'Data Sheet'!C20/'Data Sheet'!C$17</f>
        <v>9.2313857796583309E-3</v>
      </c>
      <c r="E14" s="47">
        <f>'Data Sheet'!D20/'Data Sheet'!D$17</f>
        <v>8.3553964211570287E-3</v>
      </c>
      <c r="F14" s="47">
        <f>'Data Sheet'!E20/'Data Sheet'!E$17</f>
        <v>8.0661469281324005E-3</v>
      </c>
      <c r="G14" s="47">
        <f>'Data Sheet'!F20/'Data Sheet'!F$17</f>
        <v>7.6382737501324701E-3</v>
      </c>
      <c r="H14" s="47">
        <f>'Data Sheet'!G20/'Data Sheet'!G$17</f>
        <v>7.5688977169463857E-3</v>
      </c>
      <c r="I14" s="47">
        <f>'Data Sheet'!H20/'Data Sheet'!H$17</f>
        <v>7.2153239895854119E-3</v>
      </c>
      <c r="J14" s="47">
        <f>'Data Sheet'!I20/'Data Sheet'!I$17</f>
        <v>6.7102979151460141E-3</v>
      </c>
      <c r="K14" s="47">
        <f>'Data Sheet'!J20/'Data Sheet'!J$17</f>
        <v>7.3441463917930071E-3</v>
      </c>
      <c r="L14" s="47">
        <f>'Data Sheet'!K20/'Data Sheet'!K$17</f>
        <v>7.4148193608712777E-3</v>
      </c>
    </row>
    <row r="15" spans="2:21">
      <c r="B15" s="106" t="str">
        <f>'Data Sheet'!A21</f>
        <v>Other Mfr. Exp</v>
      </c>
      <c r="C15" s="47">
        <f>'Data Sheet'!B21/'Data Sheet'!B$17</f>
        <v>2.4124806077556554E-2</v>
      </c>
      <c r="D15" s="47">
        <f>'Data Sheet'!C21/'Data Sheet'!C$17</f>
        <v>2.8118213929560008E-2</v>
      </c>
      <c r="E15" s="47">
        <f>'Data Sheet'!D21/'Data Sheet'!D$17</f>
        <v>2.7980197853366612E-2</v>
      </c>
      <c r="F15" s="47">
        <f>'Data Sheet'!E21/'Data Sheet'!E$17</f>
        <v>2.4859643987973287E-2</v>
      </c>
      <c r="G15" s="47">
        <f>'Data Sheet'!F21/'Data Sheet'!F$17</f>
        <v>2.4980354439896584E-2</v>
      </c>
      <c r="H15" s="47">
        <f>'Data Sheet'!G21/'Data Sheet'!G$17</f>
        <v>2.5973253130252269E-2</v>
      </c>
      <c r="I15" s="47">
        <f>'Data Sheet'!H21/'Data Sheet'!H$17</f>
        <v>3.0916959159278067E-2</v>
      </c>
      <c r="J15" s="47">
        <f>'Data Sheet'!I21/'Data Sheet'!I$17</f>
        <v>2.6015075410951674E-2</v>
      </c>
      <c r="K15" s="47">
        <f>'Data Sheet'!J21/'Data Sheet'!J$17</f>
        <v>2.6063759758503589E-2</v>
      </c>
      <c r="L15" s="47">
        <f>'Data Sheet'!K21/'Data Sheet'!K$17</f>
        <v>2.6057501226155435E-2</v>
      </c>
    </row>
    <row r="16" spans="2:21">
      <c r="B16" s="106" t="str">
        <f>'Data Sheet'!A22</f>
        <v>Employee Cost</v>
      </c>
      <c r="C16" s="47">
        <f>'Data Sheet'!B22/'Data Sheet'!B$17</f>
        <v>2.0818612827532872E-2</v>
      </c>
      <c r="D16" s="47">
        <f>'Data Sheet'!C22/'Data Sheet'!C$17</f>
        <v>1.7363020401315973E-2</v>
      </c>
      <c r="E16" s="47">
        <f>'Data Sheet'!D22/'Data Sheet'!D$17</f>
        <v>1.6193886213301728E-2</v>
      </c>
      <c r="F16" s="47">
        <f>'Data Sheet'!E22/'Data Sheet'!E$17</f>
        <v>1.8834313386371496E-2</v>
      </c>
      <c r="G16" s="47">
        <f>'Data Sheet'!F22/'Data Sheet'!F$17</f>
        <v>1.7804476188381425E-2</v>
      </c>
      <c r="H16" s="47">
        <f>'Data Sheet'!G22/'Data Sheet'!G$17</f>
        <v>1.8381034330242619E-2</v>
      </c>
      <c r="I16" s="47">
        <f>'Data Sheet'!H22/'Data Sheet'!H$17</f>
        <v>2.2266440128136201E-2</v>
      </c>
      <c r="J16" s="47">
        <f>'Data Sheet'!I22/'Data Sheet'!I$17</f>
        <v>1.9930094875851741E-2</v>
      </c>
      <c r="K16" s="47">
        <f>'Data Sheet'!J22/'Data Sheet'!J$17</f>
        <v>1.7464231658775208E-2</v>
      </c>
      <c r="L16" s="47">
        <f>'Data Sheet'!K22/'Data Sheet'!K$17</f>
        <v>1.7874402698388601E-2</v>
      </c>
    </row>
    <row r="17" spans="2:12">
      <c r="B17" s="106" t="str">
        <f>'Data Sheet'!A23</f>
        <v>Selling and admin</v>
      </c>
      <c r="C17" s="47">
        <f>'Data Sheet'!B23/'Data Sheet'!B$17</f>
        <v>9.0504904937238229E-2</v>
      </c>
      <c r="D17" s="47">
        <f>'Data Sheet'!C23/'Data Sheet'!C$17</f>
        <v>7.541799863929094E-2</v>
      </c>
      <c r="E17" s="47">
        <f>'Data Sheet'!D23/'Data Sheet'!D$17</f>
        <v>5.9877119107054301E-3</v>
      </c>
      <c r="F17" s="47">
        <f>'Data Sheet'!E23/'Data Sheet'!E$17</f>
        <v>6.3858659500305986E-3</v>
      </c>
      <c r="G17" s="47">
        <f>'Data Sheet'!F23/'Data Sheet'!F$17</f>
        <v>6.7904653548298086E-3</v>
      </c>
      <c r="H17" s="47">
        <f>'Data Sheet'!G23/'Data Sheet'!G$17</f>
        <v>4.794090920056936E-3</v>
      </c>
      <c r="I17" s="47">
        <f>'Data Sheet'!H23/'Data Sheet'!H$17</f>
        <v>4.5019148359818515E-3</v>
      </c>
      <c r="J17" s="47">
        <f>'Data Sheet'!I23/'Data Sheet'!I$17</f>
        <v>4.6296729722461738E-3</v>
      </c>
      <c r="K17" s="47">
        <f>'Data Sheet'!J23/'Data Sheet'!J$17</f>
        <v>4.9496306684755865E-3</v>
      </c>
      <c r="L17" s="47">
        <f>'Data Sheet'!K23/'Data Sheet'!K$17</f>
        <v>5.4033534538992138E-3</v>
      </c>
    </row>
    <row r="18" spans="2:12">
      <c r="B18" s="106" t="str">
        <f>'Data Sheet'!A24</f>
        <v>Other Expenses</v>
      </c>
      <c r="C18" s="47">
        <f>'Data Sheet'!B24/'Data Sheet'!B$17</f>
        <v>-6.7639527101001171E-2</v>
      </c>
      <c r="D18" s="47">
        <f>'Data Sheet'!C24/'Data Sheet'!C$17</f>
        <v>-5.8395155502949755E-2</v>
      </c>
      <c r="E18" s="47">
        <f>'Data Sheet'!D24/'Data Sheet'!D$17</f>
        <v>1.2714222076535801E-2</v>
      </c>
      <c r="F18" s="47">
        <f>'Data Sheet'!E24/'Data Sheet'!E$17</f>
        <v>1.1346885559960621E-2</v>
      </c>
      <c r="G18" s="47">
        <f>'Data Sheet'!F24/'Data Sheet'!F$17</f>
        <v>1.1289448584619876E-2</v>
      </c>
      <c r="H18" s="47">
        <f>'Data Sheet'!G24/'Data Sheet'!G$17</f>
        <v>9.1832795876189161E-3</v>
      </c>
      <c r="I18" s="47">
        <f>'Data Sheet'!H24/'Data Sheet'!H$17</f>
        <v>1.1458779458776144E-2</v>
      </c>
      <c r="J18" s="47">
        <f>'Data Sheet'!I24/'Data Sheet'!I$17</f>
        <v>9.7510126299906342E-3</v>
      </c>
      <c r="K18" s="47">
        <f>'Data Sheet'!J24/'Data Sheet'!J$17</f>
        <v>9.931474552959927E-3</v>
      </c>
      <c r="L18" s="47">
        <f>'Data Sheet'!K24/'Data Sheet'!K$17</f>
        <v>1.0364089899294786E-2</v>
      </c>
    </row>
    <row r="19" spans="2:12">
      <c r="B19" s="106" t="str">
        <f>'Data Sheet'!A25</f>
        <v>Other Income</v>
      </c>
      <c r="C19" s="47">
        <f>'Data Sheet'!B25/'Data Sheet'!B$17</f>
        <v>3.1477941370587144E-3</v>
      </c>
      <c r="D19" s="47">
        <f>'Data Sheet'!C25/'Data Sheet'!C$17</f>
        <v>1.9828140581749721E-3</v>
      </c>
      <c r="E19" s="47">
        <f>'Data Sheet'!D25/'Data Sheet'!D$17</f>
        <v>2.3281810770148848E-3</v>
      </c>
      <c r="F19" s="47">
        <f>'Data Sheet'!E25/'Data Sheet'!E$17</f>
        <v>5.8370805949498443E-3</v>
      </c>
      <c r="G19" s="47">
        <f>'Data Sheet'!F25/'Data Sheet'!F$17</f>
        <v>2.4159539943972661E-3</v>
      </c>
      <c r="H19" s="47">
        <f>'Data Sheet'!G25/'Data Sheet'!G$17</f>
        <v>2.4121237464917854E-3</v>
      </c>
      <c r="I19" s="47">
        <f>'Data Sheet'!H25/'Data Sheet'!H$17</f>
        <v>8.0532459431405957E-3</v>
      </c>
      <c r="J19" s="47">
        <f>'Data Sheet'!I25/'Data Sheet'!I$17</f>
        <v>3.6686147170075672E-3</v>
      </c>
      <c r="K19" s="47">
        <f>'Data Sheet'!J25/'Data Sheet'!J$17</f>
        <v>2.9785553353022299E-3</v>
      </c>
      <c r="L19" s="47">
        <f>'Data Sheet'!K25/'Data Sheet'!K$17</f>
        <v>2.8466889274669253E-3</v>
      </c>
    </row>
    <row r="20" spans="2:12">
      <c r="B20" s="106" t="str">
        <f>'Data Sheet'!A26</f>
        <v>Depreciation</v>
      </c>
      <c r="C20" s="47">
        <f>'Data Sheet'!B26/'Data Sheet'!B$17</f>
        <v>1.26626114423171E-2</v>
      </c>
      <c r="D20" s="47">
        <f>'Data Sheet'!C26/'Data Sheet'!C$17</f>
        <v>1.1467002805297445E-2</v>
      </c>
      <c r="E20" s="47">
        <f>'Data Sheet'!D26/'Data Sheet'!D$17</f>
        <v>1.0743252897618866E-2</v>
      </c>
      <c r="F20" s="47">
        <f>'Data Sheet'!E26/'Data Sheet'!E$17</f>
        <v>1.0576590479738178E-2</v>
      </c>
      <c r="G20" s="47">
        <f>'Data Sheet'!F26/'Data Sheet'!F$17</f>
        <v>1.062209940553435E-2</v>
      </c>
      <c r="H20" s="47">
        <f>'Data Sheet'!G26/'Data Sheet'!G$17</f>
        <v>1.5054563292615258E-2</v>
      </c>
      <c r="I20" s="47">
        <f>'Data Sheet'!H26/'Data Sheet'!H$17</f>
        <v>1.7154412075354161E-2</v>
      </c>
      <c r="J20" s="47">
        <f>'Data Sheet'!I26/'Data Sheet'!I$17</f>
        <v>1.6079405299605148E-2</v>
      </c>
      <c r="K20" s="47">
        <f>'Data Sheet'!J26/'Data Sheet'!J$17</f>
        <v>1.4913085008342757E-2</v>
      </c>
      <c r="L20" s="47">
        <f>'Data Sheet'!K26/'Data Sheet'!K$17</f>
        <v>1.4388203075361254E-2</v>
      </c>
    </row>
    <row r="21" spans="2:12">
      <c r="B21" s="106" t="str">
        <f>'Data Sheet'!A27</f>
        <v>Interest</v>
      </c>
      <c r="C21" s="47">
        <f>'Data Sheet'!B27/'Data Sheet'!B$17</f>
        <v>1.1237019425632393E-2</v>
      </c>
      <c r="D21" s="47">
        <f>'Data Sheet'!C27/'Data Sheet'!C$17</f>
        <v>1.0641024446163452E-2</v>
      </c>
      <c r="E21" s="47">
        <f>'Data Sheet'!D27/'Data Sheet'!D$17</f>
        <v>1.0252401724703094E-2</v>
      </c>
      <c r="F21" s="47">
        <f>'Data Sheet'!E27/'Data Sheet'!E$17</f>
        <v>3.9605672777585609E-3</v>
      </c>
      <c r="G21" s="47">
        <f>'Data Sheet'!F27/'Data Sheet'!F$17</f>
        <v>2.3599666475376565E-3</v>
      </c>
      <c r="H21" s="47">
        <f>'Data Sheet'!G27/'Data Sheet'!G$17</f>
        <v>2.7792297609186899E-3</v>
      </c>
      <c r="I21" s="47">
        <f>'Data Sheet'!H27/'Data Sheet'!H$17</f>
        <v>1.7251334337900829E-3</v>
      </c>
      <c r="J21" s="47">
        <f>'Data Sheet'!I27/'Data Sheet'!I$17</f>
        <v>1.7364905458274996E-3</v>
      </c>
      <c r="K21" s="47">
        <f>'Data Sheet'!J27/'Data Sheet'!J$17</f>
        <v>1.5735455732972048E-3</v>
      </c>
      <c r="L21" s="47">
        <f>'Data Sheet'!K27/'Data Sheet'!K$17</f>
        <v>1.1445430028610621E-3</v>
      </c>
    </row>
    <row r="22" spans="2:12">
      <c r="B22" s="106" t="str">
        <f>'Data Sheet'!A28</f>
        <v>Profit before tax</v>
      </c>
      <c r="C22" s="47">
        <f>'Data Sheet'!B28/'Data Sheet'!B$17</f>
        <v>5.0102260603811205E-2</v>
      </c>
      <c r="D22" s="47">
        <f>'Data Sheet'!C28/'Data Sheet'!C$17</f>
        <v>5.7283754438614311E-2</v>
      </c>
      <c r="E22" s="47">
        <f>'Data Sheet'!D28/'Data Sheet'!D$17</f>
        <v>6.2791968195533593E-2</v>
      </c>
      <c r="F22" s="47">
        <f>'Data Sheet'!E28/'Data Sheet'!E$17</f>
        <v>8.1291408349519728E-2</v>
      </c>
      <c r="G22" s="47">
        <f>'Data Sheet'!F28/'Data Sheet'!F$17</f>
        <v>7.1080935708529872E-2</v>
      </c>
      <c r="H22" s="47">
        <f>'Data Sheet'!G28/'Data Sheet'!G$17</f>
        <v>7.0155044993606808E-2</v>
      </c>
      <c r="I22" s="47">
        <f>'Data Sheet'!H28/'Data Sheet'!H$17</f>
        <v>6.1444158279853507E-2</v>
      </c>
      <c r="J22" s="47">
        <f>'Data Sheet'!I28/'Data Sheet'!I$17</f>
        <v>6.6635524548307457E-2</v>
      </c>
      <c r="K22" s="47">
        <f>'Data Sheet'!J28/'Data Sheet'!J$17</f>
        <v>7.1431405924804084E-2</v>
      </c>
      <c r="L22" s="47">
        <f>'Data Sheet'!K28/'Data Sheet'!K$17</f>
        <v>6.8151402582024428E-2</v>
      </c>
    </row>
    <row r="23" spans="2:12">
      <c r="B23" s="106" t="str">
        <f>'Data Sheet'!A29</f>
        <v>Tax</v>
      </c>
      <c r="C23" s="47">
        <f>'Data Sheet'!B29/'Data Sheet'!B$17</f>
        <v>1.7225127068700181E-2</v>
      </c>
      <c r="D23" s="47">
        <f>'Data Sheet'!C29/'Data Sheet'!C$17</f>
        <v>1.9976094392201087E-2</v>
      </c>
      <c r="E23" s="47">
        <f>'Data Sheet'!D29/'Data Sheet'!D$17</f>
        <v>2.2548896005110227E-2</v>
      </c>
      <c r="F23" s="47">
        <f>'Data Sheet'!E29/'Data Sheet'!E$17</f>
        <v>2.7658116701700236E-2</v>
      </c>
      <c r="G23" s="47">
        <f>'Data Sheet'!F29/'Data Sheet'!F$17</f>
        <v>2.5968131202348269E-2</v>
      </c>
      <c r="H23" s="47">
        <f>'Data Sheet'!G29/'Data Sheet'!G$17</f>
        <v>1.7844247332148514E-2</v>
      </c>
      <c r="I23" s="47">
        <f>'Data Sheet'!H29/'Data Sheet'!H$17</f>
        <v>1.5906020197936795E-2</v>
      </c>
      <c r="J23" s="47">
        <f>'Data Sheet'!I29/'Data Sheet'!I$17</f>
        <v>1.8456708958179923E-2</v>
      </c>
      <c r="K23" s="47">
        <f>'Data Sheet'!J29/'Data Sheet'!J$17</f>
        <v>1.5914028995629274E-2</v>
      </c>
      <c r="L23" s="47">
        <f>'Data Sheet'!K29/'Data Sheet'!K$17</f>
        <v>1.8226842398220238E-2</v>
      </c>
    </row>
    <row r="24" spans="2:12">
      <c r="B24" s="106" t="str">
        <f>'Data Sheet'!A30</f>
        <v>Net profit</v>
      </c>
      <c r="C24" s="47">
        <f>'Data Sheet'!B30/'Data Sheet'!B$17</f>
        <v>3.2870921805190828E-2</v>
      </c>
      <c r="D24" s="47">
        <f>'Data Sheet'!C30/'Data Sheet'!C$17</f>
        <v>3.7307660046413227E-2</v>
      </c>
      <c r="E24" s="47">
        <f>'Data Sheet'!D30/'Data Sheet'!D$17</f>
        <v>4.0238869697504558E-2</v>
      </c>
      <c r="F24" s="47">
        <f>'Data Sheet'!E30/'Data Sheet'!E$17</f>
        <v>5.3631961259079902E-2</v>
      </c>
      <c r="G24" s="47">
        <f>'Data Sheet'!F30/'Data Sheet'!F$17</f>
        <v>4.511680360238586E-2</v>
      </c>
      <c r="H24" s="47">
        <f>'Data Sheet'!G30/'Data Sheet'!G$17</f>
        <v>5.2314818537848508E-2</v>
      </c>
      <c r="I24" s="47">
        <f>'Data Sheet'!H30/'Data Sheet'!H$17</f>
        <v>4.5540623268135849E-2</v>
      </c>
      <c r="J24" s="47">
        <f>'Data Sheet'!I30/'Data Sheet'!I$17</f>
        <v>4.8183658006596658E-2</v>
      </c>
      <c r="K24" s="47">
        <f>'Data Sheet'!J30/'Data Sheet'!J$17</f>
        <v>5.5521345223900537E-2</v>
      </c>
      <c r="L24" s="47">
        <f>'Data Sheet'!K30/'Data Sheet'!K$17</f>
        <v>4.9935586230279376E-2</v>
      </c>
    </row>
    <row r="25" spans="2:12">
      <c r="B25" s="106" t="str">
        <f>'Data Sheet'!A31</f>
        <v>Dividend Amount</v>
      </c>
      <c r="C25" s="47">
        <f>'Data Sheet'!B31/'Data Sheet'!B$17</f>
        <v>0</v>
      </c>
      <c r="D25" s="47">
        <f>'Data Sheet'!C31/'Data Sheet'!C$17</f>
        <v>0</v>
      </c>
      <c r="E25" s="47">
        <f>'Data Sheet'!D31/'Data Sheet'!D$17</f>
        <v>0</v>
      </c>
      <c r="F25" s="47">
        <f>'Data Sheet'!E31/'Data Sheet'!E$17</f>
        <v>0</v>
      </c>
      <c r="G25" s="47">
        <f>'Data Sheet'!F31/'Data Sheet'!F$17</f>
        <v>0</v>
      </c>
      <c r="H25" s="47">
        <f>'Data Sheet'!G31/'Data Sheet'!G$17</f>
        <v>0</v>
      </c>
      <c r="I25" s="47">
        <f>'Data Sheet'!H31/'Data Sheet'!H$17</f>
        <v>0</v>
      </c>
      <c r="J25" s="47">
        <f>'Data Sheet'!I31/'Data Sheet'!I$17</f>
        <v>0</v>
      </c>
      <c r="K25" s="47">
        <f>'Data Sheet'!J31/'Data Sheet'!J$17</f>
        <v>0</v>
      </c>
      <c r="L25" s="47">
        <f>'Data Sheet'!K31/'Data Sheet'!K$17</f>
        <v>0</v>
      </c>
    </row>
    <row r="26" spans="2:12">
      <c r="B26" s="106" t="str">
        <f>'Data Sheet'!A32</f>
        <v>EBITDA</v>
      </c>
      <c r="C26" s="47">
        <f>'Data Sheet'!B32/'Data Sheet'!B$17</f>
        <v>7.40018914717607E-2</v>
      </c>
      <c r="D26" s="47">
        <f>'Data Sheet'!C32/'Data Sheet'!C$17</f>
        <v>7.9391781690075214E-2</v>
      </c>
      <c r="E26" s="47">
        <f>'Data Sheet'!D32/'Data Sheet'!D$17</f>
        <v>8.3787622817855553E-2</v>
      </c>
      <c r="F26" s="47">
        <f>'Data Sheet'!E32/'Data Sheet'!E$17</f>
        <v>9.5828566107016455E-2</v>
      </c>
      <c r="G26" s="47">
        <f>'Data Sheet'!F32/'Data Sheet'!F$17</f>
        <v>8.4063001761601877E-2</v>
      </c>
      <c r="H26" s="47">
        <f>'Data Sheet'!G32/'Data Sheet'!G$17</f>
        <v>8.7988838047140736E-2</v>
      </c>
      <c r="I26" s="47">
        <f>'Data Sheet'!H32/'Data Sheet'!H$17</f>
        <v>8.0323703788997752E-2</v>
      </c>
      <c r="J26" s="47">
        <f>'Data Sheet'!I32/'Data Sheet'!I$17</f>
        <v>8.4451420393740109E-2</v>
      </c>
      <c r="K26" s="47">
        <f>'Data Sheet'!J32/'Data Sheet'!J$17</f>
        <v>8.7918036506444044E-2</v>
      </c>
      <c r="L26" s="47">
        <f>'Data Sheet'!K32/'Data Sheet'!K$17</f>
        <v>8.368414866024676E-2</v>
      </c>
    </row>
    <row r="27" spans="2:12">
      <c r="B27" s="106"/>
    </row>
    <row r="29" spans="2:12">
      <c r="B29" s="317" t="str">
        <f>"Common Size Balance Sheet"&amp;""&amp;"-"&amp;'Data Sheet'!$B$1</f>
        <v>Common Size Balance Sheet-AVENUE SUPERMARTS LTD</v>
      </c>
      <c r="C29" s="317"/>
      <c r="D29" s="317"/>
      <c r="E29" s="317"/>
      <c r="F29" s="317"/>
      <c r="G29" s="317"/>
      <c r="H29" s="317"/>
      <c r="I29" s="317"/>
      <c r="J29" s="317"/>
      <c r="K29" s="317"/>
      <c r="L29" s="317"/>
    </row>
    <row r="31" spans="2:12">
      <c r="B31" s="80" t="s">
        <v>247</v>
      </c>
      <c r="C31" s="107">
        <f>'Data Sheet'!B$16</f>
        <v>42094</v>
      </c>
      <c r="D31" s="107">
        <f>'Data Sheet'!C$16</f>
        <v>42460</v>
      </c>
      <c r="E31" s="107">
        <f>'Data Sheet'!D$16</f>
        <v>42825</v>
      </c>
      <c r="F31" s="107">
        <f>'Data Sheet'!E$16</f>
        <v>43190</v>
      </c>
      <c r="G31" s="107">
        <f>'Data Sheet'!F$16</f>
        <v>43555</v>
      </c>
      <c r="H31" s="107">
        <f>'Data Sheet'!G$16</f>
        <v>43921</v>
      </c>
      <c r="I31" s="107">
        <f>'Data Sheet'!H$16</f>
        <v>44286</v>
      </c>
      <c r="J31" s="107">
        <f>'Data Sheet'!I$16</f>
        <v>44651</v>
      </c>
      <c r="K31" s="107">
        <f>'Data Sheet'!J$16</f>
        <v>45016</v>
      </c>
      <c r="L31" s="107">
        <f>'Data Sheet'!K$16</f>
        <v>45382</v>
      </c>
    </row>
    <row r="32" spans="2:12">
      <c r="C32" s="106"/>
    </row>
    <row r="33" spans="2:12">
      <c r="B33" s="2" t="s">
        <v>121</v>
      </c>
      <c r="C33" s="108">
        <f>'Data Sheet'!B61/'Data Sheet'!B$61</f>
        <v>1</v>
      </c>
      <c r="D33" s="108">
        <f>'Data Sheet'!C61/'Data Sheet'!C$61</f>
        <v>1</v>
      </c>
      <c r="E33" s="108">
        <f>'Data Sheet'!D61/'Data Sheet'!D$61</f>
        <v>1</v>
      </c>
      <c r="F33" s="108">
        <f>'Data Sheet'!E61/'Data Sheet'!E$61</f>
        <v>1</v>
      </c>
      <c r="G33" s="108">
        <f>'Data Sheet'!F61/'Data Sheet'!F$61</f>
        <v>1</v>
      </c>
      <c r="H33" s="108">
        <f>'Data Sheet'!G61/'Data Sheet'!G$61</f>
        <v>1</v>
      </c>
      <c r="I33" s="108">
        <f>'Data Sheet'!H61/'Data Sheet'!H$61</f>
        <v>1</v>
      </c>
      <c r="J33" s="108">
        <f>'Data Sheet'!I61/'Data Sheet'!I$61</f>
        <v>1</v>
      </c>
      <c r="K33" s="108">
        <f>'Data Sheet'!J61/'Data Sheet'!J$61</f>
        <v>1</v>
      </c>
      <c r="L33" s="108">
        <f>'Data Sheet'!K61/'Data Sheet'!K$61</f>
        <v>1</v>
      </c>
    </row>
    <row r="34" spans="2:12">
      <c r="B34" s="106" t="str">
        <f>'Data Sheet'!A57</f>
        <v>Equity Share Capital</v>
      </c>
      <c r="C34" s="47">
        <f>'Data Sheet'!B57/'Data Sheet'!B$61</f>
        <v>0.23846509909504376</v>
      </c>
      <c r="D34" s="47">
        <f>'Data Sheet'!C57/'Data Sheet'!C$61</f>
        <v>0.18105082603593028</v>
      </c>
      <c r="E34" s="47">
        <f>'Data Sheet'!D57/'Data Sheet'!D$61</f>
        <v>0.10724350778790505</v>
      </c>
      <c r="F34" s="47">
        <f>'Data Sheet'!E57/'Data Sheet'!E$61</f>
        <v>0.11049144686290549</v>
      </c>
      <c r="G34" s="47">
        <f>'Data Sheet'!F57/'Data Sheet'!F$61</f>
        <v>8.9084290914281647E-2</v>
      </c>
      <c r="H34" s="47">
        <f>'Data Sheet'!G57/'Data Sheet'!G$61</f>
        <v>5.3640395622449523E-2</v>
      </c>
      <c r="I34" s="47">
        <f>'Data Sheet'!H57/'Data Sheet'!H$61</f>
        <v>4.7438127286242089E-2</v>
      </c>
      <c r="J34" s="47">
        <f>'Data Sheet'!I57/'Data Sheet'!I$61</f>
        <v>4.1870004356543672E-2</v>
      </c>
      <c r="K34" s="47">
        <f>'Data Sheet'!J57/'Data Sheet'!J$61</f>
        <v>3.5806527872597561E-2</v>
      </c>
      <c r="L34" s="47">
        <f>'Data Sheet'!K57/'Data Sheet'!K$61</f>
        <v>3.0734708451726017E-2</v>
      </c>
    </row>
    <row r="35" spans="2:12">
      <c r="B35" s="106" t="str">
        <f>'Data Sheet'!A58</f>
        <v>Reserves</v>
      </c>
      <c r="C35" s="47">
        <f>'Data Sheet'!B58/'Data Sheet'!B$61</f>
        <v>0.27078617807806149</v>
      </c>
      <c r="D35" s="47">
        <f>'Data Sheet'!C58/'Data Sheet'!C$61</f>
        <v>0.30916699983234242</v>
      </c>
      <c r="E35" s="47">
        <f>'Data Sheet'!D58/'Data Sheet'!D$61</f>
        <v>0.55293782048638318</v>
      </c>
      <c r="F35" s="47">
        <f>'Data Sheet'!E58/'Data Sheet'!E$61</f>
        <v>0.71614951258980697</v>
      </c>
      <c r="G35" s="47">
        <f>'Data Sheet'!F58/'Data Sheet'!F$61</f>
        <v>0.70849618157162231</v>
      </c>
      <c r="H35" s="47">
        <f>'Data Sheet'!G58/'Data Sheet'!G$61</f>
        <v>0.86384827627325234</v>
      </c>
      <c r="I35" s="47">
        <f>'Data Sheet'!H58/'Data Sheet'!H$61</f>
        <v>0.84481126030296494</v>
      </c>
      <c r="J35" s="47">
        <f>'Data Sheet'!I58/'Data Sheet'!I$61</f>
        <v>0.84221361542707707</v>
      </c>
      <c r="K35" s="47">
        <f>'Data Sheet'!J58/'Data Sheet'!J$61</f>
        <v>0.852297658264345</v>
      </c>
      <c r="L35" s="47">
        <f>'Data Sheet'!K58/'Data Sheet'!K$61</f>
        <v>0.85238432153436916</v>
      </c>
    </row>
    <row r="36" spans="2:12">
      <c r="B36" s="106" t="str">
        <f>'Data Sheet'!A59</f>
        <v>Borrowings</v>
      </c>
      <c r="C36" s="47">
        <f>'Data Sheet'!B59/'Data Sheet'!B$61</f>
        <v>0.38400550362874286</v>
      </c>
      <c r="D36" s="47">
        <f>'Data Sheet'!C59/'Data Sheet'!C$61</f>
        <v>0.38443235017217142</v>
      </c>
      <c r="E36" s="47">
        <f>'Data Sheet'!D59/'Data Sheet'!D$61</f>
        <v>0.25730330900042619</v>
      </c>
      <c r="F36" s="47">
        <f>'Data Sheet'!E59/'Data Sheet'!E$61</f>
        <v>7.7767863149806479E-2</v>
      </c>
      <c r="G36" s="47">
        <f>'Data Sheet'!F59/'Data Sheet'!F$61</f>
        <v>9.9942902005567047E-2</v>
      </c>
      <c r="H36" s="47">
        <f>'Data Sheet'!G59/'Data Sheet'!G$61</f>
        <v>2.7590724203720388E-2</v>
      </c>
      <c r="I36" s="47">
        <f>'Data Sheet'!H59/'Data Sheet'!H$61</f>
        <v>2.875932347373316E-2</v>
      </c>
      <c r="J36" s="47">
        <f>'Data Sheet'!I59/'Data Sheet'!I$61</f>
        <v>4.1816355524989371E-2</v>
      </c>
      <c r="K36" s="47">
        <f>'Data Sheet'!J59/'Data Sheet'!J$61</f>
        <v>3.5514887994821186E-2</v>
      </c>
      <c r="L36" s="47">
        <f>'Data Sheet'!K59/'Data Sheet'!K$61</f>
        <v>2.7968381597243214E-2</v>
      </c>
    </row>
    <row r="37" spans="2:12">
      <c r="B37" s="106" t="str">
        <f>'Data Sheet'!A60</f>
        <v>Other Liabilities</v>
      </c>
      <c r="C37" s="47">
        <f>'Data Sheet'!B60/'Data Sheet'!B$61</f>
        <v>0.10674321919815187</v>
      </c>
      <c r="D37" s="47">
        <f>'Data Sheet'!C60/'Data Sheet'!C$61</f>
        <v>0.12534982395955582</v>
      </c>
      <c r="E37" s="47">
        <f>'Data Sheet'!D60/'Data Sheet'!D$61</f>
        <v>8.2515362725285604E-2</v>
      </c>
      <c r="F37" s="47">
        <f>'Data Sheet'!E60/'Data Sheet'!E$61</f>
        <v>9.5591177397480964E-2</v>
      </c>
      <c r="G37" s="47">
        <f>'Data Sheet'!F60/'Data Sheet'!F$61</f>
        <v>0.10247662550852901</v>
      </c>
      <c r="H37" s="47">
        <f>'Data Sheet'!G60/'Data Sheet'!G$61</f>
        <v>5.4920603900577666E-2</v>
      </c>
      <c r="I37" s="47">
        <f>'Data Sheet'!H60/'Data Sheet'!H$61</f>
        <v>7.8991288937059922E-2</v>
      </c>
      <c r="J37" s="47">
        <f>'Data Sheet'!I60/'Data Sheet'!I$61</f>
        <v>7.4100024691389946E-2</v>
      </c>
      <c r="K37" s="47">
        <f>'Data Sheet'!J60/'Data Sheet'!J$61</f>
        <v>7.6380925868236207E-2</v>
      </c>
      <c r="L37" s="47">
        <f>'Data Sheet'!K60/'Data Sheet'!K$61</f>
        <v>8.8912588416661636E-2</v>
      </c>
    </row>
    <row r="39" spans="2:12">
      <c r="B39" s="2" t="s">
        <v>248</v>
      </c>
      <c r="C39" s="108">
        <f>'Data Sheet'!B75/'Data Sheet'!B$75</f>
        <v>1</v>
      </c>
      <c r="D39" s="108">
        <f>'Data Sheet'!C75/'Data Sheet'!C$75</f>
        <v>1</v>
      </c>
      <c r="E39" s="108">
        <f>'Data Sheet'!D75/'Data Sheet'!D$75</f>
        <v>1</v>
      </c>
      <c r="F39" s="108">
        <f>'Data Sheet'!E75/'Data Sheet'!E$75</f>
        <v>1</v>
      </c>
      <c r="G39" s="108">
        <f>'Data Sheet'!F75/'Data Sheet'!F$75</f>
        <v>1</v>
      </c>
      <c r="H39" s="108">
        <f>'Data Sheet'!G75/'Data Sheet'!G$75</f>
        <v>1</v>
      </c>
      <c r="I39" s="108">
        <f>'Data Sheet'!H75/'Data Sheet'!H$75</f>
        <v>1</v>
      </c>
      <c r="J39" s="108">
        <f>'Data Sheet'!I75/'Data Sheet'!I$75</f>
        <v>1</v>
      </c>
      <c r="K39" s="108">
        <f>'Data Sheet'!J75/'Data Sheet'!J$75</f>
        <v>1</v>
      </c>
      <c r="L39" s="108">
        <f>'Data Sheet'!K75/'Data Sheet'!K$75</f>
        <v>1</v>
      </c>
    </row>
    <row r="40" spans="2:12">
      <c r="B40" s="106" t="str">
        <f>'Data Sheet'!A62</f>
        <v>Net Block</v>
      </c>
      <c r="C40" s="47">
        <f>'Data Sheet'!B62/'Data Sheet'!B$75</f>
        <v>0.64891859640480543</v>
      </c>
      <c r="D40" s="47">
        <f>'Data Sheet'!C62/'Data Sheet'!C$75</f>
        <v>0.67498936019293521</v>
      </c>
      <c r="E40" s="47">
        <f>'Data Sheet'!D62/'Data Sheet'!D$75</f>
        <v>0.44296717119643669</v>
      </c>
      <c r="F40" s="47">
        <f>'Data Sheet'!E62/'Data Sheet'!E$75</f>
        <v>0.60195424399191244</v>
      </c>
      <c r="G40" s="47">
        <f>'Data Sheet'!F62/'Data Sheet'!F$75</f>
        <v>0.62813075440725141</v>
      </c>
      <c r="H40" s="47">
        <f>'Data Sheet'!G62/'Data Sheet'!G$75</f>
        <v>0.49254315941491333</v>
      </c>
      <c r="I40" s="47">
        <f>'Data Sheet'!H62/'Data Sheet'!H$75</f>
        <v>0.513275308402386</v>
      </c>
      <c r="J40" s="47">
        <f>'Data Sheet'!I62/'Data Sheet'!I$75</f>
        <v>0.59854126887889458</v>
      </c>
      <c r="K40" s="47">
        <f>'Data Sheet'!J62/'Data Sheet'!J$75</f>
        <v>0.62638943203133801</v>
      </c>
      <c r="L40" s="47">
        <f>'Data Sheet'!K62/'Data Sheet'!K$75</f>
        <v>0.63360551054954362</v>
      </c>
    </row>
    <row r="41" spans="2:12">
      <c r="B41" s="106" t="str">
        <f>'Data Sheet'!A63</f>
        <v>Capital Work in Progress</v>
      </c>
      <c r="C41" s="47">
        <f>'Data Sheet'!B63/'Data Sheet'!B$75</f>
        <v>4.166790526624229E-2</v>
      </c>
      <c r="D41" s="47">
        <f>'Data Sheet'!C63/'Data Sheet'!C$75</f>
        <v>2.6338358761397489E-2</v>
      </c>
      <c r="E41" s="47">
        <f>'Data Sheet'!D63/'Data Sheet'!D$75</f>
        <v>2.6273009719415458E-2</v>
      </c>
      <c r="F41" s="47">
        <f>'Data Sheet'!E63/'Data Sheet'!E$75</f>
        <v>2.6038291709600543E-2</v>
      </c>
      <c r="G41" s="47">
        <f>'Data Sheet'!F63/'Data Sheet'!F$75</f>
        <v>5.3792020555277993E-2</v>
      </c>
      <c r="H41" s="47">
        <f>'Data Sheet'!G63/'Data Sheet'!G$75</f>
        <v>3.0175155016164076E-2</v>
      </c>
      <c r="I41" s="47">
        <f>'Data Sheet'!H63/'Data Sheet'!H$75</f>
        <v>7.466761381320465E-2</v>
      </c>
      <c r="J41" s="47">
        <f>'Data Sheet'!I63/'Data Sheet'!I$75</f>
        <v>7.299731497293642E-2</v>
      </c>
      <c r="K41" s="47">
        <f>'Data Sheet'!J63/'Data Sheet'!J$75</f>
        <v>4.5798507775958709E-2</v>
      </c>
      <c r="L41" s="47">
        <f>'Data Sheet'!K63/'Data Sheet'!K$75</f>
        <v>4.4171490538661512E-2</v>
      </c>
    </row>
    <row r="42" spans="2:12">
      <c r="B42" s="106" t="str">
        <f>'Data Sheet'!A64</f>
        <v>Investments</v>
      </c>
      <c r="C42" s="47">
        <f>'Data Sheet'!B65/'Data Sheet'!B$75</f>
        <v>0.30294588523065558</v>
      </c>
      <c r="D42" s="47">
        <f>'Data Sheet'!C65/'Data Sheet'!C$75</f>
        <v>0.28921574949380313</v>
      </c>
      <c r="E42" s="47">
        <f>'Data Sheet'!D65/'Data Sheet'!D$75</f>
        <v>0.5263451835965961</v>
      </c>
      <c r="F42" s="47">
        <f>'Data Sheet'!E65/'Data Sheet'!E$75</f>
        <v>0.3599364047434413</v>
      </c>
      <c r="G42" s="47">
        <f>'Data Sheet'!F65/'Data Sheet'!F$75</f>
        <v>0.31571765041752914</v>
      </c>
      <c r="H42" s="47">
        <f>'Data Sheet'!G65/'Data Sheet'!G$75</f>
        <v>0.47606606735916057</v>
      </c>
      <c r="I42" s="47">
        <f>'Data Sheet'!H65/'Data Sheet'!H$75</f>
        <v>0.41184104049417619</v>
      </c>
      <c r="J42" s="47">
        <f>'Data Sheet'!I65/'Data Sheet'!I$75</f>
        <v>0.32807747149825028</v>
      </c>
      <c r="K42" s="47">
        <f>'Data Sheet'!J65/'Data Sheet'!J$75</f>
        <v>0.31664357850967606</v>
      </c>
      <c r="L42" s="47">
        <f>'Data Sheet'!K65/'Data Sheet'!K$75</f>
        <v>0.31718485505713079</v>
      </c>
    </row>
    <row r="43" spans="2:12">
      <c r="B43" s="106" t="str">
        <f>'Data Sheet'!A65</f>
        <v>Other Assets</v>
      </c>
      <c r="C43" s="47">
        <f>'Data Sheet'!B74/'Data Sheet'!B$75</f>
        <v>5.4637104479766933E-2</v>
      </c>
      <c r="D43" s="47">
        <f>'Data Sheet'!C74/'Data Sheet'!C$75</f>
        <v>5.8618888559305624E-2</v>
      </c>
      <c r="E43" s="47">
        <f>'Data Sheet'!D74/'Data Sheet'!D$75</f>
        <v>3.6045696374809214E-2</v>
      </c>
      <c r="F43" s="47">
        <f>'Data Sheet'!E74/'Data Sheet'!E$75</f>
        <v>4.8838395105006517E-2</v>
      </c>
      <c r="G43" s="47">
        <f>'Data Sheet'!F74/'Data Sheet'!F$75</f>
        <v>4.5631289700949297E-2</v>
      </c>
      <c r="H43" s="47">
        <f>'Data Sheet'!G74/'Data Sheet'!G$75</f>
        <v>0.30425400127192753</v>
      </c>
      <c r="I43" s="47">
        <f>'Data Sheet'!H74/'Data Sheet'!H$75</f>
        <v>0.13813717269435119</v>
      </c>
      <c r="J43" s="47">
        <f>'Data Sheet'!I74/'Data Sheet'!I$75</f>
        <v>0.12717681749960252</v>
      </c>
      <c r="K43" s="47">
        <f>'Data Sheet'!J74/'Data Sheet'!J$75</f>
        <v>5.626826891848008E-2</v>
      </c>
      <c r="L43" s="47">
        <f>'Data Sheet'!K74/'Data Sheet'!K$75</f>
        <v>9.3693794964028798E-2</v>
      </c>
    </row>
    <row r="44" spans="2:12">
      <c r="B44" s="106" t="str">
        <f>'Data Sheet'!A67</f>
        <v>Receivables</v>
      </c>
      <c r="C44" s="47">
        <f>'Data Sheet'!B67/'Data Sheet'!B$75</f>
        <v>3.0023653713038422E-3</v>
      </c>
      <c r="D44" s="47">
        <f>'Data Sheet'!C67/'Data Sheet'!C$75</f>
        <v>2.7147628935116522E-3</v>
      </c>
      <c r="E44" s="47">
        <f>'Data Sheet'!D67/'Data Sheet'!D$75</f>
        <v>3.6086938590341074E-3</v>
      </c>
      <c r="F44" s="47">
        <f>'Data Sheet'!E67/'Data Sheet'!E$75</f>
        <v>5.9346130285293421E-3</v>
      </c>
      <c r="G44" s="47">
        <f>'Data Sheet'!F67/'Data Sheet'!F$75</f>
        <v>9.1884947541217617E-3</v>
      </c>
      <c r="H44" s="47">
        <f>'Data Sheet'!G67/'Data Sheet'!G$75</f>
        <v>1.6188920981504056E-3</v>
      </c>
      <c r="I44" s="47">
        <f>'Data Sheet'!H67/'Data Sheet'!H$75</f>
        <v>3.1914932570733905E-3</v>
      </c>
      <c r="J44" s="47">
        <f>'Data Sheet'!I67/'Data Sheet'!I$75</f>
        <v>4.3235787261052634E-3</v>
      </c>
      <c r="K44" s="47">
        <f>'Data Sheet'!J67/'Data Sheet'!J$75</f>
        <v>3.4333967429128194E-3</v>
      </c>
      <c r="L44" s="47">
        <f>'Data Sheet'!K67/'Data Sheet'!K$75</f>
        <v>7.8578418777582974E-3</v>
      </c>
    </row>
    <row r="45" spans="2:12">
      <c r="B45" s="106" t="str">
        <f>'Data Sheet'!A68</f>
        <v>Inventory</v>
      </c>
      <c r="C45" s="47">
        <f>'Data Sheet'!B68/'Data Sheet'!B$75</f>
        <v>0.22915224582875052</v>
      </c>
      <c r="D45" s="47">
        <f>'Data Sheet'!C68/'Data Sheet'!C$75</f>
        <v>0.21656521234475556</v>
      </c>
      <c r="E45" s="47">
        <f>'Data Sheet'!D68/'Data Sheet'!D$75</f>
        <v>0.16288956709421096</v>
      </c>
      <c r="F45" s="47">
        <f>'Data Sheet'!E68/'Data Sheet'!E$75</f>
        <v>0.20598524844995414</v>
      </c>
      <c r="G45" s="47">
        <f>'Data Sheet'!F68/'Data Sheet'!F$75</f>
        <v>0.22962672186139463</v>
      </c>
      <c r="H45" s="47">
        <f>'Data Sheet'!G68/'Data Sheet'!G$75</f>
        <v>0.16125987068737083</v>
      </c>
      <c r="I45" s="47">
        <f>'Data Sheet'!H68/'Data Sheet'!H$75</f>
        <v>0.16464824369006339</v>
      </c>
      <c r="J45" s="47">
        <f>'Data Sheet'!I68/'Data Sheet'!I$75</f>
        <v>0.17727771608521245</v>
      </c>
      <c r="K45" s="47">
        <f>'Data Sheet'!J68/'Data Sheet'!J$75</f>
        <v>0.17915305128222123</v>
      </c>
      <c r="L45" s="47">
        <f>'Data Sheet'!K68/'Data Sheet'!K$75</f>
        <v>0.1854912603530621</v>
      </c>
    </row>
    <row r="46" spans="2:12">
      <c r="B46" s="106" t="str">
        <f>'Data Sheet'!A69</f>
        <v>Cash &amp; Bank</v>
      </c>
      <c r="C46" s="47">
        <f>'Data Sheet'!B69/'Data Sheet'!B$75</f>
        <v>1.6154169550834249E-2</v>
      </c>
      <c r="D46" s="47">
        <f>'Data Sheet'!C69/'Data Sheet'!C$75</f>
        <v>1.1316885696230284E-2</v>
      </c>
      <c r="E46" s="47">
        <f>'Data Sheet'!D69/'Data Sheet'!D$75</f>
        <v>0.3238012262685418</v>
      </c>
      <c r="F46" s="47">
        <f>'Data Sheet'!E69/'Data Sheet'!E$75</f>
        <v>9.9178148159951268E-2</v>
      </c>
      <c r="G46" s="47">
        <f>'Data Sheet'!F69/'Data Sheet'!F$75</f>
        <v>3.127114410106345E-2</v>
      </c>
      <c r="H46" s="47">
        <f>'Data Sheet'!G69/'Data Sheet'!G$75</f>
        <v>8.9333033017118015E-3</v>
      </c>
      <c r="I46" s="47">
        <f>'Data Sheet'!H69/'Data Sheet'!H$75</f>
        <v>0.1058641308526882</v>
      </c>
      <c r="J46" s="47">
        <f>'Data Sheet'!I69/'Data Sheet'!I$75</f>
        <v>1.9299359187330084E-2</v>
      </c>
      <c r="K46" s="47">
        <f>'Data Sheet'!J69/'Data Sheet'!J$75</f>
        <v>7.7788861566061948E-2</v>
      </c>
      <c r="L46" s="47">
        <f>'Data Sheet'!K69/'Data Sheet'!K$75</f>
        <v>3.0141957862281601E-2</v>
      </c>
    </row>
  </sheetData>
  <mergeCells count="2">
    <mergeCell ref="B29:L29"/>
    <mergeCell ref="B7:L7"/>
  </mergeCells>
  <printOptions horizontalCentered="1"/>
  <pageMargins left="0.19685039370078741" right="0.11811023622047245" top="0.19685039370078741" bottom="0" header="0.31496062992125984" footer="0.31496062992125984"/>
  <pageSetup paperSize="9" scale="55" orientation="landscape" r:id="rId1"/>
  <colBreaks count="1" manualBreakCount="1">
    <brk id="12" max="5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13440-CE3A-4821-9862-80EC5F2B1727}">
  <dimension ref="A1:O81"/>
  <sheetViews>
    <sheetView showGridLines="0" zoomScale="103" zoomScaleNormal="100" workbookViewId="0">
      <pane ySplit="7" topLeftCell="A70" activePane="bottomLeft" state="frozen"/>
      <selection pane="bottomLeft" activeCell="D82" sqref="D82"/>
    </sheetView>
  </sheetViews>
  <sheetFormatPr defaultRowHeight="15"/>
  <cols>
    <col min="1" max="1" width="1.85546875" customWidth="1"/>
    <col min="2" max="2" width="27.42578125" customWidth="1"/>
    <col min="3" max="3" width="14.140625" customWidth="1"/>
    <col min="4" max="4" width="13.140625" customWidth="1"/>
    <col min="5" max="5" width="10.7109375" customWidth="1"/>
    <col min="6" max="6" width="10.28515625" customWidth="1"/>
    <col min="7" max="7" width="10.85546875" customWidth="1"/>
    <col min="8" max="8" width="11.140625" customWidth="1"/>
    <col min="9" max="9" width="11" customWidth="1"/>
    <col min="10" max="10" width="10.5703125" bestFit="1" customWidth="1"/>
    <col min="11" max="11" width="11.140625" customWidth="1"/>
    <col min="12" max="12" width="12.140625" customWidth="1"/>
    <col min="13" max="13" width="12.42578125" customWidth="1"/>
    <col min="14" max="14" width="11.42578125" customWidth="1"/>
  </cols>
  <sheetData>
    <row r="1" spans="1:14">
      <c r="A1" t="s">
        <v>159</v>
      </c>
    </row>
    <row r="7" spans="1:14">
      <c r="B7" s="64" t="s">
        <v>247</v>
      </c>
      <c r="C7" s="111">
        <v>41334</v>
      </c>
      <c r="D7" s="111">
        <v>41699</v>
      </c>
      <c r="E7" s="111">
        <v>42064</v>
      </c>
      <c r="F7" s="111">
        <v>42430</v>
      </c>
      <c r="G7" s="111">
        <v>42795</v>
      </c>
      <c r="H7" s="111">
        <v>43160</v>
      </c>
      <c r="I7" s="111">
        <v>43525</v>
      </c>
      <c r="J7" s="111">
        <v>43891</v>
      </c>
      <c r="K7" s="111">
        <v>44256</v>
      </c>
      <c r="L7" s="111">
        <v>44621</v>
      </c>
      <c r="M7" s="111">
        <v>44986</v>
      </c>
      <c r="N7" s="111">
        <v>45352</v>
      </c>
    </row>
    <row r="9" spans="1:14">
      <c r="B9" s="2" t="s">
        <v>249</v>
      </c>
      <c r="C9" s="114">
        <f>Sheet3!C2</f>
        <v>544</v>
      </c>
      <c r="D9" s="114">
        <f>Sheet3!D2</f>
        <v>547</v>
      </c>
      <c r="E9" s="114">
        <f>Sheet3!E2</f>
        <v>562</v>
      </c>
      <c r="F9" s="114">
        <f>Sheet3!F2</f>
        <v>562</v>
      </c>
      <c r="G9" s="114">
        <f>Sheet3!G2</f>
        <v>624</v>
      </c>
      <c r="H9" s="114">
        <f>Sheet3!H2</f>
        <v>624</v>
      </c>
      <c r="I9" s="114">
        <f>Sheet3!I2</f>
        <v>624</v>
      </c>
      <c r="J9" s="114">
        <f>Sheet3!J2</f>
        <v>648</v>
      </c>
      <c r="K9" s="114">
        <f>Sheet3!K2</f>
        <v>648</v>
      </c>
      <c r="L9" s="114">
        <f>Sheet3!L2</f>
        <v>648</v>
      </c>
      <c r="M9" s="114">
        <f>Sheet3!M2</f>
        <v>648</v>
      </c>
      <c r="N9" s="114">
        <f>Sheet3!N2</f>
        <v>651</v>
      </c>
    </row>
    <row r="10" spans="1:14">
      <c r="B10" s="2" t="s">
        <v>25</v>
      </c>
      <c r="C10" s="114">
        <f>Sheet3!C3</f>
        <v>245</v>
      </c>
      <c r="D10" s="114">
        <f>Sheet3!D3</f>
        <v>409</v>
      </c>
      <c r="E10" s="114">
        <f>Sheet3!E3</f>
        <v>638</v>
      </c>
      <c r="F10" s="114">
        <f>Sheet3!F3</f>
        <v>959</v>
      </c>
      <c r="G10" s="114">
        <f>Sheet3!G3</f>
        <v>3218</v>
      </c>
      <c r="H10" s="114">
        <f>Sheet3!H3</f>
        <v>4045</v>
      </c>
      <c r="I10" s="114">
        <f>Sheet3!I3</f>
        <v>4963</v>
      </c>
      <c r="J10" s="114">
        <f>Sheet3!J3</f>
        <v>10432</v>
      </c>
      <c r="K10" s="114">
        <f>Sheet3!K3</f>
        <v>11536</v>
      </c>
      <c r="L10" s="114">
        <f>Sheet3!L3</f>
        <v>13030</v>
      </c>
      <c r="M10" s="114">
        <f>Sheet3!M3</f>
        <v>15430</v>
      </c>
      <c r="N10" s="114">
        <f>Sheet3!N3</f>
        <v>18047</v>
      </c>
    </row>
    <row r="11" spans="1:14">
      <c r="B11" s="2" t="s">
        <v>250</v>
      </c>
      <c r="C11" s="114"/>
      <c r="D11" s="114"/>
      <c r="E11" s="114"/>
      <c r="F11" s="114"/>
      <c r="G11" s="114"/>
      <c r="H11" s="114"/>
      <c r="I11" s="114"/>
      <c r="J11" s="114"/>
      <c r="K11" s="114"/>
      <c r="L11" s="114"/>
      <c r="M11" s="114"/>
      <c r="N11" s="114"/>
    </row>
    <row r="12" spans="1:14">
      <c r="B12" t="s">
        <v>251</v>
      </c>
      <c r="C12" s="114">
        <f>Sheet3!C5</f>
        <v>0</v>
      </c>
      <c r="D12" s="114">
        <f>Sheet3!D5</f>
        <v>0</v>
      </c>
      <c r="E12" s="114">
        <f>Sheet3!E5</f>
        <v>0</v>
      </c>
      <c r="F12" s="114">
        <f>Sheet3!F5</f>
        <v>908</v>
      </c>
      <c r="G12" s="114">
        <f>Sheet3!G5</f>
        <v>981</v>
      </c>
      <c r="H12" s="114">
        <f>Sheet3!H5</f>
        <v>246</v>
      </c>
      <c r="I12" s="114">
        <f>Sheet3!I5</f>
        <v>126</v>
      </c>
      <c r="J12" s="114">
        <f>Sheet3!J5</f>
        <v>0</v>
      </c>
      <c r="K12" s="114">
        <f>Sheet3!K5</f>
        <v>0</v>
      </c>
      <c r="L12" s="114">
        <f>Sheet3!L5</f>
        <v>0</v>
      </c>
      <c r="M12" s="114">
        <f>Sheet3!M5</f>
        <v>0</v>
      </c>
      <c r="N12" s="114">
        <f>Sheet3!N5</f>
        <v>0</v>
      </c>
    </row>
    <row r="13" spans="1:14">
      <c r="B13" t="s">
        <v>252</v>
      </c>
      <c r="C13" s="114">
        <f>Sheet3!C6</f>
        <v>0</v>
      </c>
      <c r="D13" s="114">
        <f>Sheet3!D6</f>
        <v>0</v>
      </c>
      <c r="E13" s="114">
        <f>Sheet3!E6</f>
        <v>0</v>
      </c>
      <c r="F13" s="114">
        <f>Sheet3!F6</f>
        <v>129</v>
      </c>
      <c r="G13" s="114">
        <f>Sheet3!G6</f>
        <v>139</v>
      </c>
      <c r="H13" s="114">
        <f>Sheet3!H6</f>
        <v>7</v>
      </c>
      <c r="I13" s="114">
        <f>Sheet3!I6</f>
        <v>304</v>
      </c>
      <c r="J13" s="114">
        <f>Sheet3!J6</f>
        <v>4</v>
      </c>
      <c r="K13" s="114">
        <f>Sheet3!K6</f>
        <v>0</v>
      </c>
      <c r="L13" s="114">
        <f>Sheet3!L6</f>
        <v>0</v>
      </c>
      <c r="M13" s="114">
        <f>Sheet3!M6</f>
        <v>0</v>
      </c>
      <c r="N13" s="114">
        <f>Sheet3!N6</f>
        <v>0</v>
      </c>
    </row>
    <row r="14" spans="1:14">
      <c r="B14" t="s">
        <v>253</v>
      </c>
      <c r="C14" s="114">
        <f>Sheet3!C7</f>
        <v>0</v>
      </c>
      <c r="D14" s="114">
        <f>Sheet3!D7</f>
        <v>0</v>
      </c>
      <c r="E14" s="114">
        <f>Sheet3!E7</f>
        <v>0</v>
      </c>
      <c r="F14" s="114">
        <f>Sheet3!F7</f>
        <v>0</v>
      </c>
      <c r="G14" s="114">
        <f>Sheet3!G7</f>
        <v>0</v>
      </c>
      <c r="H14" s="114">
        <f>Sheet3!H7</f>
        <v>0</v>
      </c>
      <c r="I14" s="114">
        <f>Sheet3!I7</f>
        <v>0</v>
      </c>
      <c r="J14" s="114">
        <f>Sheet3!J7</f>
        <v>295</v>
      </c>
      <c r="K14" s="114">
        <f>Sheet3!K7</f>
        <v>393</v>
      </c>
      <c r="L14" s="114">
        <f>Sheet3!L7</f>
        <v>647</v>
      </c>
      <c r="M14" s="114">
        <f>Sheet3!M7</f>
        <v>643</v>
      </c>
      <c r="N14" s="114">
        <f>Sheet3!N7</f>
        <v>592</v>
      </c>
    </row>
    <row r="15" spans="1:14">
      <c r="B15" t="s">
        <v>254</v>
      </c>
      <c r="C15" s="114">
        <f>Sheet3!C8</f>
        <v>526</v>
      </c>
      <c r="D15" s="114">
        <f>Sheet3!D8</f>
        <v>641</v>
      </c>
      <c r="E15" s="114">
        <f>Sheet3!E8</f>
        <v>904</v>
      </c>
      <c r="F15" s="114">
        <f>Sheet3!F8</f>
        <v>155</v>
      </c>
      <c r="G15" s="114">
        <f>Sheet3!G8</f>
        <v>378</v>
      </c>
      <c r="H15" s="114">
        <f>Sheet3!H8</f>
        <v>186</v>
      </c>
      <c r="I15" s="114">
        <f>Sheet3!I8</f>
        <v>270</v>
      </c>
      <c r="J15" s="114">
        <f>Sheet3!J8</f>
        <v>34</v>
      </c>
      <c r="K15" s="114">
        <f>Sheet3!K8</f>
        <v>0</v>
      </c>
      <c r="L15" s="114">
        <f>Sheet3!L8</f>
        <v>0</v>
      </c>
      <c r="M15" s="114">
        <f>Sheet3!M8</f>
        <v>0</v>
      </c>
      <c r="N15" s="114">
        <f>Sheet3!N8</f>
        <v>0</v>
      </c>
    </row>
    <row r="16" spans="1:14">
      <c r="B16" s="2" t="s">
        <v>255</v>
      </c>
      <c r="C16" s="114"/>
      <c r="D16" s="114"/>
      <c r="E16" s="114"/>
      <c r="F16" s="114"/>
      <c r="G16" s="114"/>
      <c r="H16" s="114"/>
      <c r="I16" s="114"/>
      <c r="J16" s="114"/>
      <c r="K16" s="114"/>
      <c r="L16" s="114"/>
      <c r="M16" s="114"/>
      <c r="N16" s="114"/>
    </row>
    <row r="17" spans="2:14">
      <c r="B17" t="s">
        <v>256</v>
      </c>
      <c r="C17" s="114">
        <f>Sheet3!C10</f>
        <v>0</v>
      </c>
      <c r="D17" s="114">
        <f>Sheet3!D10</f>
        <v>0</v>
      </c>
      <c r="E17" s="114">
        <f>Sheet3!E10</f>
        <v>0</v>
      </c>
      <c r="F17" s="114">
        <f>Sheet3!F10</f>
        <v>0</v>
      </c>
      <c r="G17" s="114">
        <f>Sheet3!G10</f>
        <v>0</v>
      </c>
      <c r="H17" s="114">
        <f>Sheet3!H10</f>
        <v>1</v>
      </c>
      <c r="I17" s="114">
        <f>Sheet3!I10</f>
        <v>1</v>
      </c>
      <c r="J17" s="114">
        <f>Sheet3!J10</f>
        <v>0</v>
      </c>
      <c r="K17" s="114">
        <f>Sheet3!K10</f>
        <v>0</v>
      </c>
      <c r="L17" s="114">
        <f>Sheet3!L10</f>
        <v>0</v>
      </c>
      <c r="M17" s="114">
        <f>Sheet3!M10</f>
        <v>0</v>
      </c>
      <c r="N17" s="114">
        <f>Sheet3!N10</f>
        <v>0</v>
      </c>
    </row>
    <row r="18" spans="2:14">
      <c r="B18" t="s">
        <v>257</v>
      </c>
      <c r="C18" s="114">
        <f>Sheet3!C11</f>
        <v>94</v>
      </c>
      <c r="D18" s="114">
        <f>Sheet3!D11</f>
        <v>123</v>
      </c>
      <c r="E18" s="114">
        <f>Sheet3!E11</f>
        <v>119</v>
      </c>
      <c r="F18" s="114">
        <f>Sheet3!F11</f>
        <v>194</v>
      </c>
      <c r="G18" s="114">
        <f>Sheet3!G11</f>
        <v>261</v>
      </c>
      <c r="H18" s="114">
        <f>Sheet3!H11</f>
        <v>317</v>
      </c>
      <c r="I18" s="114">
        <f>Sheet3!I11</f>
        <v>463</v>
      </c>
      <c r="J18" s="114">
        <f>Sheet3!J11</f>
        <v>433</v>
      </c>
      <c r="K18" s="114">
        <f>Sheet3!K11</f>
        <v>578</v>
      </c>
      <c r="L18" s="114">
        <f>Sheet3!L11</f>
        <v>589</v>
      </c>
      <c r="M18" s="114">
        <f>Sheet3!M11</f>
        <v>754</v>
      </c>
      <c r="N18" s="114">
        <f>Sheet3!N11</f>
        <v>985</v>
      </c>
    </row>
    <row r="19" spans="2:14">
      <c r="B19" t="s">
        <v>258</v>
      </c>
      <c r="C19" s="114">
        <f>Sheet3!C12</f>
        <v>82</v>
      </c>
      <c r="D19" s="114">
        <f>Sheet3!D12</f>
        <v>89</v>
      </c>
      <c r="E19" s="114">
        <f>Sheet3!E12</f>
        <v>133</v>
      </c>
      <c r="F19" s="114">
        <f>Sheet3!F12</f>
        <v>194</v>
      </c>
      <c r="G19" s="114">
        <f>Sheet3!G12</f>
        <v>219</v>
      </c>
      <c r="H19" s="114">
        <f>Sheet3!H12</f>
        <v>222</v>
      </c>
      <c r="I19" s="114">
        <f>Sheet3!I12</f>
        <v>254</v>
      </c>
      <c r="J19" s="114">
        <f>Sheet3!J12</f>
        <v>229</v>
      </c>
      <c r="K19" s="114">
        <f>Sheet3!K12</f>
        <v>500</v>
      </c>
      <c r="L19" s="114">
        <f>Sheet3!L12</f>
        <v>557</v>
      </c>
      <c r="M19" s="114">
        <f>Sheet3!M12</f>
        <v>629</v>
      </c>
      <c r="N19" s="114">
        <f>Sheet3!N12</f>
        <v>898</v>
      </c>
    </row>
    <row r="20" spans="2:14">
      <c r="B20" s="113" t="s">
        <v>121</v>
      </c>
      <c r="C20" s="114">
        <f>Sheet3!C13</f>
        <v>1492</v>
      </c>
      <c r="D20" s="114">
        <f>Sheet3!D13</f>
        <v>1808</v>
      </c>
      <c r="E20" s="114">
        <f>Sheet3!E13</f>
        <v>2355</v>
      </c>
      <c r="F20" s="114">
        <f>Sheet3!F13</f>
        <v>3102</v>
      </c>
      <c r="G20" s="114">
        <f>Sheet3!G13</f>
        <v>5819</v>
      </c>
      <c r="H20" s="114">
        <f>Sheet3!H13</f>
        <v>5648</v>
      </c>
      <c r="I20" s="114">
        <f>Sheet3!I13</f>
        <v>7006</v>
      </c>
      <c r="J20" s="114">
        <f>Sheet3!J13</f>
        <v>12076</v>
      </c>
      <c r="K20" s="114">
        <f>Sheet3!K13</f>
        <v>13655</v>
      </c>
      <c r="L20" s="114">
        <f>Sheet3!L13</f>
        <v>15471</v>
      </c>
      <c r="M20" s="114">
        <f>Sheet3!M13</f>
        <v>18105</v>
      </c>
      <c r="N20" s="114">
        <f>Sheet3!N13</f>
        <v>21172</v>
      </c>
    </row>
    <row r="22" spans="2:14">
      <c r="B22" s="2" t="s">
        <v>259</v>
      </c>
      <c r="C22" s="34"/>
      <c r="D22" s="34"/>
      <c r="E22" s="34"/>
      <c r="F22" s="34"/>
      <c r="G22" s="34"/>
      <c r="H22" s="34"/>
      <c r="I22" s="34"/>
      <c r="J22" s="34"/>
      <c r="K22" s="34"/>
      <c r="L22" s="34"/>
      <c r="M22" s="34"/>
      <c r="N22" s="34"/>
    </row>
    <row r="23" spans="2:14">
      <c r="B23" t="s">
        <v>260</v>
      </c>
      <c r="C23" s="114">
        <f>Sheet3!C15</f>
        <v>379</v>
      </c>
      <c r="D23" s="114">
        <f>Sheet3!D15</f>
        <v>460</v>
      </c>
      <c r="E23" s="114">
        <f>Sheet3!E15</f>
        <v>602</v>
      </c>
      <c r="F23" s="114">
        <f>Sheet3!F15</f>
        <v>784</v>
      </c>
      <c r="G23" s="114">
        <f>Sheet3!G15</f>
        <v>1044</v>
      </c>
      <c r="H23" s="114">
        <f>Sheet3!H15</f>
        <v>1438</v>
      </c>
      <c r="I23" s="114">
        <f>Sheet3!I15</f>
        <v>2028</v>
      </c>
      <c r="J23" s="114">
        <f>Sheet3!J15</f>
        <v>2740</v>
      </c>
      <c r="K23" s="114">
        <f>Sheet3!K15</f>
        <v>3483</v>
      </c>
      <c r="L23" s="114">
        <f>Sheet3!L15</f>
        <v>4527</v>
      </c>
      <c r="M23" s="114">
        <f>Sheet3!M15</f>
        <v>5519</v>
      </c>
      <c r="N23" s="114">
        <f>Sheet3!N15</f>
        <v>6904</v>
      </c>
    </row>
    <row r="24" spans="2:14">
      <c r="B24" t="s">
        <v>261</v>
      </c>
      <c r="C24" s="114">
        <f>Sheet3!C16</f>
        <v>543</v>
      </c>
      <c r="D24" s="114">
        <f>Sheet3!D16</f>
        <v>717</v>
      </c>
      <c r="E24" s="114">
        <f>Sheet3!E16</f>
        <v>946</v>
      </c>
      <c r="F24" s="114">
        <f>Sheet3!F16</f>
        <v>1162</v>
      </c>
      <c r="G24" s="114">
        <f>Sheet3!G16</f>
        <v>1379</v>
      </c>
      <c r="H24" s="114">
        <f>Sheet3!H16</f>
        <v>1757</v>
      </c>
      <c r="I24" s="114">
        <f>Sheet3!I16</f>
        <v>2173</v>
      </c>
      <c r="J24" s="114">
        <f>Sheet3!J16</f>
        <v>3139</v>
      </c>
      <c r="K24" s="114">
        <f>Sheet3!K16</f>
        <v>3649</v>
      </c>
      <c r="L24" s="114">
        <f>Sheet3!L16</f>
        <v>4938</v>
      </c>
      <c r="M24" s="114">
        <f>Sheet3!M16</f>
        <v>6201</v>
      </c>
      <c r="N24" s="114">
        <f>Sheet3!N16</f>
        <v>7062</v>
      </c>
    </row>
    <row r="25" spans="2:14">
      <c r="B25" t="s">
        <v>262</v>
      </c>
      <c r="C25" s="114">
        <f>Sheet3!C17</f>
        <v>30</v>
      </c>
      <c r="D25" s="114">
        <f>Sheet3!D17</f>
        <v>39</v>
      </c>
      <c r="E25" s="114">
        <f>Sheet3!E17</f>
        <v>51</v>
      </c>
      <c r="F25" s="114">
        <f>Sheet3!F17</f>
        <v>59</v>
      </c>
      <c r="G25" s="114">
        <f>Sheet3!G17</f>
        <v>88</v>
      </c>
      <c r="H25" s="114">
        <f>Sheet3!H17</f>
        <v>124</v>
      </c>
      <c r="I25" s="114">
        <f>Sheet3!I17</f>
        <v>191</v>
      </c>
      <c r="J25" s="114">
        <f>Sheet3!J17</f>
        <v>272</v>
      </c>
      <c r="K25" s="114">
        <f>Sheet3!K17</f>
        <v>352</v>
      </c>
      <c r="L25" s="114">
        <f>Sheet3!L17</f>
        <v>491</v>
      </c>
      <c r="M25" s="114">
        <f>Sheet3!M17</f>
        <v>656</v>
      </c>
      <c r="N25" s="114">
        <f>Sheet3!N17</f>
        <v>870</v>
      </c>
    </row>
    <row r="26" spans="2:14">
      <c r="B26" t="s">
        <v>263</v>
      </c>
      <c r="C26" s="114">
        <f>Sheet3!C18</f>
        <v>6</v>
      </c>
      <c r="D26" s="114">
        <f>Sheet3!D18</f>
        <v>9</v>
      </c>
      <c r="E26" s="114">
        <f>Sheet3!E18</f>
        <v>12</v>
      </c>
      <c r="F26" s="114">
        <f>Sheet3!F18</f>
        <v>11</v>
      </c>
      <c r="G26" s="114">
        <f>Sheet3!G18</f>
        <v>16</v>
      </c>
      <c r="H26" s="114">
        <f>Sheet3!H18</f>
        <v>21</v>
      </c>
      <c r="I26" s="114">
        <f>Sheet3!I18</f>
        <v>29</v>
      </c>
      <c r="J26" s="114">
        <f>Sheet3!J18</f>
        <v>39</v>
      </c>
      <c r="K26" s="114">
        <f>Sheet3!K18</f>
        <v>50</v>
      </c>
      <c r="L26" s="114">
        <f>Sheet3!L18</f>
        <v>73</v>
      </c>
      <c r="M26" s="114">
        <f>Sheet3!M18</f>
        <v>85</v>
      </c>
      <c r="N26" s="114">
        <f>Sheet3!N18</f>
        <v>97</v>
      </c>
    </row>
    <row r="27" spans="2:14">
      <c r="B27" t="s">
        <v>264</v>
      </c>
      <c r="C27" s="114">
        <f>Sheet3!C19</f>
        <v>18</v>
      </c>
      <c r="D27" s="114">
        <f>Sheet3!D19</f>
        <v>23</v>
      </c>
      <c r="E27" s="114">
        <f>Sheet3!E19</f>
        <v>30</v>
      </c>
      <c r="F27" s="114">
        <f>Sheet3!F19</f>
        <v>21</v>
      </c>
      <c r="G27" s="114">
        <f>Sheet3!G19</f>
        <v>30</v>
      </c>
      <c r="H27" s="114">
        <f>Sheet3!H19</f>
        <v>53</v>
      </c>
      <c r="I27" s="114">
        <f>Sheet3!I19</f>
        <v>76</v>
      </c>
      <c r="J27" s="114">
        <f>Sheet3!J19</f>
        <v>95</v>
      </c>
      <c r="K27" s="114">
        <f>Sheet3!K19</f>
        <v>119</v>
      </c>
      <c r="L27" s="114">
        <f>Sheet3!L19</f>
        <v>153</v>
      </c>
      <c r="M27" s="114">
        <f>Sheet3!M19</f>
        <v>190</v>
      </c>
      <c r="N27" s="114">
        <f>Sheet3!N19</f>
        <v>219</v>
      </c>
    </row>
    <row r="28" spans="2:14">
      <c r="B28" t="s">
        <v>265</v>
      </c>
      <c r="C28" s="114">
        <f>Sheet3!C20</f>
        <v>108</v>
      </c>
      <c r="D28" s="114">
        <f>Sheet3!D20</f>
        <v>135</v>
      </c>
      <c r="E28" s="114">
        <f>Sheet3!E20</f>
        <v>172</v>
      </c>
      <c r="F28" s="114">
        <f>Sheet3!F20</f>
        <v>143</v>
      </c>
      <c r="G28" s="114">
        <f>Sheet3!G20</f>
        <v>202</v>
      </c>
      <c r="H28" s="114">
        <f>Sheet3!H20</f>
        <v>265</v>
      </c>
      <c r="I28" s="114">
        <f>Sheet3!I20</f>
        <v>357</v>
      </c>
      <c r="J28" s="114">
        <f>Sheet3!J20</f>
        <v>476</v>
      </c>
      <c r="K28" s="114">
        <f>Sheet3!K20</f>
        <v>581</v>
      </c>
      <c r="L28" s="114">
        <f>Sheet3!L20</f>
        <v>772</v>
      </c>
      <c r="M28" s="114">
        <f>Sheet3!M20</f>
        <v>968</v>
      </c>
      <c r="N28" s="114">
        <f>Sheet3!N20</f>
        <v>1205</v>
      </c>
    </row>
    <row r="29" spans="2:14">
      <c r="B29" t="s">
        <v>266</v>
      </c>
      <c r="C29" s="114">
        <f>Sheet3!C21</f>
        <v>2</v>
      </c>
      <c r="D29" s="114">
        <f>Sheet3!D21</f>
        <v>4</v>
      </c>
      <c r="E29" s="114">
        <f>Sheet3!E21</f>
        <v>6</v>
      </c>
      <c r="F29" s="114">
        <f>Sheet3!F21</f>
        <v>6</v>
      </c>
      <c r="G29" s="114">
        <f>Sheet3!G21</f>
        <v>6</v>
      </c>
      <c r="H29" s="114">
        <f>Sheet3!H21</f>
        <v>2</v>
      </c>
      <c r="I29" s="114">
        <f>Sheet3!I21</f>
        <v>3</v>
      </c>
      <c r="J29" s="114">
        <f>Sheet3!J21</f>
        <v>4</v>
      </c>
      <c r="K29" s="114">
        <f>Sheet3!K21</f>
        <v>4</v>
      </c>
      <c r="L29" s="114">
        <f>Sheet3!L21</f>
        <v>3</v>
      </c>
      <c r="M29" s="114">
        <f>Sheet3!M21</f>
        <v>15</v>
      </c>
      <c r="N29" s="114">
        <f>Sheet3!N21</f>
        <v>17</v>
      </c>
    </row>
    <row r="30" spans="2:14">
      <c r="B30" t="s">
        <v>267</v>
      </c>
      <c r="C30" s="114">
        <f>Sheet3!C22</f>
        <v>0</v>
      </c>
      <c r="D30" s="114">
        <f>Sheet3!D22</f>
        <v>0</v>
      </c>
      <c r="E30" s="114">
        <f>Sheet3!E22</f>
        <v>0</v>
      </c>
      <c r="F30" s="114">
        <f>Sheet3!F22</f>
        <v>0</v>
      </c>
      <c r="G30" s="114">
        <f>Sheet3!G22</f>
        <v>0</v>
      </c>
      <c r="H30" s="114">
        <f>Sheet3!H22</f>
        <v>78</v>
      </c>
      <c r="I30" s="114">
        <f>Sheet3!I22</f>
        <v>78</v>
      </c>
      <c r="J30" s="114">
        <f>Sheet3!J22</f>
        <v>78</v>
      </c>
      <c r="K30" s="114">
        <f>Sheet3!K22</f>
        <v>78</v>
      </c>
      <c r="L30" s="114">
        <f>Sheet3!L22</f>
        <v>78</v>
      </c>
      <c r="M30" s="114">
        <f>Sheet3!M22</f>
        <v>78</v>
      </c>
      <c r="N30" s="114">
        <f>Sheet3!N22</f>
        <v>78</v>
      </c>
    </row>
    <row r="31" spans="2:14">
      <c r="B31" t="s">
        <v>268</v>
      </c>
      <c r="C31" s="114">
        <f>Sheet3!C23</f>
        <v>8</v>
      </c>
      <c r="D31" s="114">
        <f>Sheet3!D23</f>
        <v>10</v>
      </c>
      <c r="E31" s="114">
        <f>Sheet3!E23</f>
        <v>12</v>
      </c>
      <c r="F31" s="114">
        <f>Sheet3!F23</f>
        <v>6</v>
      </c>
      <c r="G31" s="114">
        <f>Sheet3!G23</f>
        <v>39</v>
      </c>
      <c r="H31" s="114">
        <f>Sheet3!H23</f>
        <v>61</v>
      </c>
      <c r="I31" s="114">
        <f>Sheet3!I23</f>
        <v>74</v>
      </c>
      <c r="J31" s="114">
        <f>Sheet3!J23</f>
        <v>82</v>
      </c>
      <c r="K31" s="114">
        <f>Sheet3!K23</f>
        <v>81</v>
      </c>
      <c r="L31" s="114">
        <f>Sheet3!L23</f>
        <v>91</v>
      </c>
      <c r="M31" s="114">
        <f>Sheet3!M23</f>
        <v>105</v>
      </c>
      <c r="N31" s="114">
        <f>Sheet3!N23</f>
        <v>119</v>
      </c>
    </row>
    <row r="32" spans="2:14">
      <c r="B32" s="2" t="s">
        <v>269</v>
      </c>
      <c r="C32" s="114">
        <f>Sheet3!C24</f>
        <v>1095</v>
      </c>
      <c r="D32" s="114">
        <f>Sheet3!D24</f>
        <v>1397</v>
      </c>
      <c r="E32" s="114">
        <f>Sheet3!E24</f>
        <v>1832</v>
      </c>
      <c r="F32" s="114">
        <f>Sheet3!F24</f>
        <v>2192</v>
      </c>
      <c r="G32" s="114">
        <f>Sheet3!G24</f>
        <v>2805</v>
      </c>
      <c r="H32" s="114">
        <f>Sheet3!H24</f>
        <v>3801</v>
      </c>
      <c r="I32" s="114">
        <f>Sheet3!I24</f>
        <v>5010</v>
      </c>
      <c r="J32" s="114">
        <f>Sheet3!J24</f>
        <v>6927</v>
      </c>
      <c r="K32" s="114">
        <f>Sheet3!K24</f>
        <v>8396</v>
      </c>
      <c r="L32" s="114">
        <f>Sheet3!L24</f>
        <v>11127</v>
      </c>
      <c r="M32" s="114">
        <f>Sheet3!M24</f>
        <v>13816</v>
      </c>
      <c r="N32" s="114">
        <f>Sheet3!N24</f>
        <v>16571</v>
      </c>
    </row>
    <row r="33" spans="2:14">
      <c r="B33" s="2" t="s">
        <v>270</v>
      </c>
      <c r="C33" s="114">
        <f>Sheet3!C25</f>
        <v>170</v>
      </c>
      <c r="D33" s="114">
        <f>Sheet3!D25</f>
        <v>225</v>
      </c>
      <c r="E33" s="114">
        <f>Sheet3!E25</f>
        <v>304</v>
      </c>
      <c r="F33" s="114">
        <f>Sheet3!F25</f>
        <v>98</v>
      </c>
      <c r="G33" s="114">
        <f>Sheet3!G25</f>
        <v>228</v>
      </c>
      <c r="H33" s="114">
        <f>Sheet3!H25</f>
        <v>401</v>
      </c>
      <c r="I33" s="114">
        <f>Sheet3!I25</f>
        <v>609</v>
      </c>
      <c r="J33" s="114">
        <f>Sheet3!J25</f>
        <v>979</v>
      </c>
      <c r="K33" s="114">
        <f>Sheet3!K25</f>
        <v>1387</v>
      </c>
      <c r="L33" s="114">
        <f>Sheet3!L25</f>
        <v>1867</v>
      </c>
      <c r="M33" s="114">
        <f>Sheet3!M25</f>
        <v>2476</v>
      </c>
      <c r="N33" s="114">
        <f>Sheet3!N25</f>
        <v>3156</v>
      </c>
    </row>
    <row r="34" spans="2:14">
      <c r="B34" s="115" t="s">
        <v>27</v>
      </c>
      <c r="C34" s="114">
        <f>C32-C33</f>
        <v>925</v>
      </c>
      <c r="D34" s="114">
        <f t="shared" ref="D34:N34" si="0">D32-D33</f>
        <v>1172</v>
      </c>
      <c r="E34" s="114">
        <f t="shared" si="0"/>
        <v>1528</v>
      </c>
      <c r="F34" s="114">
        <f t="shared" si="0"/>
        <v>2094</v>
      </c>
      <c r="G34" s="114">
        <f t="shared" si="0"/>
        <v>2577</v>
      </c>
      <c r="H34" s="114">
        <f t="shared" si="0"/>
        <v>3400</v>
      </c>
      <c r="I34" s="114">
        <f t="shared" si="0"/>
        <v>4401</v>
      </c>
      <c r="J34" s="114">
        <f t="shared" si="0"/>
        <v>5948</v>
      </c>
      <c r="K34" s="114">
        <f t="shared" si="0"/>
        <v>7009</v>
      </c>
      <c r="L34" s="114">
        <f t="shared" si="0"/>
        <v>9260</v>
      </c>
      <c r="M34" s="114">
        <f t="shared" si="0"/>
        <v>11340</v>
      </c>
      <c r="N34" s="114">
        <f t="shared" si="0"/>
        <v>13415</v>
      </c>
    </row>
    <row r="36" spans="2:14">
      <c r="B36" s="2" t="s">
        <v>271</v>
      </c>
      <c r="C36" s="114">
        <f>Sheet3!C26</f>
        <v>118</v>
      </c>
      <c r="D36" s="114">
        <f>Sheet3!D26</f>
        <v>89</v>
      </c>
      <c r="E36" s="114">
        <f>Sheet3!E26</f>
        <v>98</v>
      </c>
      <c r="F36" s="114">
        <f>Sheet3!F26</f>
        <v>82</v>
      </c>
      <c r="G36" s="114">
        <f>Sheet3!G26</f>
        <v>153</v>
      </c>
      <c r="H36" s="114">
        <f>Sheet3!H26</f>
        <v>147</v>
      </c>
      <c r="I36" s="114">
        <f>Sheet3!I26</f>
        <v>377</v>
      </c>
      <c r="J36" s="114">
        <f>Sheet3!J26</f>
        <v>364</v>
      </c>
      <c r="K36" s="114">
        <f>Sheet3!K26</f>
        <v>1020</v>
      </c>
      <c r="L36" s="114">
        <f>Sheet3!L26</f>
        <v>1129</v>
      </c>
      <c r="M36" s="114">
        <f>Sheet3!M26</f>
        <v>829</v>
      </c>
      <c r="N36" s="114">
        <f>Sheet3!N26</f>
        <v>935</v>
      </c>
    </row>
    <row r="37" spans="2:14">
      <c r="B37" s="2" t="s">
        <v>29</v>
      </c>
      <c r="C37" s="114">
        <f>Sheet3!C27</f>
        <v>16</v>
      </c>
      <c r="D37" s="114">
        <f>Sheet3!D27</f>
        <v>16</v>
      </c>
      <c r="E37" s="114">
        <f>Sheet3!E27</f>
        <v>15</v>
      </c>
      <c r="F37" s="114">
        <f>Sheet3!F27</f>
        <v>29</v>
      </c>
      <c r="G37" s="114">
        <f>Sheet3!G27</f>
        <v>26</v>
      </c>
      <c r="H37" s="114">
        <f>Sheet3!H27</f>
        <v>68</v>
      </c>
      <c r="I37" s="114">
        <f>Sheet3!I27</f>
        <v>17</v>
      </c>
      <c r="J37" s="114">
        <f>Sheet3!J27</f>
        <v>15</v>
      </c>
      <c r="K37" s="114">
        <f>Sheet3!K27</f>
        <v>3</v>
      </c>
      <c r="L37" s="114">
        <f>Sheet3!L27</f>
        <v>6</v>
      </c>
      <c r="M37" s="114">
        <f>Sheet3!M27</f>
        <v>202</v>
      </c>
      <c r="N37" s="114">
        <f>Sheet3!N27</f>
        <v>107</v>
      </c>
    </row>
    <row r="39" spans="2:14">
      <c r="B39" s="2" t="s">
        <v>272</v>
      </c>
      <c r="C39" s="34"/>
      <c r="D39" s="34"/>
      <c r="E39" s="34"/>
      <c r="F39" s="34"/>
      <c r="G39" s="34"/>
      <c r="H39" s="34"/>
      <c r="I39" s="34"/>
      <c r="J39" s="34"/>
      <c r="K39" s="34"/>
      <c r="L39" s="34"/>
      <c r="M39" s="34"/>
      <c r="N39" s="34"/>
    </row>
    <row r="40" spans="2:14">
      <c r="B40" t="s">
        <v>273</v>
      </c>
      <c r="C40" s="114">
        <f>Sheet3!C29</f>
        <v>276</v>
      </c>
      <c r="D40" s="114">
        <f>Sheet3!D29</f>
        <v>378</v>
      </c>
      <c r="E40" s="114">
        <f>Sheet3!E29</f>
        <v>540</v>
      </c>
      <c r="F40" s="114">
        <f>Sheet3!F29</f>
        <v>672</v>
      </c>
      <c r="G40" s="114">
        <f>Sheet3!G29</f>
        <v>948</v>
      </c>
      <c r="H40" s="114">
        <f>Sheet3!H29</f>
        <v>1163</v>
      </c>
      <c r="I40" s="114">
        <f>Sheet3!I29</f>
        <v>1609</v>
      </c>
      <c r="J40" s="114">
        <f>Sheet3!J29</f>
        <v>1947</v>
      </c>
      <c r="K40" s="114">
        <f>Sheet3!K29</f>
        <v>2248</v>
      </c>
      <c r="L40" s="114">
        <f>Sheet3!L29</f>
        <v>2743</v>
      </c>
      <c r="M40" s="114">
        <f>Sheet3!M29</f>
        <v>3243</v>
      </c>
      <c r="N40" s="114">
        <f>Sheet3!N29</f>
        <v>3927</v>
      </c>
    </row>
    <row r="41" spans="2:14">
      <c r="B41" t="s">
        <v>274</v>
      </c>
      <c r="C41" s="114">
        <f>Sheet3!C30</f>
        <v>13</v>
      </c>
      <c r="D41" s="114">
        <f>Sheet3!D30</f>
        <v>10</v>
      </c>
      <c r="E41" s="114">
        <f>Sheet3!E30</f>
        <v>7</v>
      </c>
      <c r="F41" s="114">
        <f>Sheet3!F30</f>
        <v>8</v>
      </c>
      <c r="G41" s="114">
        <f>Sheet3!G30</f>
        <v>21</v>
      </c>
      <c r="H41" s="114">
        <f>Sheet3!H30</f>
        <v>34</v>
      </c>
      <c r="I41" s="114">
        <f>Sheet3!I30</f>
        <v>64</v>
      </c>
      <c r="J41" s="114">
        <f>Sheet3!J30</f>
        <v>20</v>
      </c>
      <c r="K41" s="114">
        <f>Sheet3!K30</f>
        <v>44</v>
      </c>
      <c r="L41" s="114">
        <f>Sheet3!L30</f>
        <v>67</v>
      </c>
      <c r="M41" s="114">
        <f>Sheet3!M30</f>
        <v>62</v>
      </c>
      <c r="N41" s="114">
        <f>Sheet3!N30</f>
        <v>166</v>
      </c>
    </row>
    <row r="42" spans="2:14">
      <c r="B42" t="s">
        <v>275</v>
      </c>
      <c r="C42" s="114">
        <f>Sheet3!C31</f>
        <v>62</v>
      </c>
      <c r="D42" s="114">
        <f>Sheet3!D31</f>
        <v>55</v>
      </c>
      <c r="E42" s="114">
        <f>Sheet3!E31</f>
        <v>38</v>
      </c>
      <c r="F42" s="114">
        <f>Sheet3!F31</f>
        <v>35</v>
      </c>
      <c r="G42" s="114">
        <f>Sheet3!G31</f>
        <v>1884</v>
      </c>
      <c r="H42" s="114">
        <f>Sheet3!H31</f>
        <v>560</v>
      </c>
      <c r="I42" s="114">
        <f>Sheet3!I31</f>
        <v>219</v>
      </c>
      <c r="J42" s="114">
        <f>Sheet3!J31</f>
        <v>108</v>
      </c>
      <c r="K42" s="114">
        <f>Sheet3!K31</f>
        <v>1446</v>
      </c>
      <c r="L42" s="114">
        <f>Sheet3!L31</f>
        <v>299</v>
      </c>
      <c r="M42" s="114">
        <f>Sheet3!M31</f>
        <v>1408</v>
      </c>
      <c r="N42" s="114">
        <f>Sheet3!N31</f>
        <v>638</v>
      </c>
    </row>
    <row r="43" spans="2:14">
      <c r="B43" t="s">
        <v>276</v>
      </c>
      <c r="C43" s="114">
        <f>Sheet3!C32</f>
        <v>0</v>
      </c>
      <c r="D43" s="114">
        <f>Sheet3!D32</f>
        <v>0</v>
      </c>
      <c r="E43" s="114">
        <f>Sheet3!E32</f>
        <v>1</v>
      </c>
      <c r="F43" s="114">
        <f>Sheet3!F32</f>
        <v>1</v>
      </c>
      <c r="G43" s="114">
        <f>Sheet3!G32</f>
        <v>1</v>
      </c>
      <c r="H43" s="114">
        <f>Sheet3!H32</f>
        <v>2</v>
      </c>
      <c r="I43" s="114">
        <f>Sheet3!I32</f>
        <v>2</v>
      </c>
      <c r="J43" s="114">
        <f>Sheet3!J32</f>
        <v>2</v>
      </c>
      <c r="K43" s="114">
        <f>Sheet3!K32</f>
        <v>2</v>
      </c>
      <c r="L43" s="114">
        <f>Sheet3!L32</f>
        <v>2</v>
      </c>
      <c r="M43" s="114">
        <f>Sheet3!M32</f>
        <v>2</v>
      </c>
      <c r="N43" s="114">
        <f>Sheet3!N32</f>
        <v>3</v>
      </c>
    </row>
    <row r="44" spans="2:14">
      <c r="B44" t="s">
        <v>277</v>
      </c>
      <c r="C44" s="114">
        <f>Sheet3!C33</f>
        <v>82</v>
      </c>
      <c r="D44" s="114">
        <f>Sheet3!D33</f>
        <v>88</v>
      </c>
      <c r="E44" s="114">
        <f>Sheet3!E33</f>
        <v>128</v>
      </c>
      <c r="F44" s="114">
        <f>Sheet3!F33</f>
        <v>181</v>
      </c>
      <c r="G44" s="114">
        <f>Sheet3!G33</f>
        <v>209</v>
      </c>
      <c r="H44" s="114">
        <f>Sheet3!H33</f>
        <v>274</v>
      </c>
      <c r="I44" s="114">
        <f>Sheet3!I33</f>
        <v>318</v>
      </c>
      <c r="J44" s="114">
        <f>Sheet3!J33</f>
        <v>3672</v>
      </c>
      <c r="K44" s="114">
        <f>Sheet3!K33</f>
        <v>1884</v>
      </c>
      <c r="L44" s="114">
        <f>Sheet3!L33</f>
        <v>1965</v>
      </c>
      <c r="M44" s="114">
        <f>Sheet3!M33</f>
        <v>1017</v>
      </c>
      <c r="N44" s="114">
        <f>Sheet3!N33</f>
        <v>1981</v>
      </c>
    </row>
    <row r="45" spans="2:14">
      <c r="B45" s="116" t="s">
        <v>125</v>
      </c>
      <c r="C45" s="116">
        <f>Sheet3!C34</f>
        <v>1492</v>
      </c>
      <c r="D45" s="116">
        <f>Sheet3!D34</f>
        <v>1808</v>
      </c>
      <c r="E45" s="116">
        <f>Sheet3!E34</f>
        <v>2355</v>
      </c>
      <c r="F45" s="116">
        <f>Sheet3!F34</f>
        <v>3102</v>
      </c>
      <c r="G45" s="116">
        <f>Sheet3!G34</f>
        <v>5819</v>
      </c>
      <c r="H45" s="116">
        <f>Sheet3!H34</f>
        <v>5648</v>
      </c>
      <c r="I45" s="116">
        <f>Sheet3!I34</f>
        <v>7006</v>
      </c>
      <c r="J45" s="116">
        <f>Sheet3!J34</f>
        <v>12076</v>
      </c>
      <c r="K45" s="116">
        <f>Sheet3!K34</f>
        <v>13655</v>
      </c>
      <c r="L45" s="116">
        <f>Sheet3!L34</f>
        <v>15471</v>
      </c>
      <c r="M45" s="116">
        <f>Sheet3!M34</f>
        <v>18105</v>
      </c>
      <c r="N45" s="116">
        <f>Sheet3!N34</f>
        <v>21172</v>
      </c>
    </row>
    <row r="48" spans="2:14">
      <c r="C48" s="33">
        <v>41334</v>
      </c>
      <c r="D48" s="33">
        <v>41699</v>
      </c>
      <c r="E48" s="33">
        <v>42064</v>
      </c>
      <c r="F48" s="33">
        <v>42430</v>
      </c>
      <c r="G48" s="33">
        <v>42795</v>
      </c>
      <c r="H48" s="33">
        <v>43160</v>
      </c>
      <c r="I48" s="33">
        <v>43525</v>
      </c>
      <c r="J48" s="33">
        <v>43891</v>
      </c>
      <c r="K48" s="33">
        <v>44256</v>
      </c>
      <c r="L48" s="33">
        <v>44621</v>
      </c>
      <c r="M48" s="33">
        <v>44986</v>
      </c>
      <c r="N48" s="33">
        <v>45352</v>
      </c>
    </row>
    <row r="49" spans="2:15">
      <c r="B49" s="2" t="s">
        <v>127</v>
      </c>
      <c r="C49" s="112">
        <f>Sheet3!C35</f>
        <v>127</v>
      </c>
      <c r="D49" s="112">
        <f>Sheet3!D35</f>
        <v>198</v>
      </c>
      <c r="E49" s="112">
        <f>Sheet3!E35</f>
        <v>222</v>
      </c>
      <c r="F49" s="112">
        <f>Sheet3!F35</f>
        <v>433</v>
      </c>
      <c r="G49" s="112">
        <f>Sheet3!G35</f>
        <v>455</v>
      </c>
      <c r="H49" s="112">
        <f>Sheet3!H35</f>
        <v>730</v>
      </c>
      <c r="I49" s="112">
        <f>Sheet3!I35</f>
        <v>807</v>
      </c>
      <c r="J49" s="112">
        <f>Sheet3!J35</f>
        <v>1280</v>
      </c>
      <c r="K49" s="112">
        <f>Sheet3!K35</f>
        <v>1375</v>
      </c>
      <c r="L49" s="112">
        <f>Sheet3!L35</f>
        <v>1372</v>
      </c>
      <c r="M49" s="112">
        <f>Sheet3!M35</f>
        <v>2630</v>
      </c>
      <c r="N49" s="112">
        <f>Sheet3!N35</f>
        <v>2746</v>
      </c>
    </row>
    <row r="50" spans="2:15">
      <c r="B50" t="s">
        <v>128</v>
      </c>
      <c r="C50" s="112">
        <f>Sheet3!C36</f>
        <v>229</v>
      </c>
      <c r="D50" s="112">
        <f>Sheet3!D36</f>
        <v>356</v>
      </c>
      <c r="E50" s="112">
        <f>Sheet3!E36</f>
        <v>474</v>
      </c>
      <c r="F50" s="112">
        <f>Sheet3!F36</f>
        <v>666</v>
      </c>
      <c r="G50" s="112">
        <f>Sheet3!G36</f>
        <v>984</v>
      </c>
      <c r="H50" s="112">
        <f>Sheet3!H36</f>
        <v>1375</v>
      </c>
      <c r="I50" s="112">
        <f>Sheet3!I36</f>
        <v>1659</v>
      </c>
      <c r="J50" s="112">
        <f>Sheet3!J36</f>
        <v>2149</v>
      </c>
      <c r="K50" s="112">
        <f>Sheet3!K36</f>
        <v>1764</v>
      </c>
      <c r="L50" s="112">
        <f>Sheet3!L36</f>
        <v>2515</v>
      </c>
      <c r="M50" s="112">
        <f>Sheet3!M36</f>
        <v>3659</v>
      </c>
      <c r="N50" s="112">
        <f>Sheet3!N36</f>
        <v>4131</v>
      </c>
    </row>
    <row r="51" spans="2:15">
      <c r="B51" t="s">
        <v>78</v>
      </c>
      <c r="C51" s="112">
        <f>Sheet3!C37</f>
        <v>-8</v>
      </c>
      <c r="D51" s="112">
        <f>Sheet3!D37</f>
        <v>4</v>
      </c>
      <c r="E51" s="112">
        <f>Sheet3!E37</f>
        <v>2</v>
      </c>
      <c r="F51" s="112">
        <f>Sheet3!F37</f>
        <v>-1</v>
      </c>
      <c r="G51" s="112">
        <f>Sheet3!G37</f>
        <v>54</v>
      </c>
      <c r="H51" s="112">
        <f>Sheet3!H37</f>
        <v>-13</v>
      </c>
      <c r="I51" s="112">
        <f>Sheet3!I37</f>
        <v>-31</v>
      </c>
      <c r="J51" s="112">
        <f>Sheet3!J37</f>
        <v>45</v>
      </c>
      <c r="K51" s="112">
        <f>Sheet3!K37</f>
        <v>-24</v>
      </c>
      <c r="L51" s="112">
        <f>Sheet3!L37</f>
        <v>-23</v>
      </c>
      <c r="M51" s="112">
        <f>Sheet3!M37</f>
        <v>5</v>
      </c>
      <c r="N51" s="112">
        <f>Sheet3!N37</f>
        <v>-104</v>
      </c>
    </row>
    <row r="52" spans="2:15">
      <c r="B52" t="s">
        <v>45</v>
      </c>
      <c r="C52" s="112">
        <f>Sheet3!C38</f>
        <v>-80</v>
      </c>
      <c r="D52" s="112">
        <f>Sheet3!D38</f>
        <v>-102</v>
      </c>
      <c r="E52" s="112">
        <f>Sheet3!E38</f>
        <v>-161</v>
      </c>
      <c r="F52" s="112">
        <f>Sheet3!F38</f>
        <v>-132</v>
      </c>
      <c r="G52" s="112">
        <f>Sheet3!G38</f>
        <v>-276</v>
      </c>
      <c r="H52" s="112">
        <f>Sheet3!H38</f>
        <v>-212</v>
      </c>
      <c r="I52" s="112">
        <f>Sheet3!I38</f>
        <v>-445</v>
      </c>
      <c r="J52" s="112">
        <f>Sheet3!J38</f>
        <v>-339</v>
      </c>
      <c r="K52" s="112">
        <f>Sheet3!K38</f>
        <v>-301</v>
      </c>
      <c r="L52" s="112">
        <f>Sheet3!L38</f>
        <v>-494</v>
      </c>
      <c r="M52" s="112">
        <f>Sheet3!M38</f>
        <v>-501</v>
      </c>
      <c r="N52" s="112">
        <f>Sheet3!N38</f>
        <v>-684</v>
      </c>
      <c r="O52" s="34"/>
    </row>
    <row r="53" spans="2:15">
      <c r="B53" t="s">
        <v>129</v>
      </c>
      <c r="C53" s="112">
        <f>Sheet3!C39</f>
        <v>30</v>
      </c>
      <c r="D53" s="112">
        <f>Sheet3!D39</f>
        <v>28</v>
      </c>
      <c r="E53" s="112">
        <f>Sheet3!E39</f>
        <v>-4</v>
      </c>
      <c r="F53" s="112">
        <f>Sheet3!F39</f>
        <v>72</v>
      </c>
      <c r="G53" s="112">
        <f>Sheet3!G39</f>
        <v>0</v>
      </c>
      <c r="H53" s="112">
        <f>Sheet3!H39</f>
        <v>55</v>
      </c>
      <c r="I53" s="112">
        <f>Sheet3!I39</f>
        <v>146</v>
      </c>
      <c r="J53" s="112">
        <f>Sheet3!J39</f>
        <v>-30</v>
      </c>
      <c r="K53" s="112">
        <f>Sheet3!K39</f>
        <v>145</v>
      </c>
      <c r="L53" s="112">
        <f>Sheet3!L39</f>
        <v>11</v>
      </c>
      <c r="M53" s="112">
        <f>Sheet3!M39</f>
        <v>165</v>
      </c>
      <c r="N53" s="112">
        <f>Sheet3!N39</f>
        <v>231</v>
      </c>
    </row>
    <row r="54" spans="2:15">
      <c r="B54" t="s">
        <v>130</v>
      </c>
      <c r="C54" s="112">
        <f>Sheet3!C40</f>
        <v>-13</v>
      </c>
      <c r="D54" s="112">
        <f>Sheet3!D40</f>
        <v>-18</v>
      </c>
      <c r="E54" s="112">
        <f>Sheet3!E40</f>
        <v>-5</v>
      </c>
      <c r="F54" s="112">
        <f>Sheet3!F40</f>
        <v>0</v>
      </c>
      <c r="G54" s="112">
        <f>Sheet3!G40</f>
        <v>0</v>
      </c>
      <c r="H54" s="112">
        <f>Sheet3!H40</f>
        <v>0</v>
      </c>
      <c r="I54" s="112">
        <f>Sheet3!I40</f>
        <v>0</v>
      </c>
      <c r="J54" s="112">
        <f>Sheet3!J40</f>
        <v>0</v>
      </c>
      <c r="K54" s="112">
        <f>Sheet3!K40</f>
        <v>0</v>
      </c>
      <c r="L54" s="112">
        <f>Sheet3!L40</f>
        <v>0</v>
      </c>
      <c r="M54" s="112">
        <f>Sheet3!M40</f>
        <v>0</v>
      </c>
      <c r="N54" s="112">
        <f>Sheet3!N40</f>
        <v>0</v>
      </c>
    </row>
    <row r="55" spans="2:15">
      <c r="B55" t="s">
        <v>131</v>
      </c>
      <c r="C55" s="112">
        <f>Sheet3!C41</f>
        <v>0</v>
      </c>
      <c r="D55" s="112">
        <f>Sheet3!D41</f>
        <v>0</v>
      </c>
      <c r="E55" s="112">
        <f>Sheet3!E41</f>
        <v>0</v>
      </c>
      <c r="F55" s="112">
        <f>Sheet3!F41</f>
        <v>0</v>
      </c>
      <c r="G55" s="112">
        <f>Sheet3!G41</f>
        <v>-2</v>
      </c>
      <c r="H55" s="112">
        <f>Sheet3!H41</f>
        <v>-62</v>
      </c>
      <c r="I55" s="112">
        <f>Sheet3!I41</f>
        <v>52</v>
      </c>
      <c r="J55" s="112">
        <f>Sheet3!J41</f>
        <v>2</v>
      </c>
      <c r="K55" s="112">
        <f>Sheet3!K41</f>
        <v>12</v>
      </c>
      <c r="L55" s="112">
        <f>Sheet3!L41</f>
        <v>-3</v>
      </c>
      <c r="M55" s="112">
        <f>Sheet3!M41</f>
        <v>0</v>
      </c>
      <c r="N55" s="112">
        <f>Sheet3!N41</f>
        <v>0</v>
      </c>
    </row>
    <row r="56" spans="2:15">
      <c r="B56" t="s">
        <v>132</v>
      </c>
      <c r="C56" s="112">
        <f>Sheet3!C42</f>
        <v>6</v>
      </c>
      <c r="D56" s="112">
        <f>Sheet3!D42</f>
        <v>6</v>
      </c>
      <c r="E56" s="112">
        <f>Sheet3!E42</f>
        <v>16</v>
      </c>
      <c r="F56" s="112">
        <f>Sheet3!F42</f>
        <v>-7</v>
      </c>
      <c r="G56" s="112">
        <f>Sheet3!G42</f>
        <v>-46</v>
      </c>
      <c r="H56" s="112">
        <f>Sheet3!H42</f>
        <v>-11</v>
      </c>
      <c r="I56" s="112">
        <f>Sheet3!I42</f>
        <v>-72</v>
      </c>
      <c r="J56" s="112">
        <f>Sheet3!J42</f>
        <v>-54</v>
      </c>
      <c r="K56" s="112">
        <f>Sheet3!K42</f>
        <v>41</v>
      </c>
      <c r="L56" s="112">
        <f>Sheet3!L42</f>
        <v>-73</v>
      </c>
      <c r="M56" s="112">
        <f>Sheet3!M42</f>
        <v>12</v>
      </c>
      <c r="N56" s="112">
        <f>Sheet3!N42</f>
        <v>-87</v>
      </c>
    </row>
    <row r="57" spans="2:15">
      <c r="B57" t="s">
        <v>133</v>
      </c>
      <c r="C57" s="112">
        <f>Sheet3!C43</f>
        <v>-65</v>
      </c>
      <c r="D57" s="112">
        <f>Sheet3!D43</f>
        <v>-83</v>
      </c>
      <c r="E57" s="112">
        <f>Sheet3!E43</f>
        <v>-152</v>
      </c>
      <c r="F57" s="112">
        <f>Sheet3!F43</f>
        <v>-69</v>
      </c>
      <c r="G57" s="112">
        <f>Sheet3!G43</f>
        <v>-270</v>
      </c>
      <c r="H57" s="112">
        <f>Sheet3!H43</f>
        <v>-243</v>
      </c>
      <c r="I57" s="112">
        <f>Sheet3!I43</f>
        <v>-351</v>
      </c>
      <c r="J57" s="112">
        <f>Sheet3!J43</f>
        <v>-376</v>
      </c>
      <c r="K57" s="112">
        <f>Sheet3!K43</f>
        <v>-127</v>
      </c>
      <c r="L57" s="112">
        <f>Sheet3!L43</f>
        <v>-582</v>
      </c>
      <c r="M57" s="112">
        <f>Sheet3!M43</f>
        <v>-320</v>
      </c>
      <c r="N57" s="112">
        <f>Sheet3!N43</f>
        <v>-644</v>
      </c>
    </row>
    <row r="58" spans="2:15">
      <c r="C58" s="34"/>
      <c r="D58" s="34"/>
      <c r="E58" s="34"/>
      <c r="F58" s="34"/>
      <c r="G58" s="34"/>
      <c r="H58" s="34"/>
      <c r="I58" s="34"/>
      <c r="J58" s="34"/>
      <c r="K58" s="34"/>
      <c r="L58" s="34"/>
      <c r="M58" s="34"/>
      <c r="N58" s="34"/>
    </row>
    <row r="59" spans="2:15">
      <c r="B59" s="2" t="s">
        <v>134</v>
      </c>
      <c r="C59" s="112">
        <f>Sheet3!C45</f>
        <v>-231</v>
      </c>
      <c r="D59" s="112">
        <f>Sheet3!D45</f>
        <v>-270</v>
      </c>
      <c r="E59" s="112">
        <f>Sheet3!E45</f>
        <v>-474</v>
      </c>
      <c r="F59" s="112">
        <f>Sheet3!F45</f>
        <v>-633</v>
      </c>
      <c r="G59" s="112">
        <f>Sheet3!G45</f>
        <v>-2482</v>
      </c>
      <c r="H59" s="112">
        <f>Sheet3!H45</f>
        <v>464</v>
      </c>
      <c r="I59" s="112">
        <f>Sheet3!I45</f>
        <v>-958</v>
      </c>
      <c r="J59" s="112">
        <f>Sheet3!J45</f>
        <v>-4657</v>
      </c>
      <c r="K59" s="112">
        <f>Sheet3!K45</f>
        <v>-1110</v>
      </c>
      <c r="L59" s="112">
        <f>Sheet3!L45</f>
        <v>-1289</v>
      </c>
      <c r="M59" s="112">
        <f>Sheet3!M45</f>
        <v>-2313</v>
      </c>
      <c r="N59" s="112">
        <f>Sheet3!N45</f>
        <v>-2468</v>
      </c>
    </row>
    <row r="60" spans="2:15">
      <c r="B60" t="s">
        <v>135</v>
      </c>
      <c r="C60" s="34">
        <f>Sheet3!C46</f>
        <v>-239</v>
      </c>
      <c r="D60" s="34">
        <f>Sheet3!D46</f>
        <v>-272</v>
      </c>
      <c r="E60" s="34">
        <f>Sheet3!E46</f>
        <v>-477</v>
      </c>
      <c r="F60" s="34">
        <f>Sheet3!F46</f>
        <v>0</v>
      </c>
      <c r="G60" s="34">
        <f>Sheet3!G46</f>
        <v>-645</v>
      </c>
      <c r="H60" s="34">
        <f>Sheet3!H46</f>
        <v>-916</v>
      </c>
      <c r="I60" s="34">
        <f>Sheet3!I46</f>
        <v>-1417</v>
      </c>
      <c r="J60" s="34">
        <f>Sheet3!J46</f>
        <v>-1712</v>
      </c>
      <c r="K60" s="34">
        <f>Sheet3!K46</f>
        <v>-2029</v>
      </c>
      <c r="L60" s="34">
        <f>Sheet3!L46</f>
        <v>-2410</v>
      </c>
      <c r="M60" s="34">
        <f>Sheet3!M46</f>
        <v>-2212</v>
      </c>
      <c r="N60" s="34">
        <f>Sheet3!N46</f>
        <v>-2731</v>
      </c>
    </row>
    <row r="61" spans="2:15">
      <c r="B61" t="s">
        <v>136</v>
      </c>
      <c r="C61" s="34">
        <f>Sheet3!C47</f>
        <v>2</v>
      </c>
      <c r="D61" s="34">
        <f>Sheet3!D47</f>
        <v>1</v>
      </c>
      <c r="E61" s="34">
        <f>Sheet3!E47</f>
        <v>0</v>
      </c>
      <c r="F61" s="34">
        <f>Sheet3!F47</f>
        <v>2</v>
      </c>
      <c r="G61" s="34">
        <f>Sheet3!G47</f>
        <v>10</v>
      </c>
      <c r="H61" s="34">
        <f>Sheet3!H47</f>
        <v>7</v>
      </c>
      <c r="I61" s="34">
        <f>Sheet3!I47</f>
        <v>8</v>
      </c>
      <c r="J61" s="34">
        <f>Sheet3!J47</f>
        <v>6</v>
      </c>
      <c r="K61" s="34">
        <f>Sheet3!K47</f>
        <v>2</v>
      </c>
      <c r="L61" s="34">
        <f>Sheet3!L47</f>
        <v>21</v>
      </c>
      <c r="M61" s="34">
        <f>Sheet3!M47</f>
        <v>5</v>
      </c>
      <c r="N61" s="34">
        <f>Sheet3!N47</f>
        <v>9</v>
      </c>
    </row>
    <row r="62" spans="2:15">
      <c r="B62" t="s">
        <v>137</v>
      </c>
      <c r="C62" s="34">
        <f>Sheet3!C48</f>
        <v>-187</v>
      </c>
      <c r="D62" s="34">
        <f>Sheet3!D48</f>
        <v>-644</v>
      </c>
      <c r="E62" s="34">
        <f>Sheet3!E48</f>
        <v>-2901</v>
      </c>
      <c r="F62" s="34">
        <f>Sheet3!F48</f>
        <v>-638</v>
      </c>
      <c r="G62" s="34">
        <f>Sheet3!G48</f>
        <v>0</v>
      </c>
      <c r="H62" s="34">
        <f>Sheet3!H48</f>
        <v>0</v>
      </c>
      <c r="I62" s="34">
        <f>Sheet3!I48</f>
        <v>0</v>
      </c>
      <c r="J62" s="34">
        <f>Sheet3!J48</f>
        <v>0</v>
      </c>
      <c r="K62" s="34">
        <f>Sheet3!K48</f>
        <v>0</v>
      </c>
      <c r="L62" s="34">
        <f>Sheet3!L48</f>
        <v>0</v>
      </c>
      <c r="M62" s="34">
        <f>Sheet3!M48</f>
        <v>-193</v>
      </c>
      <c r="N62" s="34">
        <f>Sheet3!N48</f>
        <v>0</v>
      </c>
    </row>
    <row r="63" spans="2:15">
      <c r="B63" t="s">
        <v>138</v>
      </c>
      <c r="C63" s="34">
        <f>Sheet3!C49</f>
        <v>194</v>
      </c>
      <c r="D63" s="34">
        <f>Sheet3!D49</f>
        <v>645</v>
      </c>
      <c r="E63" s="34">
        <f>Sheet3!E49</f>
        <v>2904</v>
      </c>
      <c r="F63" s="34">
        <f>Sheet3!F49</f>
        <v>0</v>
      </c>
      <c r="G63" s="34">
        <f>Sheet3!G49</f>
        <v>0</v>
      </c>
      <c r="H63" s="34">
        <f>Sheet3!H49</f>
        <v>1376</v>
      </c>
      <c r="I63" s="34">
        <f>Sheet3!I49</f>
        <v>410</v>
      </c>
      <c r="J63" s="34">
        <f>Sheet3!J49</f>
        <v>232</v>
      </c>
      <c r="K63" s="34">
        <f>Sheet3!K49</f>
        <v>3</v>
      </c>
      <c r="L63" s="34">
        <f>Sheet3!L49</f>
        <v>4</v>
      </c>
      <c r="M63" s="34">
        <f>Sheet3!M49</f>
        <v>6</v>
      </c>
      <c r="N63" s="34">
        <f>Sheet3!N49</f>
        <v>123</v>
      </c>
    </row>
    <row r="64" spans="2:15">
      <c r="B64" t="str">
        <f>Sheet3!B50</f>
        <v>Investment income</v>
      </c>
      <c r="C64" s="34">
        <f>Sheet3!C50</f>
        <v>0</v>
      </c>
      <c r="D64" s="34">
        <f>Sheet3!D50</f>
        <v>0</v>
      </c>
      <c r="E64" s="34">
        <f>Sheet3!E50</f>
        <v>0</v>
      </c>
      <c r="F64" s="34">
        <f>Sheet3!F50</f>
        <v>3</v>
      </c>
      <c r="G64" s="34">
        <f>Sheet3!G50</f>
        <v>8</v>
      </c>
      <c r="H64" s="34">
        <f>Sheet3!H50</f>
        <v>0</v>
      </c>
      <c r="I64" s="34">
        <f>Sheet3!I50</f>
        <v>0</v>
      </c>
      <c r="J64" s="34">
        <f>Sheet3!J50</f>
        <v>0</v>
      </c>
      <c r="K64" s="34">
        <f>Sheet3!K50</f>
        <v>0</v>
      </c>
      <c r="L64" s="34">
        <f>Sheet3!L50</f>
        <v>0</v>
      </c>
      <c r="M64" s="34">
        <f>Sheet3!M50</f>
        <v>0</v>
      </c>
      <c r="N64" s="34">
        <f>Sheet3!N50</f>
        <v>0</v>
      </c>
    </row>
    <row r="65" spans="2:14">
      <c r="B65" t="s">
        <v>139</v>
      </c>
      <c r="C65" s="34">
        <f>Sheet3!C51</f>
        <v>0</v>
      </c>
      <c r="D65" s="34">
        <f>Sheet3!D51</f>
        <v>0</v>
      </c>
      <c r="E65" s="34">
        <f>Sheet3!E51</f>
        <v>0</v>
      </c>
      <c r="F65" s="34">
        <f>Sheet3!F51</f>
        <v>1</v>
      </c>
      <c r="G65" s="34">
        <f>Sheet3!G51</f>
        <v>1</v>
      </c>
      <c r="H65" s="34">
        <f>Sheet3!H51</f>
        <v>31</v>
      </c>
      <c r="I65" s="34">
        <f>Sheet3!I51</f>
        <v>36</v>
      </c>
      <c r="J65" s="34">
        <f>Sheet3!J51</f>
        <v>12</v>
      </c>
      <c r="K65" s="34">
        <f>Sheet3!K51</f>
        <v>129</v>
      </c>
      <c r="L65" s="34">
        <f>Sheet3!L51</f>
        <v>43</v>
      </c>
      <c r="M65" s="34">
        <f>Sheet3!M51</f>
        <v>39</v>
      </c>
      <c r="N65" s="34">
        <f>Sheet3!N51</f>
        <v>262</v>
      </c>
    </row>
    <row r="66" spans="2:14">
      <c r="B66" t="s">
        <v>140</v>
      </c>
      <c r="C66" s="34">
        <f>Sheet3!C52</f>
        <v>0</v>
      </c>
      <c r="D66" s="34">
        <f>Sheet3!D52</f>
        <v>0</v>
      </c>
      <c r="E66" s="34">
        <f>Sheet3!E52</f>
        <v>0</v>
      </c>
      <c r="F66" s="34">
        <f>Sheet3!F52</f>
        <v>0</v>
      </c>
      <c r="G66" s="34">
        <f>Sheet3!G52</f>
        <v>0</v>
      </c>
      <c r="H66" s="34">
        <f>Sheet3!H52</f>
        <v>0</v>
      </c>
      <c r="I66" s="34">
        <f>Sheet3!I52</f>
        <v>0</v>
      </c>
      <c r="J66" s="34">
        <f>Sheet3!J52</f>
        <v>0</v>
      </c>
      <c r="K66" s="34">
        <f>Sheet3!K52</f>
        <v>0</v>
      </c>
      <c r="L66" s="34">
        <f>Sheet3!L52</f>
        <v>0</v>
      </c>
      <c r="M66" s="34">
        <f>Sheet3!M52</f>
        <v>0</v>
      </c>
      <c r="N66" s="34">
        <f>Sheet3!N52</f>
        <v>0</v>
      </c>
    </row>
    <row r="67" spans="2:14">
      <c r="B67" t="s">
        <v>141</v>
      </c>
      <c r="C67" s="34">
        <f>Sheet3!C53</f>
        <v>0</v>
      </c>
      <c r="D67" s="34">
        <f>Sheet3!D53</f>
        <v>0</v>
      </c>
      <c r="E67" s="34">
        <f>Sheet3!E53</f>
        <v>0</v>
      </c>
      <c r="F67" s="34">
        <f>Sheet3!F53</f>
        <v>-14</v>
      </c>
      <c r="G67" s="34">
        <f>Sheet3!G53</f>
        <v>-21</v>
      </c>
      <c r="H67" s="34">
        <f>Sheet3!H53</f>
        <v>-49</v>
      </c>
      <c r="I67" s="34">
        <f>Sheet3!I53</f>
        <v>0</v>
      </c>
      <c r="J67" s="34">
        <f>Sheet3!J53</f>
        <v>0</v>
      </c>
      <c r="K67" s="34">
        <f>Sheet3!K53</f>
        <v>0</v>
      </c>
      <c r="L67" s="34">
        <f>Sheet3!L53</f>
        <v>0</v>
      </c>
      <c r="M67" s="34">
        <f>Sheet3!M53</f>
        <v>0</v>
      </c>
      <c r="N67" s="34">
        <f>Sheet3!N53</f>
        <v>0</v>
      </c>
    </row>
    <row r="68" spans="2:14">
      <c r="B68" t="s">
        <v>142</v>
      </c>
      <c r="C68" s="34">
        <f>Sheet3!C54</f>
        <v>0</v>
      </c>
      <c r="D68" s="34">
        <f>Sheet3!D54</f>
        <v>0</v>
      </c>
      <c r="E68" s="34">
        <f>Sheet3!E54</f>
        <v>0</v>
      </c>
      <c r="F68" s="34">
        <f>Sheet3!F54</f>
        <v>0</v>
      </c>
      <c r="G68" s="34">
        <f>Sheet3!G54</f>
        <v>0</v>
      </c>
      <c r="H68" s="34">
        <f>Sheet3!H54</f>
        <v>8</v>
      </c>
      <c r="I68" s="34">
        <f>Sheet3!I54</f>
        <v>0</v>
      </c>
      <c r="J68" s="34">
        <f>Sheet3!J54</f>
        <v>0</v>
      </c>
      <c r="K68" s="34">
        <f>Sheet3!K54</f>
        <v>0</v>
      </c>
      <c r="L68" s="34">
        <f>Sheet3!L54</f>
        <v>0</v>
      </c>
      <c r="M68" s="34">
        <f>Sheet3!M54</f>
        <v>0</v>
      </c>
      <c r="N68" s="34">
        <f>Sheet3!N54</f>
        <v>0</v>
      </c>
    </row>
    <row r="69" spans="2:14">
      <c r="B69" t="s">
        <v>143</v>
      </c>
      <c r="C69" s="34">
        <f>Sheet3!C55</f>
        <v>0</v>
      </c>
      <c r="D69" s="34">
        <f>Sheet3!D55</f>
        <v>0</v>
      </c>
      <c r="E69" s="34">
        <f>Sheet3!E55</f>
        <v>0</v>
      </c>
      <c r="F69" s="34">
        <f>Sheet3!F55</f>
        <v>14</v>
      </c>
      <c r="G69" s="34">
        <f>Sheet3!G55</f>
        <v>-1835</v>
      </c>
      <c r="H69" s="34">
        <f>Sheet3!H55</f>
        <v>7</v>
      </c>
      <c r="I69" s="34">
        <f>Sheet3!I55</f>
        <v>3</v>
      </c>
      <c r="J69" s="34">
        <f>Sheet3!J55</f>
        <v>-3194</v>
      </c>
      <c r="K69" s="34">
        <f>Sheet3!K55</f>
        <v>786</v>
      </c>
      <c r="L69" s="34">
        <f>Sheet3!L55</f>
        <v>1054</v>
      </c>
      <c r="M69" s="34">
        <f>Sheet3!M55</f>
        <v>42</v>
      </c>
      <c r="N69" s="34">
        <f>Sheet3!N55</f>
        <v>-131</v>
      </c>
    </row>
    <row r="70" spans="2:14">
      <c r="C70" s="34"/>
      <c r="D70" s="34"/>
      <c r="E70" s="34"/>
      <c r="F70" s="34"/>
      <c r="G70" s="34"/>
      <c r="H70" s="34"/>
      <c r="I70" s="34"/>
      <c r="J70" s="34"/>
      <c r="K70" s="34"/>
      <c r="L70" s="34"/>
      <c r="M70" s="34"/>
      <c r="N70" s="34"/>
    </row>
    <row r="71" spans="2:14">
      <c r="B71" s="2" t="s">
        <v>144</v>
      </c>
      <c r="C71" s="112">
        <f>Sheet3!C56</f>
        <v>118</v>
      </c>
      <c r="D71" s="112">
        <f>Sheet3!D56</f>
        <v>65</v>
      </c>
      <c r="E71" s="112">
        <f>Sheet3!E56</f>
        <v>234</v>
      </c>
      <c r="F71" s="112">
        <f>Sheet3!F56</f>
        <v>196</v>
      </c>
      <c r="G71" s="112">
        <f>Sheet3!G56</f>
        <v>2025</v>
      </c>
      <c r="H71" s="112">
        <f>Sheet3!H56</f>
        <v>-1159</v>
      </c>
      <c r="I71" s="112">
        <f>Sheet3!I56</f>
        <v>209</v>
      </c>
      <c r="J71" s="112">
        <f>Sheet3!J56</f>
        <v>3357</v>
      </c>
      <c r="K71" s="112">
        <f>Sheet3!K56</f>
        <v>-180</v>
      </c>
      <c r="L71" s="112">
        <f>Sheet3!L56</f>
        <v>-179</v>
      </c>
      <c r="M71" s="112">
        <f>Sheet3!M56</f>
        <v>-205</v>
      </c>
      <c r="N71" s="112">
        <f>Sheet3!N56</f>
        <v>-148</v>
      </c>
    </row>
    <row r="72" spans="2:14">
      <c r="B72" t="s">
        <v>145</v>
      </c>
      <c r="C72" s="112">
        <f>Sheet3!C57</f>
        <v>14</v>
      </c>
      <c r="D72" s="112">
        <f>Sheet3!D57</f>
        <v>5</v>
      </c>
      <c r="E72" s="112">
        <f>Sheet3!E57</f>
        <v>33</v>
      </c>
      <c r="F72" s="112">
        <f>Sheet3!F57</f>
        <v>0</v>
      </c>
      <c r="G72" s="112">
        <f>Sheet3!G57</f>
        <v>1841</v>
      </c>
      <c r="H72" s="112">
        <f>Sheet3!H57</f>
        <v>0</v>
      </c>
      <c r="I72" s="112">
        <f>Sheet3!I57</f>
        <v>0</v>
      </c>
      <c r="J72" s="112">
        <f>Sheet3!J57</f>
        <v>110</v>
      </c>
      <c r="K72" s="112">
        <f>Sheet3!K57</f>
        <v>0</v>
      </c>
      <c r="L72" s="112">
        <f>Sheet3!L57</f>
        <v>0</v>
      </c>
      <c r="M72" s="112">
        <f>Sheet3!M57</f>
        <v>15</v>
      </c>
      <c r="N72" s="112">
        <f>Sheet3!N57</f>
        <v>75</v>
      </c>
    </row>
    <row r="73" spans="2:14">
      <c r="B73" t="str">
        <f>Sheet3!B58</f>
        <v>Proceeds from debentures</v>
      </c>
      <c r="C73" s="112">
        <f>Sheet3!C58</f>
        <v>0</v>
      </c>
      <c r="D73" s="112">
        <f>Sheet3!D58</f>
        <v>0</v>
      </c>
      <c r="E73" s="112">
        <f>Sheet3!E58</f>
        <v>200</v>
      </c>
      <c r="F73" s="112">
        <f>Sheet3!F58</f>
        <v>350</v>
      </c>
      <c r="G73" s="112">
        <f>Sheet3!G58</f>
        <v>250</v>
      </c>
      <c r="H73" s="112">
        <f>Sheet3!H58</f>
        <v>0</v>
      </c>
      <c r="I73" s="112">
        <f>Sheet3!I58</f>
        <v>0</v>
      </c>
      <c r="J73" s="112">
        <f>Sheet3!J58</f>
        <v>300</v>
      </c>
      <c r="K73" s="112">
        <f>Sheet3!K58</f>
        <v>0</v>
      </c>
      <c r="L73" s="112">
        <f>Sheet3!L58</f>
        <v>0</v>
      </c>
      <c r="M73" s="112">
        <f>Sheet3!M58</f>
        <v>0</v>
      </c>
      <c r="N73" s="112">
        <f>Sheet3!N58</f>
        <v>0</v>
      </c>
    </row>
    <row r="74" spans="2:14">
      <c r="B74" t="s">
        <v>146</v>
      </c>
      <c r="C74" s="112">
        <f>Sheet3!C59</f>
        <v>0</v>
      </c>
      <c r="D74" s="112">
        <f>Sheet3!D59</f>
        <v>0</v>
      </c>
      <c r="E74" s="112">
        <f>Sheet3!E59</f>
        <v>0</v>
      </c>
      <c r="F74" s="112">
        <f>Sheet3!F59</f>
        <v>0</v>
      </c>
      <c r="G74" s="112">
        <f>Sheet3!G59</f>
        <v>0</v>
      </c>
      <c r="H74" s="112">
        <f>Sheet3!H59</f>
        <v>-384</v>
      </c>
      <c r="I74" s="112">
        <f>Sheet3!I59</f>
        <v>-170</v>
      </c>
      <c r="J74" s="112">
        <f>Sheet3!J59</f>
        <v>-512</v>
      </c>
      <c r="K74" s="112">
        <f>Sheet3!K59</f>
        <v>-34</v>
      </c>
      <c r="L74" s="112">
        <f>Sheet3!L59</f>
        <v>0</v>
      </c>
      <c r="M74" s="112">
        <f>Sheet3!M59</f>
        <v>0</v>
      </c>
      <c r="N74" s="112">
        <f>Sheet3!N59</f>
        <v>0</v>
      </c>
    </row>
    <row r="75" spans="2:14">
      <c r="B75" t="s">
        <v>147</v>
      </c>
      <c r="C75" s="112">
        <f>Sheet3!C60</f>
        <v>219</v>
      </c>
      <c r="D75" s="112">
        <f>Sheet3!D60</f>
        <v>245</v>
      </c>
      <c r="E75" s="112">
        <f>Sheet3!E60</f>
        <v>295</v>
      </c>
      <c r="F75" s="112">
        <f>Sheet3!F60</f>
        <v>-60</v>
      </c>
      <c r="G75" s="112">
        <f>Sheet3!G60</f>
        <v>260</v>
      </c>
      <c r="H75" s="112">
        <f>Sheet3!H60</f>
        <v>0</v>
      </c>
      <c r="I75" s="112">
        <f>Sheet3!I60</f>
        <v>992</v>
      </c>
      <c r="J75" s="112">
        <f>Sheet3!J60</f>
        <v>1100</v>
      </c>
      <c r="K75" s="112">
        <f>Sheet3!K60</f>
        <v>200</v>
      </c>
      <c r="L75" s="112">
        <f>Sheet3!L60</f>
        <v>248</v>
      </c>
      <c r="M75" s="112">
        <f>Sheet3!M60</f>
        <v>0</v>
      </c>
      <c r="N75" s="112">
        <f>Sheet3!N60</f>
        <v>0</v>
      </c>
    </row>
    <row r="76" spans="2:14">
      <c r="B76" t="s">
        <v>148</v>
      </c>
      <c r="C76" s="112">
        <f>Sheet3!C61</f>
        <v>-73</v>
      </c>
      <c r="D76" s="112">
        <f>Sheet3!D61</f>
        <v>-130</v>
      </c>
      <c r="E76" s="112">
        <f>Sheet3!E61</f>
        <v>-232</v>
      </c>
      <c r="F76" s="112">
        <f>Sheet3!F61</f>
        <v>0</v>
      </c>
      <c r="G76" s="112">
        <f>Sheet3!G61</f>
        <v>-155</v>
      </c>
      <c r="H76" s="112">
        <f>Sheet3!H61</f>
        <v>-695</v>
      </c>
      <c r="I76" s="112">
        <f>Sheet3!I61</f>
        <v>-562</v>
      </c>
      <c r="J76" s="112">
        <f>Sheet3!J61</f>
        <v>-1550</v>
      </c>
      <c r="K76" s="112">
        <f>Sheet3!K61</f>
        <v>-204</v>
      </c>
      <c r="L76" s="112">
        <f>Sheet3!L61</f>
        <v>-248</v>
      </c>
      <c r="M76" s="112">
        <f>Sheet3!M61</f>
        <v>0</v>
      </c>
      <c r="N76" s="112">
        <f>Sheet3!N61</f>
        <v>0</v>
      </c>
    </row>
    <row r="77" spans="2:14">
      <c r="B77" t="s">
        <v>149</v>
      </c>
      <c r="C77" s="112">
        <f>Sheet3!C62</f>
        <v>-42</v>
      </c>
      <c r="D77" s="112">
        <f>Sheet3!D62</f>
        <v>-54</v>
      </c>
      <c r="E77" s="112">
        <f>Sheet3!E62</f>
        <v>-62</v>
      </c>
      <c r="F77" s="112">
        <f>Sheet3!F62</f>
        <v>-93</v>
      </c>
      <c r="G77" s="112">
        <f>Sheet3!G62</f>
        <v>-120</v>
      </c>
      <c r="H77" s="112">
        <f>Sheet3!H62</f>
        <v>-80</v>
      </c>
      <c r="I77" s="112">
        <f>Sheet3!I62</f>
        <v>-51</v>
      </c>
      <c r="J77" s="112">
        <f>Sheet3!J62</f>
        <v>-98</v>
      </c>
      <c r="K77" s="112">
        <f>Sheet3!K62</f>
        <v>-44</v>
      </c>
      <c r="L77" s="112">
        <f>Sheet3!L62</f>
        <v>-54</v>
      </c>
      <c r="M77" s="112">
        <f>Sheet3!M62</f>
        <v>-67</v>
      </c>
      <c r="N77" s="112">
        <f>Sheet3!N62</f>
        <v>-58</v>
      </c>
    </row>
    <row r="78" spans="2:14">
      <c r="B78" t="s">
        <v>150</v>
      </c>
      <c r="C78" s="112">
        <f>Sheet3!C63</f>
        <v>0</v>
      </c>
      <c r="D78" s="112">
        <f>Sheet3!D63</f>
        <v>0</v>
      </c>
      <c r="E78" s="112">
        <f>Sheet3!E63</f>
        <v>0</v>
      </c>
      <c r="F78" s="112">
        <f>Sheet3!F63</f>
        <v>0</v>
      </c>
      <c r="G78" s="112">
        <f>Sheet3!G63</f>
        <v>0</v>
      </c>
      <c r="H78" s="112">
        <f>Sheet3!H63</f>
        <v>0</v>
      </c>
      <c r="I78" s="112">
        <f>Sheet3!I63</f>
        <v>0</v>
      </c>
      <c r="J78" s="112">
        <f>Sheet3!J63</f>
        <v>-70</v>
      </c>
      <c r="K78" s="112">
        <f>Sheet3!K63</f>
        <v>-98</v>
      </c>
      <c r="L78" s="112">
        <f>Sheet3!L63</f>
        <v>-125</v>
      </c>
      <c r="M78" s="112">
        <f>Sheet3!M63</f>
        <v>-153</v>
      </c>
      <c r="N78" s="112">
        <f>Sheet3!N63</f>
        <v>-164</v>
      </c>
    </row>
    <row r="79" spans="2:14">
      <c r="B79" t="str">
        <f>Sheet3!B64</f>
        <v>Share application money</v>
      </c>
      <c r="C79" s="112">
        <f>Sheet3!C64</f>
        <v>0</v>
      </c>
      <c r="D79" s="112">
        <f>Sheet3!D64</f>
        <v>0</v>
      </c>
      <c r="E79" s="112">
        <f>Sheet3!E64</f>
        <v>0</v>
      </c>
      <c r="F79" s="112">
        <f>Sheet3!F64</f>
        <v>0</v>
      </c>
      <c r="G79" s="112">
        <f>Sheet3!G64</f>
        <v>0</v>
      </c>
      <c r="H79" s="112">
        <f>Sheet3!H64</f>
        <v>0</v>
      </c>
      <c r="I79" s="112">
        <f>Sheet3!I64</f>
        <v>0</v>
      </c>
      <c r="J79" s="112">
        <f>Sheet3!J64</f>
        <v>0</v>
      </c>
      <c r="K79" s="112">
        <f>Sheet3!K64</f>
        <v>0</v>
      </c>
      <c r="L79" s="112">
        <f>Sheet3!L64</f>
        <v>0</v>
      </c>
      <c r="M79" s="112">
        <f>Sheet3!M64</f>
        <v>1</v>
      </c>
      <c r="N79" s="112">
        <f>Sheet3!N64</f>
        <v>0</v>
      </c>
    </row>
    <row r="80" spans="2:14">
      <c r="B80" t="s">
        <v>151</v>
      </c>
      <c r="C80" s="112">
        <f>Sheet3!C65</f>
        <v>0</v>
      </c>
      <c r="D80" s="112">
        <f>Sheet3!D65</f>
        <v>0</v>
      </c>
      <c r="E80" s="112">
        <f>Sheet3!E65</f>
        <v>0</v>
      </c>
      <c r="F80" s="112">
        <f>Sheet3!F65</f>
        <v>0</v>
      </c>
      <c r="G80" s="112">
        <f>Sheet3!G65</f>
        <v>-50</v>
      </c>
      <c r="H80" s="112">
        <f>Sheet3!H65</f>
        <v>0</v>
      </c>
      <c r="I80" s="112">
        <f>Sheet3!I65</f>
        <v>0</v>
      </c>
      <c r="J80" s="112">
        <f>Sheet3!J65</f>
        <v>4077</v>
      </c>
      <c r="K80" s="112">
        <f>Sheet3!K65</f>
        <v>0</v>
      </c>
      <c r="L80" s="112">
        <f>Sheet3!L65</f>
        <v>0</v>
      </c>
      <c r="M80" s="112">
        <f>Sheet3!M65</f>
        <v>0</v>
      </c>
      <c r="N80" s="112">
        <f>Sheet3!N65</f>
        <v>0</v>
      </c>
    </row>
    <row r="81" spans="2:14">
      <c r="B81" s="2" t="s">
        <v>35</v>
      </c>
      <c r="C81" s="34">
        <f>C49+C59+C71</f>
        <v>14</v>
      </c>
      <c r="D81" s="34">
        <f t="shared" ref="D81:N81" si="1">D49+D59+D71</f>
        <v>-7</v>
      </c>
      <c r="E81" s="34">
        <f t="shared" si="1"/>
        <v>-18</v>
      </c>
      <c r="F81" s="34">
        <f t="shared" si="1"/>
        <v>-4</v>
      </c>
      <c r="G81" s="34">
        <f t="shared" si="1"/>
        <v>-2</v>
      </c>
      <c r="H81" s="34">
        <f t="shared" si="1"/>
        <v>35</v>
      </c>
      <c r="I81" s="34">
        <f t="shared" si="1"/>
        <v>58</v>
      </c>
      <c r="J81" s="34">
        <f t="shared" si="1"/>
        <v>-20</v>
      </c>
      <c r="K81" s="34">
        <f t="shared" si="1"/>
        <v>85</v>
      </c>
      <c r="L81" s="34">
        <f t="shared" si="1"/>
        <v>-96</v>
      </c>
      <c r="M81" s="34">
        <f t="shared" si="1"/>
        <v>112</v>
      </c>
      <c r="N81" s="34">
        <f t="shared" si="1"/>
        <v>130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A0B8-4A7A-407E-8491-BCDA07A5061C}">
  <dimension ref="B1:N66"/>
  <sheetViews>
    <sheetView topLeftCell="A47" workbookViewId="0">
      <selection activeCell="N50" sqref="N50"/>
    </sheetView>
  </sheetViews>
  <sheetFormatPr defaultRowHeight="15"/>
  <cols>
    <col min="2" max="2" width="17.28515625" customWidth="1"/>
  </cols>
  <sheetData>
    <row r="1" spans="2:14">
      <c r="C1" s="257">
        <v>41334</v>
      </c>
      <c r="D1" s="257">
        <v>41699</v>
      </c>
      <c r="E1" s="257">
        <v>42064</v>
      </c>
      <c r="F1" s="257">
        <v>42430</v>
      </c>
      <c r="G1" s="257">
        <v>42795</v>
      </c>
      <c r="H1" s="257">
        <v>43160</v>
      </c>
      <c r="I1" s="257">
        <v>43525</v>
      </c>
      <c r="J1" s="257">
        <v>43891</v>
      </c>
      <c r="K1" s="257">
        <v>44256</v>
      </c>
      <c r="L1" s="257">
        <v>44621</v>
      </c>
      <c r="M1" s="257">
        <v>44986</v>
      </c>
      <c r="N1" s="257">
        <v>45352</v>
      </c>
    </row>
    <row r="2" spans="2:14">
      <c r="B2" s="249" t="s">
        <v>249</v>
      </c>
      <c r="C2" s="250">
        <v>544</v>
      </c>
      <c r="D2" s="250">
        <v>547</v>
      </c>
      <c r="E2" s="250">
        <v>562</v>
      </c>
      <c r="F2" s="250">
        <v>562</v>
      </c>
      <c r="G2" s="250">
        <v>624</v>
      </c>
      <c r="H2" s="250">
        <v>624</v>
      </c>
      <c r="I2" s="250">
        <v>624</v>
      </c>
      <c r="J2" s="250">
        <v>648</v>
      </c>
      <c r="K2" s="250">
        <v>648</v>
      </c>
      <c r="L2" s="250">
        <v>648</v>
      </c>
      <c r="M2" s="250">
        <v>648</v>
      </c>
      <c r="N2" s="250">
        <v>651</v>
      </c>
    </row>
    <row r="3" spans="2:14">
      <c r="B3" s="249" t="s">
        <v>25</v>
      </c>
      <c r="C3" s="250">
        <v>245</v>
      </c>
      <c r="D3" s="250">
        <v>409</v>
      </c>
      <c r="E3" s="250">
        <v>638</v>
      </c>
      <c r="F3" s="250">
        <v>959</v>
      </c>
      <c r="G3" s="251">
        <v>3218</v>
      </c>
      <c r="H3" s="251">
        <v>4045</v>
      </c>
      <c r="I3" s="251">
        <v>4963</v>
      </c>
      <c r="J3" s="251">
        <v>10432</v>
      </c>
      <c r="K3" s="251">
        <v>11536</v>
      </c>
      <c r="L3" s="251">
        <v>13030</v>
      </c>
      <c r="M3" s="251">
        <v>15430</v>
      </c>
      <c r="N3" s="251">
        <v>18047</v>
      </c>
    </row>
    <row r="4" spans="2:14">
      <c r="B4" s="252" t="s">
        <v>8854</v>
      </c>
      <c r="C4" s="253">
        <v>526</v>
      </c>
      <c r="D4" s="253">
        <v>641</v>
      </c>
      <c r="E4" s="253">
        <v>904</v>
      </c>
      <c r="F4" s="254">
        <v>1192</v>
      </c>
      <c r="G4" s="254">
        <v>1497</v>
      </c>
      <c r="H4" s="253">
        <v>439</v>
      </c>
      <c r="I4" s="253">
        <v>700</v>
      </c>
      <c r="J4" s="253">
        <v>333</v>
      </c>
      <c r="K4" s="253">
        <v>393</v>
      </c>
      <c r="L4" s="253">
        <v>647</v>
      </c>
      <c r="M4" s="253">
        <v>643</v>
      </c>
      <c r="N4" s="253">
        <v>592</v>
      </c>
    </row>
    <row r="5" spans="2:14">
      <c r="B5" s="255" t="s">
        <v>251</v>
      </c>
      <c r="C5" s="250"/>
      <c r="D5" s="250"/>
      <c r="E5" s="250"/>
      <c r="F5" s="250">
        <v>908</v>
      </c>
      <c r="G5" s="250">
        <v>981</v>
      </c>
      <c r="H5" s="250">
        <v>246</v>
      </c>
      <c r="I5" s="250">
        <v>126</v>
      </c>
      <c r="J5" s="250">
        <v>0</v>
      </c>
      <c r="K5" s="250">
        <v>0</v>
      </c>
      <c r="L5" s="250">
        <v>0</v>
      </c>
      <c r="M5" s="250">
        <v>0</v>
      </c>
      <c r="N5" s="250">
        <v>0</v>
      </c>
    </row>
    <row r="6" spans="2:14">
      <c r="B6" s="255" t="s">
        <v>252</v>
      </c>
      <c r="C6" s="250"/>
      <c r="D6" s="250"/>
      <c r="E6" s="250"/>
      <c r="F6" s="250">
        <v>129</v>
      </c>
      <c r="G6" s="250">
        <v>139</v>
      </c>
      <c r="H6" s="250">
        <v>7</v>
      </c>
      <c r="I6" s="250">
        <v>304</v>
      </c>
      <c r="J6" s="250">
        <v>4</v>
      </c>
      <c r="K6" s="250">
        <v>0</v>
      </c>
      <c r="L6" s="250">
        <v>0</v>
      </c>
      <c r="M6" s="250">
        <v>0</v>
      </c>
      <c r="N6" s="250">
        <v>0</v>
      </c>
    </row>
    <row r="7" spans="2:14">
      <c r="B7" s="255" t="s">
        <v>253</v>
      </c>
      <c r="C7" s="250"/>
      <c r="D7" s="250"/>
      <c r="E7" s="250"/>
      <c r="F7" s="250">
        <v>0</v>
      </c>
      <c r="G7" s="250">
        <v>0</v>
      </c>
      <c r="H7" s="250">
        <v>0</v>
      </c>
      <c r="I7" s="250">
        <v>0</v>
      </c>
      <c r="J7" s="250">
        <v>295</v>
      </c>
      <c r="K7" s="250">
        <v>393</v>
      </c>
      <c r="L7" s="250">
        <v>647</v>
      </c>
      <c r="M7" s="250">
        <v>643</v>
      </c>
      <c r="N7" s="250">
        <v>592</v>
      </c>
    </row>
    <row r="8" spans="2:14">
      <c r="B8" s="255" t="s">
        <v>254</v>
      </c>
      <c r="C8" s="250">
        <v>526</v>
      </c>
      <c r="D8" s="250">
        <v>641</v>
      </c>
      <c r="E8" s="250">
        <v>904</v>
      </c>
      <c r="F8" s="250">
        <v>155</v>
      </c>
      <c r="G8" s="250">
        <v>378</v>
      </c>
      <c r="H8" s="250">
        <v>186</v>
      </c>
      <c r="I8" s="250">
        <v>270</v>
      </c>
      <c r="J8" s="250">
        <v>34</v>
      </c>
      <c r="K8" s="250">
        <v>0</v>
      </c>
      <c r="L8" s="250">
        <v>0</v>
      </c>
      <c r="M8" s="250">
        <v>0</v>
      </c>
      <c r="N8" s="250">
        <v>0</v>
      </c>
    </row>
    <row r="9" spans="2:14">
      <c r="B9" s="252" t="s">
        <v>8855</v>
      </c>
      <c r="C9" s="253">
        <v>176</v>
      </c>
      <c r="D9" s="253">
        <v>211</v>
      </c>
      <c r="E9" s="253">
        <v>251</v>
      </c>
      <c r="F9" s="253">
        <v>389</v>
      </c>
      <c r="G9" s="253">
        <v>480</v>
      </c>
      <c r="H9" s="253">
        <v>540</v>
      </c>
      <c r="I9" s="253">
        <v>718</v>
      </c>
      <c r="J9" s="253">
        <v>663</v>
      </c>
      <c r="K9" s="254">
        <v>1079</v>
      </c>
      <c r="L9" s="254">
        <v>1146</v>
      </c>
      <c r="M9" s="254">
        <v>1383</v>
      </c>
      <c r="N9" s="254">
        <v>1882</v>
      </c>
    </row>
    <row r="10" spans="2:14">
      <c r="B10" s="255" t="s">
        <v>256</v>
      </c>
      <c r="C10" s="250">
        <v>0</v>
      </c>
      <c r="D10" s="250">
        <v>0</v>
      </c>
      <c r="E10" s="250">
        <v>0</v>
      </c>
      <c r="F10" s="250">
        <v>0</v>
      </c>
      <c r="G10" s="250">
        <v>0</v>
      </c>
      <c r="H10" s="250">
        <v>1</v>
      </c>
      <c r="I10" s="250">
        <v>1</v>
      </c>
      <c r="J10" s="250">
        <v>0</v>
      </c>
      <c r="K10" s="250">
        <v>0</v>
      </c>
      <c r="L10" s="250">
        <v>0</v>
      </c>
      <c r="M10" s="250">
        <v>0</v>
      </c>
      <c r="N10" s="250">
        <v>0</v>
      </c>
    </row>
    <row r="11" spans="2:14">
      <c r="B11" s="255" t="s">
        <v>257</v>
      </c>
      <c r="C11" s="250">
        <v>94</v>
      </c>
      <c r="D11" s="250">
        <v>123</v>
      </c>
      <c r="E11" s="250">
        <v>119</v>
      </c>
      <c r="F11" s="250">
        <v>194</v>
      </c>
      <c r="G11" s="250">
        <v>261</v>
      </c>
      <c r="H11" s="250">
        <v>317</v>
      </c>
      <c r="I11" s="250">
        <v>463</v>
      </c>
      <c r="J11" s="250">
        <v>433</v>
      </c>
      <c r="K11" s="250">
        <v>578</v>
      </c>
      <c r="L11" s="250">
        <v>589</v>
      </c>
      <c r="M11" s="250">
        <v>754</v>
      </c>
      <c r="N11" s="250">
        <v>985</v>
      </c>
    </row>
    <row r="12" spans="2:14">
      <c r="B12" s="255" t="s">
        <v>258</v>
      </c>
      <c r="C12" s="250">
        <v>82</v>
      </c>
      <c r="D12" s="250">
        <v>89</v>
      </c>
      <c r="E12" s="250">
        <v>133</v>
      </c>
      <c r="F12" s="250">
        <v>194</v>
      </c>
      <c r="G12" s="250">
        <v>219</v>
      </c>
      <c r="H12" s="250">
        <v>222</v>
      </c>
      <c r="I12" s="250">
        <v>254</v>
      </c>
      <c r="J12" s="250">
        <v>229</v>
      </c>
      <c r="K12" s="250">
        <v>500</v>
      </c>
      <c r="L12" s="250">
        <v>557</v>
      </c>
      <c r="M12" s="250">
        <v>629</v>
      </c>
      <c r="N12" s="250">
        <v>898</v>
      </c>
    </row>
    <row r="13" spans="2:14">
      <c r="B13" s="252" t="s">
        <v>121</v>
      </c>
      <c r="C13" s="254">
        <v>1492</v>
      </c>
      <c r="D13" s="254">
        <v>1808</v>
      </c>
      <c r="E13" s="254">
        <v>2355</v>
      </c>
      <c r="F13" s="254">
        <v>3102</v>
      </c>
      <c r="G13" s="254">
        <v>5819</v>
      </c>
      <c r="H13" s="254">
        <v>5648</v>
      </c>
      <c r="I13" s="254">
        <v>7006</v>
      </c>
      <c r="J13" s="254">
        <v>12076</v>
      </c>
      <c r="K13" s="254">
        <v>13655</v>
      </c>
      <c r="L13" s="254">
        <v>15471</v>
      </c>
      <c r="M13" s="254">
        <v>18105</v>
      </c>
      <c r="N13" s="254">
        <v>21172</v>
      </c>
    </row>
    <row r="14" spans="2:14">
      <c r="B14" s="252" t="s">
        <v>8856</v>
      </c>
      <c r="C14" s="253">
        <v>925</v>
      </c>
      <c r="D14" s="254">
        <v>1172</v>
      </c>
      <c r="E14" s="254">
        <v>1528</v>
      </c>
      <c r="F14" s="254">
        <v>2094</v>
      </c>
      <c r="G14" s="254">
        <v>2578</v>
      </c>
      <c r="H14" s="254">
        <v>3400</v>
      </c>
      <c r="I14" s="254">
        <v>4400</v>
      </c>
      <c r="J14" s="254">
        <v>5948</v>
      </c>
      <c r="K14" s="254">
        <v>7009</v>
      </c>
      <c r="L14" s="254">
        <v>9260</v>
      </c>
      <c r="M14" s="254">
        <v>11340</v>
      </c>
      <c r="N14" s="254">
        <v>13415</v>
      </c>
    </row>
    <row r="15" spans="2:14">
      <c r="B15" s="255" t="s">
        <v>260</v>
      </c>
      <c r="C15" s="250">
        <v>379</v>
      </c>
      <c r="D15" s="250">
        <v>460</v>
      </c>
      <c r="E15" s="250">
        <v>602</v>
      </c>
      <c r="F15" s="250">
        <v>784</v>
      </c>
      <c r="G15" s="251">
        <v>1044</v>
      </c>
      <c r="H15" s="251">
        <v>1438</v>
      </c>
      <c r="I15" s="251">
        <v>2028</v>
      </c>
      <c r="J15" s="251">
        <v>2740</v>
      </c>
      <c r="K15" s="251">
        <v>3483</v>
      </c>
      <c r="L15" s="251">
        <v>4527</v>
      </c>
      <c r="M15" s="251">
        <v>5519</v>
      </c>
      <c r="N15" s="251">
        <v>6904</v>
      </c>
    </row>
    <row r="16" spans="2:14">
      <c r="B16" s="255" t="s">
        <v>261</v>
      </c>
      <c r="C16" s="250">
        <v>543</v>
      </c>
      <c r="D16" s="250">
        <v>717</v>
      </c>
      <c r="E16" s="250">
        <v>946</v>
      </c>
      <c r="F16" s="251">
        <v>1162</v>
      </c>
      <c r="G16" s="251">
        <v>1379</v>
      </c>
      <c r="H16" s="251">
        <v>1757</v>
      </c>
      <c r="I16" s="251">
        <v>2173</v>
      </c>
      <c r="J16" s="251">
        <v>3139</v>
      </c>
      <c r="K16" s="251">
        <v>3649</v>
      </c>
      <c r="L16" s="251">
        <v>4938</v>
      </c>
      <c r="M16" s="251">
        <v>6201</v>
      </c>
      <c r="N16" s="251">
        <v>7062</v>
      </c>
    </row>
    <row r="17" spans="2:14">
      <c r="B17" s="255" t="s">
        <v>262</v>
      </c>
      <c r="C17" s="250">
        <v>30</v>
      </c>
      <c r="D17" s="250">
        <v>39</v>
      </c>
      <c r="E17" s="250">
        <v>51</v>
      </c>
      <c r="F17" s="250">
        <v>59</v>
      </c>
      <c r="G17" s="250">
        <v>88</v>
      </c>
      <c r="H17" s="250">
        <v>124</v>
      </c>
      <c r="I17" s="250">
        <v>191</v>
      </c>
      <c r="J17" s="250">
        <v>272</v>
      </c>
      <c r="K17" s="250">
        <v>352</v>
      </c>
      <c r="L17" s="250">
        <v>491</v>
      </c>
      <c r="M17" s="250">
        <v>656</v>
      </c>
      <c r="N17" s="250">
        <v>870</v>
      </c>
    </row>
    <row r="18" spans="2:14">
      <c r="B18" s="255" t="s">
        <v>263</v>
      </c>
      <c r="C18" s="250">
        <v>6</v>
      </c>
      <c r="D18" s="250">
        <v>9</v>
      </c>
      <c r="E18" s="250">
        <v>12</v>
      </c>
      <c r="F18" s="250">
        <v>11</v>
      </c>
      <c r="G18" s="250">
        <v>16</v>
      </c>
      <c r="H18" s="250">
        <v>21</v>
      </c>
      <c r="I18" s="250">
        <v>29</v>
      </c>
      <c r="J18" s="250">
        <v>39</v>
      </c>
      <c r="K18" s="250">
        <v>50</v>
      </c>
      <c r="L18" s="250">
        <v>73</v>
      </c>
      <c r="M18" s="250">
        <v>85</v>
      </c>
      <c r="N18" s="250">
        <v>97</v>
      </c>
    </row>
    <row r="19" spans="2:14">
      <c r="B19" s="255" t="s">
        <v>264</v>
      </c>
      <c r="C19" s="250">
        <v>18</v>
      </c>
      <c r="D19" s="250">
        <v>23</v>
      </c>
      <c r="E19" s="250">
        <v>30</v>
      </c>
      <c r="F19" s="250">
        <v>21</v>
      </c>
      <c r="G19" s="250">
        <v>30</v>
      </c>
      <c r="H19" s="250">
        <v>53</v>
      </c>
      <c r="I19" s="250">
        <v>76</v>
      </c>
      <c r="J19" s="250">
        <v>95</v>
      </c>
      <c r="K19" s="250">
        <v>119</v>
      </c>
      <c r="L19" s="250">
        <v>153</v>
      </c>
      <c r="M19" s="250">
        <v>190</v>
      </c>
      <c r="N19" s="250">
        <v>219</v>
      </c>
    </row>
    <row r="20" spans="2:14">
      <c r="B20" s="255" t="s">
        <v>265</v>
      </c>
      <c r="C20" s="250">
        <v>108</v>
      </c>
      <c r="D20" s="250">
        <v>135</v>
      </c>
      <c r="E20" s="250">
        <v>172</v>
      </c>
      <c r="F20" s="250">
        <v>143</v>
      </c>
      <c r="G20" s="250">
        <v>202</v>
      </c>
      <c r="H20" s="250">
        <v>265</v>
      </c>
      <c r="I20" s="250">
        <v>357</v>
      </c>
      <c r="J20" s="250">
        <v>476</v>
      </c>
      <c r="K20" s="250">
        <v>581</v>
      </c>
      <c r="L20" s="250">
        <v>772</v>
      </c>
      <c r="M20" s="250">
        <v>968</v>
      </c>
      <c r="N20" s="251">
        <v>1205</v>
      </c>
    </row>
    <row r="21" spans="2:14">
      <c r="B21" s="255" t="s">
        <v>266</v>
      </c>
      <c r="C21" s="250">
        <v>2</v>
      </c>
      <c r="D21" s="250">
        <v>4</v>
      </c>
      <c r="E21" s="250">
        <v>6</v>
      </c>
      <c r="F21" s="250">
        <v>6</v>
      </c>
      <c r="G21" s="250">
        <v>6</v>
      </c>
      <c r="H21" s="250">
        <v>2</v>
      </c>
      <c r="I21" s="250">
        <v>3</v>
      </c>
      <c r="J21" s="250">
        <v>4</v>
      </c>
      <c r="K21" s="250">
        <v>4</v>
      </c>
      <c r="L21" s="250">
        <v>3</v>
      </c>
      <c r="M21" s="250">
        <v>15</v>
      </c>
      <c r="N21" s="250">
        <v>17</v>
      </c>
    </row>
    <row r="22" spans="2:14">
      <c r="B22" s="255" t="s">
        <v>267</v>
      </c>
      <c r="C22" s="250">
        <v>0</v>
      </c>
      <c r="D22" s="250">
        <v>0</v>
      </c>
      <c r="E22" s="250">
        <v>0</v>
      </c>
      <c r="F22" s="250">
        <v>0</v>
      </c>
      <c r="G22" s="250">
        <v>0</v>
      </c>
      <c r="H22" s="250">
        <v>78</v>
      </c>
      <c r="I22" s="250">
        <v>78</v>
      </c>
      <c r="J22" s="250">
        <v>78</v>
      </c>
      <c r="K22" s="250">
        <v>78</v>
      </c>
      <c r="L22" s="250">
        <v>78</v>
      </c>
      <c r="M22" s="250">
        <v>78</v>
      </c>
      <c r="N22" s="250">
        <v>78</v>
      </c>
    </row>
    <row r="23" spans="2:14">
      <c r="B23" s="255" t="s">
        <v>268</v>
      </c>
      <c r="C23" s="250">
        <v>8</v>
      </c>
      <c r="D23" s="250">
        <v>10</v>
      </c>
      <c r="E23" s="250">
        <v>12</v>
      </c>
      <c r="F23" s="250">
        <v>6</v>
      </c>
      <c r="G23" s="250">
        <v>39</v>
      </c>
      <c r="H23" s="250">
        <v>61</v>
      </c>
      <c r="I23" s="250">
        <v>74</v>
      </c>
      <c r="J23" s="250">
        <v>82</v>
      </c>
      <c r="K23" s="250">
        <v>81</v>
      </c>
      <c r="L23" s="250">
        <v>91</v>
      </c>
      <c r="M23" s="250">
        <v>105</v>
      </c>
      <c r="N23" s="250">
        <v>119</v>
      </c>
    </row>
    <row r="24" spans="2:14">
      <c r="B24" s="256" t="s">
        <v>269</v>
      </c>
      <c r="C24" s="254">
        <v>1095</v>
      </c>
      <c r="D24" s="254">
        <v>1397</v>
      </c>
      <c r="E24" s="254">
        <v>1832</v>
      </c>
      <c r="F24" s="254">
        <v>2192</v>
      </c>
      <c r="G24" s="254">
        <v>2805</v>
      </c>
      <c r="H24" s="254">
        <v>3801</v>
      </c>
      <c r="I24" s="254">
        <v>5010</v>
      </c>
      <c r="J24" s="254">
        <v>6927</v>
      </c>
      <c r="K24" s="254">
        <v>8396</v>
      </c>
      <c r="L24" s="254">
        <v>11127</v>
      </c>
      <c r="M24" s="254">
        <v>13816</v>
      </c>
      <c r="N24" s="254">
        <v>16571</v>
      </c>
    </row>
    <row r="25" spans="2:14">
      <c r="B25" s="255" t="s">
        <v>270</v>
      </c>
      <c r="C25" s="250">
        <v>170</v>
      </c>
      <c r="D25" s="250">
        <v>225</v>
      </c>
      <c r="E25" s="250">
        <v>304</v>
      </c>
      <c r="F25" s="250">
        <v>98</v>
      </c>
      <c r="G25" s="250">
        <v>228</v>
      </c>
      <c r="H25" s="250">
        <v>401</v>
      </c>
      <c r="I25" s="250">
        <v>609</v>
      </c>
      <c r="J25" s="250">
        <v>979</v>
      </c>
      <c r="K25" s="251">
        <v>1387</v>
      </c>
      <c r="L25" s="251">
        <v>1867</v>
      </c>
      <c r="M25" s="251">
        <v>2476</v>
      </c>
      <c r="N25" s="251">
        <v>3156</v>
      </c>
    </row>
    <row r="26" spans="2:14">
      <c r="B26" s="249" t="s">
        <v>271</v>
      </c>
      <c r="C26" s="250">
        <v>118</v>
      </c>
      <c r="D26" s="250">
        <v>89</v>
      </c>
      <c r="E26" s="250">
        <v>98</v>
      </c>
      <c r="F26" s="250">
        <v>82</v>
      </c>
      <c r="G26" s="250">
        <v>153</v>
      </c>
      <c r="H26" s="250">
        <v>147</v>
      </c>
      <c r="I26" s="250">
        <v>377</v>
      </c>
      <c r="J26" s="250">
        <v>364</v>
      </c>
      <c r="K26" s="251">
        <v>1020</v>
      </c>
      <c r="L26" s="251">
        <v>1129</v>
      </c>
      <c r="M26" s="250">
        <v>829</v>
      </c>
      <c r="N26" s="250">
        <v>935</v>
      </c>
    </row>
    <row r="27" spans="2:14">
      <c r="B27" s="249" t="s">
        <v>29</v>
      </c>
      <c r="C27" s="250">
        <v>16</v>
      </c>
      <c r="D27" s="250">
        <v>16</v>
      </c>
      <c r="E27" s="250">
        <v>15</v>
      </c>
      <c r="F27" s="250">
        <v>29</v>
      </c>
      <c r="G27" s="250">
        <v>26</v>
      </c>
      <c r="H27" s="250">
        <v>68</v>
      </c>
      <c r="I27" s="250">
        <v>17</v>
      </c>
      <c r="J27" s="250">
        <v>15</v>
      </c>
      <c r="K27" s="250">
        <v>3</v>
      </c>
      <c r="L27" s="250">
        <v>6</v>
      </c>
      <c r="M27" s="250">
        <v>202</v>
      </c>
      <c r="N27" s="250">
        <v>107</v>
      </c>
    </row>
    <row r="28" spans="2:14">
      <c r="B28" s="252" t="s">
        <v>8857</v>
      </c>
      <c r="C28" s="253">
        <v>433</v>
      </c>
      <c r="D28" s="253">
        <v>532</v>
      </c>
      <c r="E28" s="253">
        <v>713</v>
      </c>
      <c r="F28" s="253">
        <v>897</v>
      </c>
      <c r="G28" s="254">
        <v>3063</v>
      </c>
      <c r="H28" s="254">
        <v>2033</v>
      </c>
      <c r="I28" s="254">
        <v>2212</v>
      </c>
      <c r="J28" s="254">
        <v>5749</v>
      </c>
      <c r="K28" s="254">
        <v>5624</v>
      </c>
      <c r="L28" s="254">
        <v>5076</v>
      </c>
      <c r="M28" s="254">
        <v>5733</v>
      </c>
      <c r="N28" s="254">
        <v>6716</v>
      </c>
    </row>
    <row r="29" spans="2:14">
      <c r="B29" s="255" t="s">
        <v>273</v>
      </c>
      <c r="C29" s="250">
        <v>276</v>
      </c>
      <c r="D29" s="250">
        <v>378</v>
      </c>
      <c r="E29" s="250">
        <v>540</v>
      </c>
      <c r="F29" s="250">
        <v>672</v>
      </c>
      <c r="G29" s="250">
        <v>948</v>
      </c>
      <c r="H29" s="251">
        <v>1163</v>
      </c>
      <c r="I29" s="251">
        <v>1609</v>
      </c>
      <c r="J29" s="251">
        <v>1947</v>
      </c>
      <c r="K29" s="251">
        <v>2248</v>
      </c>
      <c r="L29" s="251">
        <v>2743</v>
      </c>
      <c r="M29" s="251">
        <v>3243</v>
      </c>
      <c r="N29" s="251">
        <v>3927</v>
      </c>
    </row>
    <row r="30" spans="2:14">
      <c r="B30" s="255" t="s">
        <v>280</v>
      </c>
      <c r="C30" s="250">
        <v>13</v>
      </c>
      <c r="D30" s="250">
        <v>10</v>
      </c>
      <c r="E30" s="250">
        <v>7</v>
      </c>
      <c r="F30" s="250">
        <v>8</v>
      </c>
      <c r="G30" s="250">
        <v>21</v>
      </c>
      <c r="H30" s="250">
        <v>34</v>
      </c>
      <c r="I30" s="250">
        <v>64</v>
      </c>
      <c r="J30" s="250">
        <v>20</v>
      </c>
      <c r="K30" s="250">
        <v>44</v>
      </c>
      <c r="L30" s="250">
        <v>67</v>
      </c>
      <c r="M30" s="250">
        <v>62</v>
      </c>
      <c r="N30" s="250">
        <v>166</v>
      </c>
    </row>
    <row r="31" spans="2:14">
      <c r="B31" s="255" t="s">
        <v>275</v>
      </c>
      <c r="C31" s="250">
        <v>62</v>
      </c>
      <c r="D31" s="250">
        <v>55</v>
      </c>
      <c r="E31" s="250">
        <v>38</v>
      </c>
      <c r="F31" s="250">
        <v>35</v>
      </c>
      <c r="G31" s="251">
        <v>1884</v>
      </c>
      <c r="H31" s="250">
        <v>560</v>
      </c>
      <c r="I31" s="250">
        <v>219</v>
      </c>
      <c r="J31" s="250">
        <v>108</v>
      </c>
      <c r="K31" s="251">
        <v>1446</v>
      </c>
      <c r="L31" s="250">
        <v>299</v>
      </c>
      <c r="M31" s="251">
        <v>1408</v>
      </c>
      <c r="N31" s="250">
        <v>638</v>
      </c>
    </row>
    <row r="32" spans="2:14">
      <c r="B32" s="255" t="s">
        <v>276</v>
      </c>
      <c r="C32" s="250">
        <v>0</v>
      </c>
      <c r="D32" s="250">
        <v>0</v>
      </c>
      <c r="E32" s="250">
        <v>1</v>
      </c>
      <c r="F32" s="250">
        <v>1</v>
      </c>
      <c r="G32" s="250">
        <v>1</v>
      </c>
      <c r="H32" s="250">
        <v>2</v>
      </c>
      <c r="I32" s="250">
        <v>2</v>
      </c>
      <c r="J32" s="250">
        <v>2</v>
      </c>
      <c r="K32" s="250">
        <v>2</v>
      </c>
      <c r="L32" s="250">
        <v>2</v>
      </c>
      <c r="M32" s="250">
        <v>2</v>
      </c>
      <c r="N32" s="250">
        <v>3</v>
      </c>
    </row>
    <row r="33" spans="2:14">
      <c r="B33" s="255" t="s">
        <v>277</v>
      </c>
      <c r="C33" s="250">
        <v>82</v>
      </c>
      <c r="D33" s="250">
        <v>88</v>
      </c>
      <c r="E33" s="250">
        <v>128</v>
      </c>
      <c r="F33" s="250">
        <v>181</v>
      </c>
      <c r="G33" s="250">
        <v>209</v>
      </c>
      <c r="H33" s="250">
        <v>274</v>
      </c>
      <c r="I33" s="250">
        <v>318</v>
      </c>
      <c r="J33" s="251">
        <v>3672</v>
      </c>
      <c r="K33" s="251">
        <v>1884</v>
      </c>
      <c r="L33" s="251">
        <v>1965</v>
      </c>
      <c r="M33" s="251">
        <v>1017</v>
      </c>
      <c r="N33" s="251">
        <v>1981</v>
      </c>
    </row>
    <row r="34" spans="2:14">
      <c r="B34" s="252" t="s">
        <v>125</v>
      </c>
      <c r="C34" s="254">
        <v>1492</v>
      </c>
      <c r="D34" s="254">
        <v>1808</v>
      </c>
      <c r="E34" s="254">
        <v>2355</v>
      </c>
      <c r="F34" s="254">
        <v>3102</v>
      </c>
      <c r="G34" s="254">
        <v>5819</v>
      </c>
      <c r="H34" s="254">
        <v>5648</v>
      </c>
      <c r="I34" s="254">
        <v>7006</v>
      </c>
      <c r="J34" s="254">
        <v>12076</v>
      </c>
      <c r="K34" s="254">
        <v>13655</v>
      </c>
      <c r="L34" s="254">
        <v>15471</v>
      </c>
      <c r="M34" s="254">
        <v>18105</v>
      </c>
      <c r="N34" s="254">
        <v>21172</v>
      </c>
    </row>
    <row r="35" spans="2:14">
      <c r="B35" s="252" t="s">
        <v>8860</v>
      </c>
      <c r="C35" s="253">
        <v>127</v>
      </c>
      <c r="D35" s="253">
        <v>198</v>
      </c>
      <c r="E35" s="253">
        <v>222</v>
      </c>
      <c r="F35" s="253">
        <v>433</v>
      </c>
      <c r="G35" s="253">
        <v>455</v>
      </c>
      <c r="H35" s="253">
        <v>730</v>
      </c>
      <c r="I35" s="253">
        <v>807</v>
      </c>
      <c r="J35" s="254">
        <v>1280</v>
      </c>
      <c r="K35" s="254">
        <v>1375</v>
      </c>
      <c r="L35" s="254">
        <v>1372</v>
      </c>
      <c r="M35" s="254">
        <v>2630</v>
      </c>
      <c r="N35" s="254">
        <v>2746</v>
      </c>
    </row>
    <row r="36" spans="2:14">
      <c r="B36" s="256" t="s">
        <v>128</v>
      </c>
      <c r="C36" s="253">
        <v>229</v>
      </c>
      <c r="D36" s="253">
        <v>356</v>
      </c>
      <c r="E36" s="253">
        <v>474</v>
      </c>
      <c r="F36" s="253">
        <v>666</v>
      </c>
      <c r="G36" s="253">
        <v>984</v>
      </c>
      <c r="H36" s="254">
        <v>1375</v>
      </c>
      <c r="I36" s="254">
        <v>1659</v>
      </c>
      <c r="J36" s="254">
        <v>2149</v>
      </c>
      <c r="K36" s="254">
        <v>1764</v>
      </c>
      <c r="L36" s="254">
        <v>2515</v>
      </c>
      <c r="M36" s="254">
        <v>3659</v>
      </c>
      <c r="N36" s="254">
        <v>4131</v>
      </c>
    </row>
    <row r="37" spans="2:14">
      <c r="B37" s="255" t="s">
        <v>78</v>
      </c>
      <c r="C37" s="250">
        <v>-8</v>
      </c>
      <c r="D37" s="250">
        <v>4</v>
      </c>
      <c r="E37" s="250">
        <v>2</v>
      </c>
      <c r="F37" s="250">
        <v>-1</v>
      </c>
      <c r="G37" s="250">
        <v>54</v>
      </c>
      <c r="H37" s="250">
        <v>-13</v>
      </c>
      <c r="I37" s="250">
        <v>-31</v>
      </c>
      <c r="J37" s="250">
        <v>45</v>
      </c>
      <c r="K37" s="250">
        <v>-24</v>
      </c>
      <c r="L37" s="250">
        <v>-23</v>
      </c>
      <c r="M37" s="250">
        <v>5</v>
      </c>
      <c r="N37" s="250">
        <v>-104</v>
      </c>
    </row>
    <row r="38" spans="2:14">
      <c r="B38" s="255" t="s">
        <v>45</v>
      </c>
      <c r="C38" s="250">
        <v>-80</v>
      </c>
      <c r="D38" s="250">
        <v>-102</v>
      </c>
      <c r="E38" s="250">
        <v>-161</v>
      </c>
      <c r="F38" s="250">
        <v>-132</v>
      </c>
      <c r="G38" s="250">
        <v>-276</v>
      </c>
      <c r="H38" s="250">
        <v>-212</v>
      </c>
      <c r="I38" s="250">
        <v>-445</v>
      </c>
      <c r="J38" s="250">
        <v>-339</v>
      </c>
      <c r="K38" s="250">
        <v>-301</v>
      </c>
      <c r="L38" s="250">
        <v>-494</v>
      </c>
      <c r="M38" s="250">
        <v>-501</v>
      </c>
      <c r="N38" s="250">
        <v>-684</v>
      </c>
    </row>
    <row r="39" spans="2:14">
      <c r="B39" s="255" t="s">
        <v>129</v>
      </c>
      <c r="C39" s="250">
        <v>30</v>
      </c>
      <c r="D39" s="250">
        <v>28</v>
      </c>
      <c r="E39" s="250">
        <v>-4</v>
      </c>
      <c r="F39" s="250">
        <v>72</v>
      </c>
      <c r="G39" s="250">
        <v>0</v>
      </c>
      <c r="H39" s="250">
        <v>55</v>
      </c>
      <c r="I39" s="250">
        <v>146</v>
      </c>
      <c r="J39" s="250">
        <v>-30</v>
      </c>
      <c r="K39" s="250">
        <v>145</v>
      </c>
      <c r="L39" s="250">
        <v>11</v>
      </c>
      <c r="M39" s="250">
        <v>165</v>
      </c>
      <c r="N39" s="250">
        <v>231</v>
      </c>
    </row>
    <row r="40" spans="2:14">
      <c r="B40" s="255" t="s">
        <v>130</v>
      </c>
      <c r="C40" s="250">
        <v>-13</v>
      </c>
      <c r="D40" s="250">
        <v>-18</v>
      </c>
      <c r="E40" s="250">
        <v>-5</v>
      </c>
      <c r="F40" s="250">
        <v>0</v>
      </c>
      <c r="G40" s="250">
        <v>0</v>
      </c>
      <c r="H40" s="250">
        <v>0</v>
      </c>
      <c r="I40" s="250">
        <v>0</v>
      </c>
      <c r="J40" s="250">
        <v>0</v>
      </c>
      <c r="K40" s="250">
        <v>0</v>
      </c>
      <c r="L40" s="250">
        <v>0</v>
      </c>
      <c r="M40" s="250">
        <v>0</v>
      </c>
      <c r="N40" s="250">
        <v>0</v>
      </c>
    </row>
    <row r="41" spans="2:14">
      <c r="B41" s="255" t="s">
        <v>8739</v>
      </c>
      <c r="C41" s="250">
        <v>0</v>
      </c>
      <c r="D41" s="250">
        <v>0</v>
      </c>
      <c r="E41" s="250">
        <v>0</v>
      </c>
      <c r="F41" s="250">
        <v>0</v>
      </c>
      <c r="G41" s="250">
        <v>-2</v>
      </c>
      <c r="H41" s="250">
        <v>-62</v>
      </c>
      <c r="I41" s="250">
        <v>52</v>
      </c>
      <c r="J41" s="250">
        <v>2</v>
      </c>
      <c r="K41" s="250">
        <v>12</v>
      </c>
      <c r="L41" s="250">
        <v>-3</v>
      </c>
      <c r="M41" s="250">
        <v>0</v>
      </c>
      <c r="N41" s="250">
        <v>0</v>
      </c>
    </row>
    <row r="42" spans="2:14">
      <c r="B42" s="255" t="s">
        <v>131</v>
      </c>
      <c r="C42" s="250">
        <v>6</v>
      </c>
      <c r="D42" s="250">
        <v>6</v>
      </c>
      <c r="E42" s="250">
        <v>16</v>
      </c>
      <c r="F42" s="250">
        <v>-7</v>
      </c>
      <c r="G42" s="250">
        <v>-46</v>
      </c>
      <c r="H42" s="250">
        <v>-11</v>
      </c>
      <c r="I42" s="250">
        <v>-72</v>
      </c>
      <c r="J42" s="250">
        <v>-54</v>
      </c>
      <c r="K42" s="250">
        <v>41</v>
      </c>
      <c r="L42" s="250">
        <v>-73</v>
      </c>
      <c r="M42" s="250">
        <v>12</v>
      </c>
      <c r="N42" s="250">
        <v>-87</v>
      </c>
    </row>
    <row r="43" spans="2:14">
      <c r="B43" s="256" t="s">
        <v>132</v>
      </c>
      <c r="C43" s="253">
        <v>-65</v>
      </c>
      <c r="D43" s="253">
        <v>-83</v>
      </c>
      <c r="E43" s="253">
        <v>-152</v>
      </c>
      <c r="F43" s="253">
        <v>-69</v>
      </c>
      <c r="G43" s="253">
        <v>-270</v>
      </c>
      <c r="H43" s="253">
        <v>-243</v>
      </c>
      <c r="I43" s="253">
        <v>-351</v>
      </c>
      <c r="J43" s="253">
        <v>-376</v>
      </c>
      <c r="K43" s="253">
        <v>-127</v>
      </c>
      <c r="L43" s="253">
        <v>-582</v>
      </c>
      <c r="M43" s="253">
        <v>-320</v>
      </c>
      <c r="N43" s="253">
        <v>-644</v>
      </c>
    </row>
    <row r="44" spans="2:14">
      <c r="B44" s="255" t="s">
        <v>133</v>
      </c>
      <c r="C44" s="250">
        <v>-37</v>
      </c>
      <c r="D44" s="250">
        <v>-75</v>
      </c>
      <c r="E44" s="250">
        <v>-100</v>
      </c>
      <c r="F44" s="250">
        <v>-164</v>
      </c>
      <c r="G44" s="250">
        <v>-258</v>
      </c>
      <c r="H44" s="250">
        <v>-403</v>
      </c>
      <c r="I44" s="250">
        <v>-502</v>
      </c>
      <c r="J44" s="250">
        <v>-492</v>
      </c>
      <c r="K44" s="250">
        <v>-262</v>
      </c>
      <c r="L44" s="250">
        <v>-560</v>
      </c>
      <c r="M44" s="250">
        <v>-709</v>
      </c>
      <c r="N44" s="250">
        <v>-742</v>
      </c>
    </row>
    <row r="45" spans="2:14">
      <c r="B45" s="252" t="s">
        <v>8859</v>
      </c>
      <c r="C45" s="253">
        <v>-231</v>
      </c>
      <c r="D45" s="253">
        <v>-270</v>
      </c>
      <c r="E45" s="253">
        <v>-474</v>
      </c>
      <c r="F45" s="253">
        <v>-633</v>
      </c>
      <c r="G45" s="254">
        <v>-2482</v>
      </c>
      <c r="H45" s="253">
        <v>464</v>
      </c>
      <c r="I45" s="253">
        <v>-958</v>
      </c>
      <c r="J45" s="254">
        <v>-4657</v>
      </c>
      <c r="K45" s="254">
        <v>-1110</v>
      </c>
      <c r="L45" s="254">
        <v>-1289</v>
      </c>
      <c r="M45" s="254">
        <v>-2313</v>
      </c>
      <c r="N45" s="254">
        <v>-2468</v>
      </c>
    </row>
    <row r="46" spans="2:14">
      <c r="B46" s="255" t="s">
        <v>135</v>
      </c>
      <c r="C46" s="250">
        <v>-239</v>
      </c>
      <c r="D46" s="250">
        <v>-272</v>
      </c>
      <c r="E46" s="250">
        <v>-477</v>
      </c>
      <c r="F46" s="250">
        <v>0</v>
      </c>
      <c r="G46" s="250">
        <v>-645</v>
      </c>
      <c r="H46" s="250">
        <v>-916</v>
      </c>
      <c r="I46" s="251">
        <v>-1417</v>
      </c>
      <c r="J46" s="251">
        <v>-1712</v>
      </c>
      <c r="K46" s="251">
        <v>-2029</v>
      </c>
      <c r="L46" s="251">
        <v>-2410</v>
      </c>
      <c r="M46" s="251">
        <v>-2212</v>
      </c>
      <c r="N46" s="251">
        <v>-2731</v>
      </c>
    </row>
    <row r="47" spans="2:14">
      <c r="B47" s="255" t="s">
        <v>136</v>
      </c>
      <c r="C47" s="250">
        <v>2</v>
      </c>
      <c r="D47" s="250">
        <v>1</v>
      </c>
      <c r="E47" s="250">
        <v>0</v>
      </c>
      <c r="F47" s="250">
        <v>2</v>
      </c>
      <c r="G47" s="250">
        <v>10</v>
      </c>
      <c r="H47" s="250">
        <v>7</v>
      </c>
      <c r="I47" s="250">
        <v>8</v>
      </c>
      <c r="J47" s="250">
        <v>6</v>
      </c>
      <c r="K47" s="250">
        <v>2</v>
      </c>
      <c r="L47" s="250">
        <v>21</v>
      </c>
      <c r="M47" s="250">
        <v>5</v>
      </c>
      <c r="N47" s="250">
        <v>9</v>
      </c>
    </row>
    <row r="48" spans="2:14">
      <c r="B48" s="255" t="s">
        <v>137</v>
      </c>
      <c r="C48" s="250">
        <v>-187</v>
      </c>
      <c r="D48" s="250">
        <v>-644</v>
      </c>
      <c r="E48" s="251">
        <v>-2901</v>
      </c>
      <c r="F48" s="250">
        <v>-638</v>
      </c>
      <c r="G48" s="250">
        <v>0</v>
      </c>
      <c r="H48" s="250">
        <v>0</v>
      </c>
      <c r="I48" s="250">
        <v>0</v>
      </c>
      <c r="J48" s="250">
        <v>0</v>
      </c>
      <c r="K48" s="250">
        <v>0</v>
      </c>
      <c r="L48" s="250">
        <v>0</v>
      </c>
      <c r="M48" s="250">
        <v>-193</v>
      </c>
      <c r="N48" s="250">
        <v>0</v>
      </c>
    </row>
    <row r="49" spans="2:14">
      <c r="B49" s="255" t="s">
        <v>138</v>
      </c>
      <c r="C49" s="250">
        <v>194</v>
      </c>
      <c r="D49" s="250">
        <v>645</v>
      </c>
      <c r="E49" s="251">
        <v>2904</v>
      </c>
      <c r="F49" s="250">
        <v>0</v>
      </c>
      <c r="G49" s="250">
        <v>0</v>
      </c>
      <c r="H49" s="251">
        <v>1376</v>
      </c>
      <c r="I49" s="250">
        <v>410</v>
      </c>
      <c r="J49" s="250">
        <v>232</v>
      </c>
      <c r="K49" s="250">
        <v>3</v>
      </c>
      <c r="L49" s="250">
        <v>4</v>
      </c>
      <c r="M49" s="250">
        <v>6</v>
      </c>
      <c r="N49" s="250">
        <v>123</v>
      </c>
    </row>
    <row r="50" spans="2:14">
      <c r="B50" s="255" t="s">
        <v>8740</v>
      </c>
      <c r="C50" s="250">
        <v>0</v>
      </c>
      <c r="D50" s="250">
        <v>0</v>
      </c>
      <c r="E50" s="250">
        <v>0</v>
      </c>
      <c r="F50" s="250">
        <v>3</v>
      </c>
      <c r="G50" s="250">
        <v>8</v>
      </c>
      <c r="H50" s="250">
        <v>0</v>
      </c>
      <c r="I50" s="250">
        <v>0</v>
      </c>
      <c r="J50" s="250">
        <v>0</v>
      </c>
      <c r="K50" s="250">
        <v>0</v>
      </c>
      <c r="L50" s="250">
        <v>0</v>
      </c>
      <c r="M50" s="250">
        <v>0</v>
      </c>
      <c r="N50" s="250">
        <v>0</v>
      </c>
    </row>
    <row r="51" spans="2:14">
      <c r="B51" s="255" t="s">
        <v>139</v>
      </c>
      <c r="C51" s="250">
        <v>0</v>
      </c>
      <c r="D51" s="250">
        <v>0</v>
      </c>
      <c r="E51" s="250">
        <v>0</v>
      </c>
      <c r="F51" s="250">
        <v>1</v>
      </c>
      <c r="G51" s="250">
        <v>1</v>
      </c>
      <c r="H51" s="250">
        <v>31</v>
      </c>
      <c r="I51" s="250">
        <v>36</v>
      </c>
      <c r="J51" s="250">
        <v>12</v>
      </c>
      <c r="K51" s="250">
        <v>129</v>
      </c>
      <c r="L51" s="250">
        <v>43</v>
      </c>
      <c r="M51" s="250">
        <v>39</v>
      </c>
      <c r="N51" s="250">
        <v>262</v>
      </c>
    </row>
    <row r="52" spans="2:14">
      <c r="B52" s="255" t="s">
        <v>140</v>
      </c>
      <c r="C52" s="250">
        <v>0</v>
      </c>
      <c r="D52" s="250">
        <v>0</v>
      </c>
      <c r="E52" s="250">
        <v>0</v>
      </c>
      <c r="F52" s="250">
        <v>0</v>
      </c>
      <c r="G52" s="250">
        <v>0</v>
      </c>
      <c r="H52" s="250">
        <v>0</v>
      </c>
      <c r="I52" s="250">
        <v>0</v>
      </c>
      <c r="J52" s="250">
        <v>0</v>
      </c>
      <c r="K52" s="250">
        <v>0</v>
      </c>
      <c r="L52" s="250">
        <v>0</v>
      </c>
      <c r="M52" s="250">
        <v>0</v>
      </c>
      <c r="N52" s="250">
        <v>0</v>
      </c>
    </row>
    <row r="53" spans="2:14">
      <c r="B53" s="255" t="s">
        <v>141</v>
      </c>
      <c r="C53" s="250">
        <v>0</v>
      </c>
      <c r="D53" s="250">
        <v>0</v>
      </c>
      <c r="E53" s="250">
        <v>0</v>
      </c>
      <c r="F53" s="250">
        <v>-14</v>
      </c>
      <c r="G53" s="250">
        <v>-21</v>
      </c>
      <c r="H53" s="250">
        <v>-49</v>
      </c>
      <c r="I53" s="250">
        <v>0</v>
      </c>
      <c r="J53" s="250">
        <v>0</v>
      </c>
      <c r="K53" s="250">
        <v>0</v>
      </c>
      <c r="L53" s="250">
        <v>0</v>
      </c>
      <c r="M53" s="250">
        <v>0</v>
      </c>
      <c r="N53" s="250">
        <v>0</v>
      </c>
    </row>
    <row r="54" spans="2:14">
      <c r="B54" s="255" t="s">
        <v>142</v>
      </c>
      <c r="C54" s="250">
        <v>0</v>
      </c>
      <c r="D54" s="250">
        <v>0</v>
      </c>
      <c r="E54" s="250">
        <v>0</v>
      </c>
      <c r="F54" s="250">
        <v>0</v>
      </c>
      <c r="G54" s="250">
        <v>0</v>
      </c>
      <c r="H54" s="250">
        <v>8</v>
      </c>
      <c r="I54" s="250">
        <v>0</v>
      </c>
      <c r="J54" s="250">
        <v>0</v>
      </c>
      <c r="K54" s="250">
        <v>0</v>
      </c>
      <c r="L54" s="250">
        <v>0</v>
      </c>
      <c r="M54" s="250">
        <v>0</v>
      </c>
      <c r="N54" s="250">
        <v>0</v>
      </c>
    </row>
    <row r="55" spans="2:14">
      <c r="B55" s="255" t="s">
        <v>143</v>
      </c>
      <c r="C55" s="250">
        <v>0</v>
      </c>
      <c r="D55" s="250">
        <v>0</v>
      </c>
      <c r="E55" s="250">
        <v>0</v>
      </c>
      <c r="F55" s="250">
        <v>14</v>
      </c>
      <c r="G55" s="251">
        <v>-1835</v>
      </c>
      <c r="H55" s="250">
        <v>7</v>
      </c>
      <c r="I55" s="250">
        <v>3</v>
      </c>
      <c r="J55" s="251">
        <v>-3194</v>
      </c>
      <c r="K55" s="250">
        <v>786</v>
      </c>
      <c r="L55" s="251">
        <v>1054</v>
      </c>
      <c r="M55" s="250">
        <v>42</v>
      </c>
      <c r="N55" s="250">
        <v>-131</v>
      </c>
    </row>
    <row r="56" spans="2:14">
      <c r="B56" s="252" t="s">
        <v>8858</v>
      </c>
      <c r="C56" s="253">
        <v>118</v>
      </c>
      <c r="D56" s="253">
        <v>65</v>
      </c>
      <c r="E56" s="253">
        <v>234</v>
      </c>
      <c r="F56" s="253">
        <v>196</v>
      </c>
      <c r="G56" s="254">
        <v>2025</v>
      </c>
      <c r="H56" s="254">
        <v>-1159</v>
      </c>
      <c r="I56" s="253">
        <v>209</v>
      </c>
      <c r="J56" s="254">
        <v>3357</v>
      </c>
      <c r="K56" s="253">
        <v>-180</v>
      </c>
      <c r="L56" s="253">
        <v>-179</v>
      </c>
      <c r="M56" s="253">
        <v>-205</v>
      </c>
      <c r="N56" s="253">
        <v>-148</v>
      </c>
    </row>
    <row r="57" spans="2:14">
      <c r="B57" s="255" t="s">
        <v>145</v>
      </c>
      <c r="C57" s="250">
        <v>14</v>
      </c>
      <c r="D57" s="250">
        <v>5</v>
      </c>
      <c r="E57" s="250">
        <v>33</v>
      </c>
      <c r="F57" s="250">
        <v>0</v>
      </c>
      <c r="G57" s="251">
        <v>1841</v>
      </c>
      <c r="H57" s="250">
        <v>0</v>
      </c>
      <c r="I57" s="250">
        <v>0</v>
      </c>
      <c r="J57" s="250">
        <v>110</v>
      </c>
      <c r="K57" s="250">
        <v>0</v>
      </c>
      <c r="L57" s="250">
        <v>0</v>
      </c>
      <c r="M57" s="250">
        <v>15</v>
      </c>
      <c r="N57" s="250">
        <v>75</v>
      </c>
    </row>
    <row r="58" spans="2:14">
      <c r="B58" s="255" t="s">
        <v>8741</v>
      </c>
      <c r="C58" s="250">
        <v>0</v>
      </c>
      <c r="D58" s="250">
        <v>0</v>
      </c>
      <c r="E58" s="250">
        <v>200</v>
      </c>
      <c r="F58" s="250">
        <v>350</v>
      </c>
      <c r="G58" s="250">
        <v>250</v>
      </c>
      <c r="H58" s="250">
        <v>0</v>
      </c>
      <c r="I58" s="250">
        <v>0</v>
      </c>
      <c r="J58" s="250">
        <v>300</v>
      </c>
      <c r="K58" s="250">
        <v>0</v>
      </c>
      <c r="L58" s="250">
        <v>0</v>
      </c>
      <c r="M58" s="250">
        <v>0</v>
      </c>
      <c r="N58" s="250">
        <v>0</v>
      </c>
    </row>
    <row r="59" spans="2:14">
      <c r="B59" s="255" t="s">
        <v>146</v>
      </c>
      <c r="C59" s="250">
        <v>0</v>
      </c>
      <c r="D59" s="250">
        <v>0</v>
      </c>
      <c r="E59" s="250">
        <v>0</v>
      </c>
      <c r="F59" s="250">
        <v>0</v>
      </c>
      <c r="G59" s="250">
        <v>0</v>
      </c>
      <c r="H59" s="250">
        <v>-384</v>
      </c>
      <c r="I59" s="250">
        <v>-170</v>
      </c>
      <c r="J59" s="250">
        <v>-512</v>
      </c>
      <c r="K59" s="250">
        <v>-34</v>
      </c>
      <c r="L59" s="250">
        <v>0</v>
      </c>
      <c r="M59" s="250">
        <v>0</v>
      </c>
      <c r="N59" s="250">
        <v>0</v>
      </c>
    </row>
    <row r="60" spans="2:14">
      <c r="B60" s="255" t="s">
        <v>147</v>
      </c>
      <c r="C60" s="250">
        <v>219</v>
      </c>
      <c r="D60" s="250">
        <v>245</v>
      </c>
      <c r="E60" s="250">
        <v>295</v>
      </c>
      <c r="F60" s="250">
        <v>-60</v>
      </c>
      <c r="G60" s="250">
        <v>260</v>
      </c>
      <c r="H60" s="250">
        <v>0</v>
      </c>
      <c r="I60" s="250">
        <v>992</v>
      </c>
      <c r="J60" s="251">
        <v>1100</v>
      </c>
      <c r="K60" s="250">
        <v>200</v>
      </c>
      <c r="L60" s="250">
        <v>248</v>
      </c>
      <c r="M60" s="250">
        <v>0</v>
      </c>
      <c r="N60" s="250">
        <v>0</v>
      </c>
    </row>
    <row r="61" spans="2:14">
      <c r="B61" s="255" t="s">
        <v>148</v>
      </c>
      <c r="C61" s="250">
        <v>-73</v>
      </c>
      <c r="D61" s="250">
        <v>-130</v>
      </c>
      <c r="E61" s="250">
        <v>-232</v>
      </c>
      <c r="F61" s="250">
        <v>0</v>
      </c>
      <c r="G61" s="250">
        <v>-155</v>
      </c>
      <c r="H61" s="250">
        <v>-695</v>
      </c>
      <c r="I61" s="250">
        <v>-562</v>
      </c>
      <c r="J61" s="251">
        <v>-1550</v>
      </c>
      <c r="K61" s="250">
        <v>-204</v>
      </c>
      <c r="L61" s="250">
        <v>-248</v>
      </c>
      <c r="M61" s="250">
        <v>0</v>
      </c>
      <c r="N61" s="250">
        <v>0</v>
      </c>
    </row>
    <row r="62" spans="2:14">
      <c r="B62" s="255" t="s">
        <v>149</v>
      </c>
      <c r="C62" s="250">
        <v>-42</v>
      </c>
      <c r="D62" s="250">
        <v>-54</v>
      </c>
      <c r="E62" s="250">
        <v>-62</v>
      </c>
      <c r="F62" s="250">
        <v>-93</v>
      </c>
      <c r="G62" s="250">
        <v>-120</v>
      </c>
      <c r="H62" s="250">
        <v>-80</v>
      </c>
      <c r="I62" s="250">
        <v>-51</v>
      </c>
      <c r="J62" s="250">
        <v>-98</v>
      </c>
      <c r="K62" s="250">
        <v>-44</v>
      </c>
      <c r="L62" s="250">
        <v>-54</v>
      </c>
      <c r="M62" s="250">
        <v>-67</v>
      </c>
      <c r="N62" s="250">
        <v>-58</v>
      </c>
    </row>
    <row r="63" spans="2:14">
      <c r="B63" s="255" t="s">
        <v>150</v>
      </c>
      <c r="C63" s="250">
        <v>0</v>
      </c>
      <c r="D63" s="250">
        <v>0</v>
      </c>
      <c r="E63" s="250">
        <v>0</v>
      </c>
      <c r="F63" s="250">
        <v>0</v>
      </c>
      <c r="G63" s="250">
        <v>0</v>
      </c>
      <c r="H63" s="250">
        <v>0</v>
      </c>
      <c r="I63" s="250">
        <v>0</v>
      </c>
      <c r="J63" s="250">
        <v>-70</v>
      </c>
      <c r="K63" s="250">
        <v>-98</v>
      </c>
      <c r="L63" s="250">
        <v>-125</v>
      </c>
      <c r="M63" s="250">
        <v>-153</v>
      </c>
      <c r="N63" s="250">
        <v>-164</v>
      </c>
    </row>
    <row r="64" spans="2:14">
      <c r="B64" s="255" t="s">
        <v>8742</v>
      </c>
      <c r="C64" s="250">
        <v>0</v>
      </c>
      <c r="D64" s="250">
        <v>0</v>
      </c>
      <c r="E64" s="250">
        <v>0</v>
      </c>
      <c r="F64" s="250">
        <v>0</v>
      </c>
      <c r="G64" s="250">
        <v>0</v>
      </c>
      <c r="H64" s="250">
        <v>0</v>
      </c>
      <c r="I64" s="250">
        <v>0</v>
      </c>
      <c r="J64" s="250">
        <v>0</v>
      </c>
      <c r="K64" s="250">
        <v>0</v>
      </c>
      <c r="L64" s="250">
        <v>0</v>
      </c>
      <c r="M64" s="250">
        <v>1</v>
      </c>
      <c r="N64" s="250">
        <v>0</v>
      </c>
    </row>
    <row r="65" spans="2:14">
      <c r="B65" s="255" t="s">
        <v>151</v>
      </c>
      <c r="C65" s="250">
        <v>0</v>
      </c>
      <c r="D65" s="250">
        <v>0</v>
      </c>
      <c r="E65" s="250">
        <v>0</v>
      </c>
      <c r="F65" s="250">
        <v>0</v>
      </c>
      <c r="G65" s="250">
        <v>-50</v>
      </c>
      <c r="H65" s="250">
        <v>0</v>
      </c>
      <c r="I65" s="250">
        <v>0</v>
      </c>
      <c r="J65" s="251">
        <v>4077</v>
      </c>
      <c r="K65" s="250">
        <v>0</v>
      </c>
      <c r="L65" s="250">
        <v>0</v>
      </c>
      <c r="M65" s="250">
        <v>0</v>
      </c>
      <c r="N65" s="250">
        <v>0</v>
      </c>
    </row>
    <row r="66" spans="2:14">
      <c r="B66" s="252" t="s">
        <v>35</v>
      </c>
      <c r="C66" s="253">
        <v>14</v>
      </c>
      <c r="D66" s="253">
        <v>-7</v>
      </c>
      <c r="E66" s="253">
        <v>-17</v>
      </c>
      <c r="F66" s="253">
        <v>-3</v>
      </c>
      <c r="G66" s="253">
        <v>-1</v>
      </c>
      <c r="H66" s="253">
        <v>34</v>
      </c>
      <c r="I66" s="253">
        <v>57</v>
      </c>
      <c r="J66" s="253">
        <v>-19</v>
      </c>
      <c r="K66" s="253">
        <v>86</v>
      </c>
      <c r="L66" s="253">
        <v>-96</v>
      </c>
      <c r="M66" s="253">
        <v>112</v>
      </c>
      <c r="N66" s="253">
        <v>130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14612-6C55-441C-AA5E-48EFA6D78D9F}">
  <sheetPr>
    <pageSetUpPr fitToPage="1"/>
  </sheetPr>
  <dimension ref="A1:K68"/>
  <sheetViews>
    <sheetView showGridLines="0" topLeftCell="A42" zoomScale="76" zoomScaleNormal="100" workbookViewId="0">
      <selection sqref="A1:K71"/>
    </sheetView>
  </sheetViews>
  <sheetFormatPr defaultRowHeight="15"/>
  <cols>
    <col min="1" max="1" width="1.85546875" customWidth="1"/>
    <col min="2" max="2" width="13.28515625" customWidth="1"/>
    <col min="3" max="3" width="12.28515625" customWidth="1"/>
    <col min="4" max="4" width="12" customWidth="1"/>
    <col min="5" max="5" width="11.5703125" customWidth="1"/>
    <col min="6" max="6" width="12.28515625" customWidth="1"/>
    <col min="7" max="7" width="21.140625" customWidth="1"/>
    <col min="8" max="8" width="21.42578125" bestFit="1" customWidth="1"/>
    <col min="9" max="11" width="20.28515625" bestFit="1" customWidth="1"/>
  </cols>
  <sheetData>
    <row r="1" spans="2:11" ht="15.75" thickBot="1"/>
    <row r="2" spans="2:11">
      <c r="B2" s="293"/>
      <c r="C2" s="293"/>
      <c r="D2" s="293"/>
      <c r="E2" s="293"/>
      <c r="F2" s="293"/>
      <c r="G2" s="293"/>
      <c r="H2" s="293"/>
      <c r="I2" s="293"/>
      <c r="J2" s="293"/>
      <c r="K2" s="293"/>
    </row>
    <row r="3" spans="2:11" ht="31.5">
      <c r="B3" s="295" t="str">
        <f>'Data Sheet'!B1</f>
        <v>AVENUE SUPERMARTS LTD</v>
      </c>
      <c r="C3" s="289"/>
      <c r="D3" s="289"/>
      <c r="E3" s="289"/>
      <c r="F3" s="289"/>
      <c r="G3" s="289"/>
      <c r="H3" s="289"/>
      <c r="I3" s="289"/>
      <c r="J3" s="289"/>
      <c r="K3" s="289"/>
    </row>
    <row r="4" spans="2:11" ht="18.75">
      <c r="B4" s="296" t="str">
        <f>CONCATENATE("  ","NSE:",VLOOKUP(B3,'List of stocks'!B3:D5446,3,FALSE)," | ","BSE Code: ",VLOOKUP(B3,'List of stocks'!B3:C5444,2,FALSE),)</f>
        <v xml:space="preserve">  NSE:DMART | BSE Code: 540376</v>
      </c>
      <c r="C4" s="289"/>
      <c r="D4" s="289"/>
      <c r="E4" s="289"/>
      <c r="F4" s="289"/>
      <c r="G4" s="289"/>
      <c r="H4" s="289"/>
      <c r="I4" s="289"/>
      <c r="J4" s="289"/>
      <c r="K4" s="289"/>
    </row>
    <row r="5" spans="2:11" ht="15.75" thickBot="1">
      <c r="B5" s="294"/>
      <c r="C5" s="294"/>
      <c r="D5" s="294"/>
      <c r="E5" s="294"/>
      <c r="F5" s="294"/>
      <c r="G5" s="294"/>
      <c r="H5" s="294"/>
      <c r="I5" s="294"/>
      <c r="J5" s="294"/>
      <c r="K5" s="294"/>
    </row>
    <row r="7" spans="2:11">
      <c r="B7" s="275" t="s">
        <v>278</v>
      </c>
      <c r="C7" s="266"/>
      <c r="D7" s="266"/>
      <c r="E7" s="266"/>
      <c r="F7" s="266"/>
      <c r="G7" s="282">
        <f>'Raw FS'!$J$7</f>
        <v>43891</v>
      </c>
      <c r="H7" s="282">
        <f>'Raw FS'!$K$7</f>
        <v>44256</v>
      </c>
      <c r="I7" s="282">
        <f>'Raw FS'!$L$7</f>
        <v>44621</v>
      </c>
      <c r="J7" s="282">
        <f>'Raw FS'!$M$7</f>
        <v>44986</v>
      </c>
      <c r="K7" s="282">
        <f>'Raw FS'!$N$7</f>
        <v>45352</v>
      </c>
    </row>
    <row r="9" spans="2:11">
      <c r="B9" s="2" t="s">
        <v>279</v>
      </c>
    </row>
    <row r="10" spans="2:11">
      <c r="B10" s="119" t="str">
        <f>'Raw FS'!B40</f>
        <v>Inventories</v>
      </c>
      <c r="C10" s="119"/>
      <c r="D10" s="119"/>
      <c r="E10" s="119"/>
      <c r="F10" s="119"/>
      <c r="G10" s="126">
        <f>'Raw FS'!J40</f>
        <v>1947</v>
      </c>
      <c r="H10" s="126">
        <f>'Raw FS'!K40</f>
        <v>2248</v>
      </c>
      <c r="I10" s="126">
        <f>'Raw FS'!L40</f>
        <v>2743</v>
      </c>
      <c r="J10" s="126">
        <f>'Raw FS'!M40</f>
        <v>3243</v>
      </c>
      <c r="K10" s="126">
        <f>'Raw FS'!N40</f>
        <v>3927</v>
      </c>
    </row>
    <row r="11" spans="2:11">
      <c r="B11" s="119" t="s">
        <v>280</v>
      </c>
      <c r="C11" s="119"/>
      <c r="D11" s="119"/>
      <c r="E11" s="119"/>
      <c r="F11" s="119"/>
      <c r="G11" s="126">
        <f>'Raw FS'!J41</f>
        <v>20</v>
      </c>
      <c r="H11" s="126">
        <f>'Raw FS'!K41</f>
        <v>44</v>
      </c>
      <c r="I11" s="126">
        <f>'Raw FS'!L41</f>
        <v>67</v>
      </c>
      <c r="J11" s="126">
        <f>'Raw FS'!M41</f>
        <v>62</v>
      </c>
      <c r="K11" s="126">
        <f>'Raw FS'!N41</f>
        <v>166</v>
      </c>
    </row>
    <row r="12" spans="2:11">
      <c r="B12" s="119" t="str">
        <f>'Raw FS'!B43</f>
        <v>Short term loans</v>
      </c>
      <c r="C12" s="119"/>
      <c r="D12" s="119"/>
      <c r="E12" s="119"/>
      <c r="F12" s="119"/>
      <c r="G12" s="126">
        <f>'Raw FS'!J43</f>
        <v>2</v>
      </c>
      <c r="H12" s="126">
        <f>'Raw FS'!K43</f>
        <v>2</v>
      </c>
      <c r="I12" s="126">
        <f>'Raw FS'!L43</f>
        <v>2</v>
      </c>
      <c r="J12" s="126">
        <f>'Raw FS'!M43</f>
        <v>2</v>
      </c>
      <c r="K12" s="126">
        <f>'Raw FS'!N43</f>
        <v>3</v>
      </c>
    </row>
    <row r="13" spans="2:11">
      <c r="B13" s="120" t="str">
        <f>'Raw FS'!B44</f>
        <v>Other asset items</v>
      </c>
      <c r="C13" s="120"/>
      <c r="D13" s="120"/>
      <c r="E13" s="120"/>
      <c r="F13" s="120"/>
      <c r="G13" s="127">
        <f>'Raw FS'!J44</f>
        <v>3672</v>
      </c>
      <c r="H13" s="127">
        <f>'Raw FS'!K44</f>
        <v>1884</v>
      </c>
      <c r="I13" s="127">
        <f>'Raw FS'!L44</f>
        <v>1965</v>
      </c>
      <c r="J13" s="127">
        <f>'Raw FS'!M44</f>
        <v>1017</v>
      </c>
      <c r="K13" s="127">
        <f>'Raw FS'!N44</f>
        <v>1981</v>
      </c>
    </row>
    <row r="14" spans="2:11">
      <c r="B14" s="117" t="s">
        <v>124</v>
      </c>
      <c r="C14" s="118"/>
      <c r="D14" s="118"/>
      <c r="E14" s="118"/>
      <c r="F14" s="118"/>
      <c r="G14" s="128">
        <f>SUM(G10:G13)</f>
        <v>5641</v>
      </c>
      <c r="H14" s="128">
        <f t="shared" ref="H14:K14" si="0">SUM(H10:H13)</f>
        <v>4178</v>
      </c>
      <c r="I14" s="128">
        <f t="shared" si="0"/>
        <v>4777</v>
      </c>
      <c r="J14" s="128">
        <f t="shared" si="0"/>
        <v>4324</v>
      </c>
      <c r="K14" s="128">
        <f t="shared" si="0"/>
        <v>6077</v>
      </c>
    </row>
    <row r="15" spans="2:11">
      <c r="G15" s="35"/>
      <c r="H15" s="35"/>
      <c r="I15" s="35"/>
      <c r="J15" s="35"/>
      <c r="K15" s="35"/>
    </row>
    <row r="16" spans="2:11">
      <c r="G16" s="35"/>
      <c r="H16" s="35"/>
      <c r="I16" s="35"/>
      <c r="J16" s="35"/>
      <c r="K16" s="35"/>
    </row>
    <row r="17" spans="1:11">
      <c r="B17" s="2" t="s">
        <v>281</v>
      </c>
      <c r="G17" s="35"/>
      <c r="H17" s="35"/>
      <c r="I17" s="35"/>
      <c r="J17" s="35"/>
      <c r="K17" s="35"/>
    </row>
    <row r="18" spans="1:11">
      <c r="B18" s="119" t="str">
        <f>'Raw FS'!B18</f>
        <v>Trade Payables</v>
      </c>
      <c r="C18" s="119"/>
      <c r="D18" s="119"/>
      <c r="E18" s="119"/>
      <c r="F18" s="119"/>
      <c r="G18" s="126">
        <f>'Raw FS'!J18</f>
        <v>433</v>
      </c>
      <c r="H18" s="126">
        <f>'Raw FS'!K18</f>
        <v>578</v>
      </c>
      <c r="I18" s="126">
        <f>'Raw FS'!L18</f>
        <v>589</v>
      </c>
      <c r="J18" s="126">
        <f>'Raw FS'!M18</f>
        <v>754</v>
      </c>
      <c r="K18" s="126">
        <f>'Raw FS'!N18</f>
        <v>985</v>
      </c>
    </row>
    <row r="19" spans="1:11">
      <c r="B19" s="120" t="str">
        <f>'Raw FS'!B19</f>
        <v>Other liability items</v>
      </c>
      <c r="C19" s="120"/>
      <c r="D19" s="120"/>
      <c r="E19" s="120"/>
      <c r="F19" s="120"/>
      <c r="G19" s="126">
        <f>'Raw FS'!J19</f>
        <v>229</v>
      </c>
      <c r="H19" s="126">
        <f>'Raw FS'!K19</f>
        <v>500</v>
      </c>
      <c r="I19" s="126">
        <f>'Raw FS'!L19</f>
        <v>557</v>
      </c>
      <c r="J19" s="126">
        <f>'Raw FS'!M19</f>
        <v>629</v>
      </c>
      <c r="K19" s="126">
        <f>'Raw FS'!N19</f>
        <v>898</v>
      </c>
    </row>
    <row r="20" spans="1:11">
      <c r="B20" s="117" t="s">
        <v>282</v>
      </c>
      <c r="C20" s="118"/>
      <c r="D20" s="118"/>
      <c r="E20" s="118"/>
      <c r="F20" s="118"/>
      <c r="G20" s="128">
        <f>SUM(G18:G19)</f>
        <v>662</v>
      </c>
      <c r="H20" s="128">
        <f>SUM(H18:H19)</f>
        <v>1078</v>
      </c>
      <c r="I20" s="128">
        <f>SUM(I18:I19)</f>
        <v>1146</v>
      </c>
      <c r="J20" s="128">
        <f>SUM(J18:J19)</f>
        <v>1383</v>
      </c>
      <c r="K20" s="128">
        <f>SUM(K18:K19)</f>
        <v>1883</v>
      </c>
    </row>
    <row r="21" spans="1:11">
      <c r="B21" s="2"/>
      <c r="G21" s="35"/>
      <c r="H21" s="35"/>
      <c r="I21" s="35"/>
      <c r="J21" s="35"/>
      <c r="K21" s="35"/>
    </row>
    <row r="22" spans="1:11">
      <c r="A22" t="s">
        <v>107</v>
      </c>
      <c r="B22" s="122" t="s">
        <v>283</v>
      </c>
      <c r="C22" s="121"/>
      <c r="D22" s="121"/>
      <c r="E22" s="121"/>
      <c r="F22" s="121"/>
      <c r="G22" s="129">
        <f>'Intrinsic Growth'!G14-'Intrinsic Growth'!G20</f>
        <v>4979</v>
      </c>
      <c r="H22" s="129">
        <f>'Intrinsic Growth'!H14-'Intrinsic Growth'!H20</f>
        <v>3100</v>
      </c>
      <c r="I22" s="129">
        <f>'Intrinsic Growth'!I14-'Intrinsic Growth'!I20</f>
        <v>3631</v>
      </c>
      <c r="J22" s="129">
        <f>'Intrinsic Growth'!J14-'Intrinsic Growth'!J20</f>
        <v>2941</v>
      </c>
      <c r="K22" s="129">
        <f>'Intrinsic Growth'!K14-'Intrinsic Growth'!K20</f>
        <v>4194</v>
      </c>
    </row>
    <row r="23" spans="1:11">
      <c r="G23" s="35"/>
      <c r="H23" s="35"/>
      <c r="I23" s="35"/>
      <c r="J23" s="35"/>
      <c r="K23" s="35"/>
    </row>
    <row r="24" spans="1:11">
      <c r="B24" s="123" t="s">
        <v>284</v>
      </c>
      <c r="C24" s="124"/>
      <c r="D24" s="124"/>
      <c r="E24" s="124"/>
      <c r="F24" s="124"/>
      <c r="G24" s="130"/>
      <c r="H24" s="130"/>
      <c r="I24" s="130"/>
      <c r="J24" s="130"/>
      <c r="K24" s="130"/>
    </row>
    <row r="25" spans="1:11">
      <c r="B25" s="124" t="str">
        <f>'Raw FS'!B23</f>
        <v>Land</v>
      </c>
      <c r="C25" s="124"/>
      <c r="D25" s="124"/>
      <c r="E25" s="124"/>
      <c r="F25" s="124"/>
      <c r="G25" s="130">
        <f>'Raw FS'!J23</f>
        <v>2740</v>
      </c>
      <c r="H25" s="130">
        <f>'Raw FS'!K23</f>
        <v>3483</v>
      </c>
      <c r="I25" s="130">
        <f>'Raw FS'!L23</f>
        <v>4527</v>
      </c>
      <c r="J25" s="130">
        <f>'Raw FS'!M23</f>
        <v>5519</v>
      </c>
      <c r="K25" s="130">
        <f>'Raw FS'!N23</f>
        <v>6904</v>
      </c>
    </row>
    <row r="26" spans="1:11">
      <c r="B26" s="125" t="str">
        <f>'Raw FS'!B24</f>
        <v>Building</v>
      </c>
      <c r="C26" s="125"/>
      <c r="D26" s="125"/>
      <c r="E26" s="125"/>
      <c r="F26" s="125"/>
      <c r="G26" s="131">
        <f>'Raw FS'!J24</f>
        <v>3139</v>
      </c>
      <c r="H26" s="131">
        <f>'Raw FS'!K24</f>
        <v>3649</v>
      </c>
      <c r="I26" s="131">
        <f>'Raw FS'!L24</f>
        <v>4938</v>
      </c>
      <c r="J26" s="131">
        <f>'Raw FS'!M24</f>
        <v>6201</v>
      </c>
      <c r="K26" s="131">
        <f>'Raw FS'!N24</f>
        <v>7062</v>
      </c>
    </row>
    <row r="27" spans="1:11">
      <c r="B27" s="125" t="str">
        <f>'Raw FS'!B25</f>
        <v>Plant Machinery</v>
      </c>
      <c r="C27" s="125"/>
      <c r="D27" s="125"/>
      <c r="E27" s="125"/>
      <c r="F27" s="125"/>
      <c r="G27" s="131">
        <f>'Raw FS'!J25</f>
        <v>272</v>
      </c>
      <c r="H27" s="131">
        <f>'Raw FS'!K25</f>
        <v>352</v>
      </c>
      <c r="I27" s="131">
        <f>'Raw FS'!L25</f>
        <v>491</v>
      </c>
      <c r="J27" s="131">
        <f>'Raw FS'!M25</f>
        <v>656</v>
      </c>
      <c r="K27" s="131">
        <f>'Raw FS'!N25</f>
        <v>870</v>
      </c>
    </row>
    <row r="28" spans="1:11">
      <c r="B28" s="125" t="str">
        <f>'Raw FS'!B26</f>
        <v>Equipments</v>
      </c>
      <c r="C28" s="125"/>
      <c r="D28" s="125"/>
      <c r="E28" s="125"/>
      <c r="F28" s="125"/>
      <c r="G28" s="131">
        <f>'Raw FS'!J26</f>
        <v>39</v>
      </c>
      <c r="H28" s="131">
        <f>'Raw FS'!K26</f>
        <v>50</v>
      </c>
      <c r="I28" s="131">
        <f>'Raw FS'!L26</f>
        <v>73</v>
      </c>
      <c r="J28" s="131">
        <f>'Raw FS'!M26</f>
        <v>85</v>
      </c>
      <c r="K28" s="131">
        <f>'Raw FS'!N26</f>
        <v>97</v>
      </c>
    </row>
    <row r="29" spans="1:11">
      <c r="B29" s="125" t="str">
        <f>'Raw FS'!B27</f>
        <v>Computers</v>
      </c>
      <c r="C29" s="125"/>
      <c r="D29" s="125"/>
      <c r="E29" s="125"/>
      <c r="F29" s="125"/>
      <c r="G29" s="131">
        <f>'Raw FS'!J27</f>
        <v>95</v>
      </c>
      <c r="H29" s="131">
        <f>'Raw FS'!K27</f>
        <v>119</v>
      </c>
      <c r="I29" s="131">
        <f>'Raw FS'!L27</f>
        <v>153</v>
      </c>
      <c r="J29" s="131">
        <f>'Raw FS'!M27</f>
        <v>190</v>
      </c>
      <c r="K29" s="131">
        <f>'Raw FS'!N27</f>
        <v>219</v>
      </c>
    </row>
    <row r="30" spans="1:11">
      <c r="B30" s="125" t="str">
        <f>'Raw FS'!B28</f>
        <v>Furniture n fittings</v>
      </c>
      <c r="C30" s="125"/>
      <c r="D30" s="125"/>
      <c r="E30" s="125"/>
      <c r="F30" s="125"/>
      <c r="G30" s="131">
        <f>'Raw FS'!J28</f>
        <v>476</v>
      </c>
      <c r="H30" s="131">
        <f>'Raw FS'!K28</f>
        <v>581</v>
      </c>
      <c r="I30" s="131">
        <f>'Raw FS'!L28</f>
        <v>772</v>
      </c>
      <c r="J30" s="131">
        <f>'Raw FS'!M28</f>
        <v>968</v>
      </c>
      <c r="K30" s="131">
        <f>'Raw FS'!N28</f>
        <v>1205</v>
      </c>
    </row>
    <row r="31" spans="1:11">
      <c r="B31" s="125" t="str">
        <f>'Raw FS'!B29</f>
        <v>Vehicles</v>
      </c>
      <c r="C31" s="125"/>
      <c r="D31" s="125"/>
      <c r="E31" s="125"/>
      <c r="F31" s="125"/>
      <c r="G31" s="131">
        <f>'Raw FS'!J29</f>
        <v>4</v>
      </c>
      <c r="H31" s="131">
        <f>'Raw FS'!K29</f>
        <v>4</v>
      </c>
      <c r="I31" s="131">
        <f>'Raw FS'!L29</f>
        <v>3</v>
      </c>
      <c r="J31" s="131">
        <f>'Raw FS'!M29</f>
        <v>15</v>
      </c>
      <c r="K31" s="131">
        <f>'Raw FS'!N29</f>
        <v>17</v>
      </c>
    </row>
    <row r="32" spans="1:11">
      <c r="B32" s="125" t="str">
        <f>'Raw FS'!B30</f>
        <v>Intangible Assets</v>
      </c>
      <c r="C32" s="125"/>
      <c r="D32" s="125"/>
      <c r="E32" s="125"/>
      <c r="F32" s="125"/>
      <c r="G32" s="131">
        <f>'Raw FS'!J30</f>
        <v>78</v>
      </c>
      <c r="H32" s="131">
        <f>'Raw FS'!K30</f>
        <v>78</v>
      </c>
      <c r="I32" s="131">
        <f>'Raw FS'!L30</f>
        <v>78</v>
      </c>
      <c r="J32" s="131">
        <f>'Raw FS'!M30</f>
        <v>78</v>
      </c>
      <c r="K32" s="131">
        <f>'Raw FS'!N30</f>
        <v>78</v>
      </c>
    </row>
    <row r="33" spans="1:11">
      <c r="B33" s="125" t="str">
        <f>'Raw FS'!B31</f>
        <v>Other fixed assets</v>
      </c>
      <c r="C33" s="125"/>
      <c r="D33" s="125"/>
      <c r="E33" s="125"/>
      <c r="F33" s="125"/>
      <c r="G33" s="131">
        <f>'Raw FS'!J31</f>
        <v>82</v>
      </c>
      <c r="H33" s="131">
        <f>'Raw FS'!K31</f>
        <v>81</v>
      </c>
      <c r="I33" s="131">
        <f>'Raw FS'!L31</f>
        <v>91</v>
      </c>
      <c r="J33" s="131">
        <f>'Raw FS'!M31</f>
        <v>105</v>
      </c>
      <c r="K33" s="131">
        <f>'Raw FS'!N31</f>
        <v>119</v>
      </c>
    </row>
    <row r="34" spans="1:11">
      <c r="G34" s="35"/>
      <c r="H34" s="35"/>
      <c r="I34" s="35"/>
      <c r="J34" s="35"/>
      <c r="K34" s="35"/>
    </row>
    <row r="35" spans="1:11">
      <c r="B35" s="2" t="s">
        <v>269</v>
      </c>
      <c r="G35" s="36">
        <f>'Raw FS'!J32</f>
        <v>6927</v>
      </c>
      <c r="H35" s="36">
        <f>'Raw FS'!K32</f>
        <v>8396</v>
      </c>
      <c r="I35" s="36">
        <f>'Raw FS'!L32</f>
        <v>11127</v>
      </c>
      <c r="J35" s="36">
        <f>'Raw FS'!M32</f>
        <v>13816</v>
      </c>
      <c r="K35" s="36">
        <f>'Raw FS'!N32</f>
        <v>16571</v>
      </c>
    </row>
    <row r="36" spans="1:11">
      <c r="B36" t="s">
        <v>270</v>
      </c>
      <c r="G36" s="35">
        <f>-'Raw FS'!J33</f>
        <v>-979</v>
      </c>
      <c r="H36" s="35">
        <f>-'Raw FS'!K33</f>
        <v>-1387</v>
      </c>
      <c r="I36" s="35">
        <f>-'Raw FS'!L33</f>
        <v>-1867</v>
      </c>
      <c r="J36" s="35">
        <f>-'Raw FS'!M33</f>
        <v>-2476</v>
      </c>
      <c r="K36" s="35">
        <f>-'Raw FS'!N33</f>
        <v>-3156</v>
      </c>
    </row>
    <row r="37" spans="1:11">
      <c r="A37" t="s">
        <v>107</v>
      </c>
      <c r="B37" s="122" t="s">
        <v>285</v>
      </c>
      <c r="C37" s="121"/>
      <c r="D37" s="121"/>
      <c r="E37" s="121"/>
      <c r="F37" s="121"/>
      <c r="G37" s="129">
        <f>SUM(G35:G36)</f>
        <v>5948</v>
      </c>
      <c r="H37" s="129">
        <f t="shared" ref="H37:K37" si="1">SUM(H35:H36)</f>
        <v>7009</v>
      </c>
      <c r="I37" s="129">
        <f t="shared" si="1"/>
        <v>9260</v>
      </c>
      <c r="J37" s="129">
        <f t="shared" si="1"/>
        <v>11340</v>
      </c>
      <c r="K37" s="129">
        <f t="shared" si="1"/>
        <v>13415</v>
      </c>
    </row>
    <row r="38" spans="1:11">
      <c r="G38" s="35"/>
      <c r="H38" s="35"/>
      <c r="I38" s="35"/>
      <c r="J38" s="35"/>
      <c r="K38" s="35"/>
    </row>
    <row r="39" spans="1:11">
      <c r="A39" t="s">
        <v>107</v>
      </c>
      <c r="B39" s="2" t="s">
        <v>286</v>
      </c>
      <c r="G39" s="36">
        <f>G37+G22</f>
        <v>10927</v>
      </c>
      <c r="H39" s="36">
        <f t="shared" ref="H39:K39" si="2">H37+H22</f>
        <v>10109</v>
      </c>
      <c r="I39" s="36">
        <f t="shared" si="2"/>
        <v>12891</v>
      </c>
      <c r="J39" s="36">
        <f t="shared" si="2"/>
        <v>14281</v>
      </c>
      <c r="K39" s="36">
        <f t="shared" si="2"/>
        <v>17609</v>
      </c>
    </row>
    <row r="40" spans="1:11">
      <c r="B40" s="2" t="s">
        <v>287</v>
      </c>
      <c r="C40" s="2"/>
      <c r="D40" s="2"/>
      <c r="E40" s="2"/>
      <c r="F40" s="2"/>
      <c r="G40" s="36">
        <f>IFERROR('Historical Financial Statements'!H33+'Historical Financial Statements'!H27,0)</f>
        <v>2170.530000000002</v>
      </c>
      <c r="H40" s="36">
        <f>IFERROR('Historical Financial Statements'!I33+'Historical Financial Statements'!I27,0)</f>
        <v>1781.5200000000004</v>
      </c>
      <c r="I40" s="36">
        <f>IFERROR('Historical Financial Statements'!J33+'Historical Financial Statements'!J27,0)</f>
        <v>2514.1800000000021</v>
      </c>
      <c r="J40" s="36">
        <f>IFERROR('Historical Financial Statements'!K33+'Historical Financial Statements'!K27,0)</f>
        <v>3739.9799999999987</v>
      </c>
      <c r="K40" s="36">
        <f>IFERROR('Historical Financial Statements'!L33+'Historical Financial Statements'!L27,0)</f>
        <v>4277.8500000000004</v>
      </c>
    </row>
    <row r="42" spans="1:11">
      <c r="A42" t="s">
        <v>107</v>
      </c>
      <c r="B42" s="132" t="s">
        <v>288</v>
      </c>
      <c r="C42" s="133"/>
      <c r="D42" s="133"/>
      <c r="E42" s="133"/>
      <c r="F42" s="133"/>
      <c r="G42" s="134">
        <f>IFERROR(G40/G39,0)</f>
        <v>0.19863915072755578</v>
      </c>
      <c r="H42" s="134">
        <f t="shared" ref="H42:K42" si="3">IFERROR(H40/H39,0)</f>
        <v>0.17623108121475917</v>
      </c>
      <c r="I42" s="134">
        <f t="shared" si="3"/>
        <v>0.19503374447288824</v>
      </c>
      <c r="J42" s="134">
        <f t="shared" si="3"/>
        <v>0.26188502205727882</v>
      </c>
      <c r="K42" s="134">
        <f t="shared" si="3"/>
        <v>0.24293543074564145</v>
      </c>
    </row>
    <row r="44" spans="1:11">
      <c r="B44" s="275" t="s">
        <v>289</v>
      </c>
      <c r="C44" s="266"/>
      <c r="D44" s="266"/>
      <c r="E44" s="266"/>
      <c r="F44" s="266"/>
      <c r="G44" s="282">
        <f>'Raw FS'!$J$7</f>
        <v>43891</v>
      </c>
      <c r="H44" s="282">
        <f>'Raw FS'!$K$7</f>
        <v>44256</v>
      </c>
      <c r="I44" s="282">
        <f>'Raw FS'!$L$7</f>
        <v>44621</v>
      </c>
      <c r="J44" s="282">
        <f>'Raw FS'!$M$7</f>
        <v>44986</v>
      </c>
      <c r="K44" s="282">
        <f>'Raw FS'!$N$7</f>
        <v>45352</v>
      </c>
    </row>
    <row r="46" spans="1:11">
      <c r="B46" s="125" t="s">
        <v>290</v>
      </c>
      <c r="C46" s="125"/>
      <c r="D46" s="125"/>
      <c r="E46" s="125"/>
      <c r="F46" s="125"/>
      <c r="G46" s="135">
        <f>-SUM('Raw FS'!J60:J61)</f>
        <v>1706</v>
      </c>
      <c r="H46" s="135">
        <f>-SUM('Raw FS'!K60:K61)</f>
        <v>2027</v>
      </c>
      <c r="I46" s="135">
        <f>-SUM('Raw FS'!L60:L61)</f>
        <v>2389</v>
      </c>
      <c r="J46" s="135">
        <f>-SUM('Raw FS'!M60:M61)</f>
        <v>2207</v>
      </c>
      <c r="K46" s="135">
        <f>-SUM('Raw FS'!N60:N61)</f>
        <v>2722</v>
      </c>
    </row>
    <row r="47" spans="1:11">
      <c r="B47" s="125" t="s">
        <v>291</v>
      </c>
      <c r="C47" s="125"/>
      <c r="D47" s="125"/>
      <c r="E47" s="125"/>
      <c r="F47" s="125"/>
      <c r="G47" s="135"/>
      <c r="H47" s="135">
        <f>H22-G22</f>
        <v>-1879</v>
      </c>
      <c r="I47" s="135">
        <f t="shared" ref="I47:K47" si="4">I22-H22</f>
        <v>531</v>
      </c>
      <c r="J47" s="135">
        <f t="shared" si="4"/>
        <v>-690</v>
      </c>
      <c r="K47" s="135">
        <f t="shared" si="4"/>
        <v>1253</v>
      </c>
    </row>
    <row r="48" spans="1:11">
      <c r="B48" s="125"/>
      <c r="C48" s="125"/>
      <c r="D48" s="125"/>
      <c r="E48" s="125"/>
      <c r="F48" s="125"/>
      <c r="G48" s="135"/>
      <c r="H48" s="135"/>
      <c r="I48" s="135"/>
      <c r="J48" s="135"/>
      <c r="K48" s="135"/>
    </row>
    <row r="49" spans="2:11">
      <c r="B49" s="125" t="s">
        <v>287</v>
      </c>
      <c r="C49" s="125"/>
      <c r="D49" s="125"/>
      <c r="E49" s="125"/>
      <c r="F49" s="125"/>
      <c r="G49" s="135">
        <f>G40</f>
        <v>2170.530000000002</v>
      </c>
      <c r="H49" s="135">
        <f t="shared" ref="H49:K49" si="5">H40</f>
        <v>1781.5200000000004</v>
      </c>
      <c r="I49" s="135">
        <f t="shared" si="5"/>
        <v>2514.1800000000021</v>
      </c>
      <c r="J49" s="135">
        <f t="shared" si="5"/>
        <v>3739.9799999999987</v>
      </c>
      <c r="K49" s="135">
        <f t="shared" si="5"/>
        <v>4277.8500000000004</v>
      </c>
    </row>
    <row r="50" spans="2:11">
      <c r="B50" s="125" t="s">
        <v>292</v>
      </c>
      <c r="C50" s="125"/>
      <c r="D50" s="125"/>
      <c r="E50" s="125"/>
      <c r="F50" s="125"/>
      <c r="G50" s="136">
        <v>0.25</v>
      </c>
      <c r="H50" s="136">
        <v>0.25</v>
      </c>
      <c r="I50" s="136">
        <v>0.25</v>
      </c>
      <c r="J50" s="136">
        <v>0.25</v>
      </c>
      <c r="K50" s="136">
        <v>0.25</v>
      </c>
    </row>
    <row r="51" spans="2:11">
      <c r="B51" s="125" t="s">
        <v>295</v>
      </c>
      <c r="C51" s="125"/>
      <c r="D51" s="125"/>
      <c r="E51" s="125"/>
      <c r="F51" s="125"/>
      <c r="G51" s="125">
        <f>G49*(1-G50)</f>
        <v>1627.8975000000014</v>
      </c>
      <c r="H51" s="125">
        <f t="shared" ref="H51:K51" si="6">H49*(1-H50)</f>
        <v>1336.1400000000003</v>
      </c>
      <c r="I51" s="125">
        <f t="shared" si="6"/>
        <v>1885.6350000000016</v>
      </c>
      <c r="J51" s="125">
        <f t="shared" si="6"/>
        <v>2804.9849999999988</v>
      </c>
      <c r="K51" s="125">
        <f t="shared" si="6"/>
        <v>3208.3875000000003</v>
      </c>
    </row>
    <row r="52" spans="2:11">
      <c r="B52" s="125"/>
      <c r="C52" s="125"/>
      <c r="D52" s="125"/>
      <c r="E52" s="125"/>
      <c r="F52" s="125"/>
      <c r="G52" s="125"/>
      <c r="H52" s="125"/>
      <c r="I52" s="125"/>
      <c r="J52" s="125"/>
      <c r="K52" s="125"/>
    </row>
    <row r="53" spans="2:11">
      <c r="B53" s="125" t="s">
        <v>293</v>
      </c>
      <c r="C53" s="125"/>
      <c r="D53" s="125"/>
      <c r="E53" s="125"/>
      <c r="F53" s="125"/>
      <c r="G53" s="125"/>
      <c r="H53" s="137">
        <f>SUM(H46,H47)</f>
        <v>148</v>
      </c>
      <c r="I53" s="137">
        <f>SUM(I46,I47)</f>
        <v>2920</v>
      </c>
      <c r="J53" s="137">
        <f>SUM(J46,J47)</f>
        <v>1517</v>
      </c>
      <c r="K53" s="137">
        <f>SUM(K46,K47)</f>
        <v>3975</v>
      </c>
    </row>
    <row r="55" spans="2:11">
      <c r="B55" s="138" t="s">
        <v>294</v>
      </c>
      <c r="C55" s="138"/>
      <c r="D55" s="138"/>
      <c r="E55" s="138"/>
      <c r="F55" s="138"/>
      <c r="G55" s="138"/>
      <c r="H55" s="139">
        <f>H53/H51</f>
        <v>0.11076683581061862</v>
      </c>
      <c r="I55" s="139">
        <f>I53/I51</f>
        <v>1.5485499579717164</v>
      </c>
      <c r="J55" s="139">
        <f>J53/J51</f>
        <v>0.540822856450213</v>
      </c>
      <c r="K55" s="139">
        <f>K53/K51</f>
        <v>1.2389401217901514</v>
      </c>
    </row>
    <row r="57" spans="2:11">
      <c r="J57" s="104" t="s">
        <v>296</v>
      </c>
      <c r="K57" s="142">
        <f>AVERAGE(H55:K55)</f>
        <v>0.85976994300567489</v>
      </c>
    </row>
    <row r="58" spans="2:11">
      <c r="J58" s="104" t="s">
        <v>297</v>
      </c>
      <c r="K58" s="142">
        <f>MEDIAN(H55:K55)</f>
        <v>0.88988148912018228</v>
      </c>
    </row>
    <row r="60" spans="2:11">
      <c r="B60" s="275" t="s">
        <v>298</v>
      </c>
      <c r="C60" s="266"/>
      <c r="D60" s="266"/>
      <c r="E60" s="266"/>
      <c r="F60" s="266"/>
      <c r="G60" s="282">
        <f>'Raw FS'!$J$7</f>
        <v>43891</v>
      </c>
      <c r="H60" s="282">
        <f>'Raw FS'!$K$7</f>
        <v>44256</v>
      </c>
      <c r="I60" s="282">
        <f>'Raw FS'!$L$7</f>
        <v>44621</v>
      </c>
      <c r="J60" s="282">
        <f>'Raw FS'!$M$7</f>
        <v>44986</v>
      </c>
      <c r="K60" s="282">
        <f>'Raw FS'!$N$7</f>
        <v>45352</v>
      </c>
    </row>
    <row r="62" spans="2:11">
      <c r="B62" s="119" t="s">
        <v>294</v>
      </c>
      <c r="C62" s="119"/>
      <c r="D62" s="119"/>
      <c r="E62" s="119"/>
      <c r="F62" s="119"/>
      <c r="G62" s="119"/>
      <c r="H62" s="140">
        <f>H55</f>
        <v>0.11076683581061862</v>
      </c>
      <c r="I62" s="140">
        <f t="shared" ref="I62:K62" si="7">I55</f>
        <v>1.5485499579717164</v>
      </c>
      <c r="J62" s="140">
        <f t="shared" si="7"/>
        <v>0.540822856450213</v>
      </c>
      <c r="K62" s="140">
        <f t="shared" si="7"/>
        <v>1.2389401217901514</v>
      </c>
    </row>
    <row r="63" spans="2:11">
      <c r="B63" s="119" t="s">
        <v>288</v>
      </c>
      <c r="C63" s="119"/>
      <c r="D63" s="119"/>
      <c r="E63" s="119"/>
      <c r="F63" s="119"/>
      <c r="G63" s="119"/>
      <c r="H63" s="140">
        <f>H42</f>
        <v>0.17623108121475917</v>
      </c>
      <c r="I63" s="140">
        <f t="shared" ref="I63:K63" si="8">I42</f>
        <v>0.19503374447288824</v>
      </c>
      <c r="J63" s="140">
        <f t="shared" si="8"/>
        <v>0.26188502205727882</v>
      </c>
      <c r="K63" s="140">
        <f t="shared" si="8"/>
        <v>0.24293543074564145</v>
      </c>
    </row>
    <row r="65" spans="2:11">
      <c r="B65" s="122" t="s">
        <v>299</v>
      </c>
      <c r="C65" s="122"/>
      <c r="D65" s="122"/>
      <c r="E65" s="122"/>
      <c r="F65" s="122"/>
      <c r="G65" s="122"/>
      <c r="H65" s="141">
        <f>H62*H63</f>
        <v>1.9520559237643023E-2</v>
      </c>
      <c r="I65" s="141">
        <f t="shared" ref="I65:K65" si="9">I62*I63</f>
        <v>0.30201949680655754</v>
      </c>
      <c r="J65" s="141">
        <f t="shared" si="9"/>
        <v>0.14163340569054456</v>
      </c>
      <c r="K65" s="141">
        <f t="shared" si="9"/>
        <v>0.30098245215514791</v>
      </c>
    </row>
    <row r="67" spans="2:11">
      <c r="J67" s="104" t="s">
        <v>296</v>
      </c>
      <c r="K67" s="142">
        <f>AVERAGE(H65:K65)</f>
        <v>0.19103897847247325</v>
      </c>
    </row>
    <row r="68" spans="2:11">
      <c r="J68" s="104" t="s">
        <v>297</v>
      </c>
      <c r="K68" s="142">
        <f>MEDIAN(H65:K65)</f>
        <v>0.22130792892284623</v>
      </c>
    </row>
  </sheetData>
  <printOptions horizontalCentered="1"/>
  <pageMargins left="0.19685039370078741" right="0.19685039370078741" top="0.19685039370078741" bottom="0.19685039370078741" header="0.31496062992125984" footer="0.31496062992125984"/>
  <pageSetup paperSize="9" scale="60" orientation="portrait" r:id="rId1"/>
  <ignoredErrors>
    <ignoredError sqref="G46" formulaRange="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2025C-2CEF-48BB-9290-E0478FC83649}">
  <sheetPr>
    <tabColor theme="7" tint="-0.249977111117893"/>
  </sheetPr>
  <dimension ref="A1"/>
  <sheetViews>
    <sheetView workbookViewId="0"/>
  </sheetViews>
  <sheetFormatPr defaultRowHeight="1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K93"/>
  <sheetViews>
    <sheetView zoomScale="75" zoomScaleNormal="120" zoomScalePageLayoutView="120" workbookViewId="0">
      <pane xSplit="1" ySplit="1" topLeftCell="B47" activePane="bottomRight" state="frozen"/>
      <selection activeCell="C4" sqref="C4"/>
      <selection pane="topRight" activeCell="C4" sqref="C4"/>
      <selection pane="bottomLeft" activeCell="C4" sqref="C4"/>
      <selection pane="bottomRight" activeCell="F66" sqref="F66"/>
    </sheetView>
  </sheetViews>
  <sheetFormatPr defaultColWidth="8.85546875" defaultRowHeight="15"/>
  <cols>
    <col min="1" max="1" width="27.7109375" style="4" bestFit="1" customWidth="1"/>
    <col min="2" max="11" width="13.42578125" style="4" bestFit="1" customWidth="1"/>
    <col min="12" max="16384" width="8.85546875" style="4"/>
  </cols>
  <sheetData>
    <row r="1" spans="1:11" s="1" customFormat="1">
      <c r="A1" s="1" t="s">
        <v>0</v>
      </c>
      <c r="B1" s="1" t="s">
        <v>63</v>
      </c>
      <c r="E1" s="318" t="str">
        <f>IF(B2&lt;&gt;B3, "A NEW VERSION OF THE WORKSHEET IS AVAILABLE", "")</f>
        <v/>
      </c>
      <c r="F1" s="318"/>
      <c r="G1" s="318"/>
      <c r="H1" s="318"/>
      <c r="I1" s="318"/>
      <c r="J1" s="318"/>
      <c r="K1" s="318"/>
    </row>
    <row r="2" spans="1:11">
      <c r="A2" s="1" t="s">
        <v>61</v>
      </c>
      <c r="B2" s="4">
        <v>2.1</v>
      </c>
      <c r="E2" s="319" t="s">
        <v>36</v>
      </c>
      <c r="F2" s="319"/>
      <c r="G2" s="319"/>
      <c r="H2" s="319"/>
      <c r="I2" s="319"/>
      <c r="J2" s="319"/>
      <c r="K2" s="319"/>
    </row>
    <row r="3" spans="1:11">
      <c r="A3" s="1" t="s">
        <v>62</v>
      </c>
      <c r="B3" s="4">
        <v>2.1</v>
      </c>
    </row>
    <row r="4" spans="1:11">
      <c r="A4" s="1"/>
    </row>
    <row r="5" spans="1:11">
      <c r="A5" s="1" t="s">
        <v>64</v>
      </c>
    </row>
    <row r="6" spans="1:11">
      <c r="A6" s="4" t="s">
        <v>42</v>
      </c>
      <c r="B6" s="4">
        <f>IF(B9&gt;0, B9/B8, 0)</f>
        <v>65.073312265492973</v>
      </c>
    </row>
    <row r="7" spans="1:11">
      <c r="A7" s="4" t="s">
        <v>31</v>
      </c>
      <c r="B7">
        <v>10</v>
      </c>
    </row>
    <row r="8" spans="1:11">
      <c r="A8" s="4" t="s">
        <v>43</v>
      </c>
      <c r="B8">
        <v>5237.05</v>
      </c>
    </row>
    <row r="9" spans="1:11">
      <c r="A9" s="4" t="s">
        <v>79</v>
      </c>
      <c r="B9">
        <v>340792.19</v>
      </c>
    </row>
    <row r="15" spans="1:11">
      <c r="A15" s="1" t="s">
        <v>37</v>
      </c>
    </row>
    <row r="16" spans="1:11" s="18" customFormat="1">
      <c r="A16" s="17" t="s">
        <v>38</v>
      </c>
      <c r="B16" s="12">
        <v>42094</v>
      </c>
      <c r="C16" s="12">
        <v>42460</v>
      </c>
      <c r="D16" s="12">
        <v>42825</v>
      </c>
      <c r="E16" s="12">
        <v>43190</v>
      </c>
      <c r="F16" s="12">
        <v>43555</v>
      </c>
      <c r="G16" s="12">
        <v>43921</v>
      </c>
      <c r="H16" s="12">
        <v>44286</v>
      </c>
      <c r="I16" s="12">
        <v>44651</v>
      </c>
      <c r="J16" s="12">
        <v>45016</v>
      </c>
      <c r="K16" s="12">
        <v>45382</v>
      </c>
    </row>
    <row r="17" spans="1:11" s="6" customFormat="1">
      <c r="A17" s="6" t="s">
        <v>6</v>
      </c>
      <c r="B17">
        <v>6439.43</v>
      </c>
      <c r="C17">
        <v>8583.76</v>
      </c>
      <c r="D17">
        <v>11897.7</v>
      </c>
      <c r="E17">
        <v>15033.2</v>
      </c>
      <c r="F17">
        <v>20004.52</v>
      </c>
      <c r="G17">
        <v>24870.2</v>
      </c>
      <c r="H17">
        <v>24143.06</v>
      </c>
      <c r="I17">
        <v>30976.27</v>
      </c>
      <c r="J17">
        <v>42839.56</v>
      </c>
      <c r="K17">
        <v>50788.83</v>
      </c>
    </row>
    <row r="18" spans="1:11" s="6" customFormat="1">
      <c r="A18" s="4" t="s">
        <v>80</v>
      </c>
      <c r="B18">
        <v>5648.47</v>
      </c>
      <c r="C18">
        <v>7435.62</v>
      </c>
      <c r="D18">
        <v>10357.25</v>
      </c>
      <c r="E18">
        <v>12846.95</v>
      </c>
      <c r="F18">
        <v>17445.490000000002</v>
      </c>
      <c r="G18">
        <v>21441.68</v>
      </c>
      <c r="H18">
        <v>20855.560000000001</v>
      </c>
      <c r="I18">
        <v>26891.77</v>
      </c>
      <c r="J18">
        <v>36884.769999999997</v>
      </c>
      <c r="K18">
        <v>43958.31</v>
      </c>
    </row>
    <row r="19" spans="1:11" s="6" customFormat="1">
      <c r="A19" s="4" t="s">
        <v>81</v>
      </c>
      <c r="B19">
        <v>161.28</v>
      </c>
      <c r="C19">
        <v>132.08000000000001</v>
      </c>
      <c r="D19">
        <v>276.22000000000003</v>
      </c>
      <c r="E19">
        <v>211.31</v>
      </c>
      <c r="F19">
        <v>444.65</v>
      </c>
      <c r="G19">
        <v>338.75</v>
      </c>
      <c r="H19">
        <v>300.88</v>
      </c>
      <c r="I19">
        <v>494.38</v>
      </c>
      <c r="J19">
        <v>500.82</v>
      </c>
      <c r="K19">
        <v>683.77</v>
      </c>
    </row>
    <row r="20" spans="1:11" s="6" customFormat="1">
      <c r="A20" s="4" t="s">
        <v>82</v>
      </c>
      <c r="B20">
        <v>59.33</v>
      </c>
      <c r="C20">
        <v>79.239999999999995</v>
      </c>
      <c r="D20">
        <v>99.41</v>
      </c>
      <c r="E20">
        <v>121.26</v>
      </c>
      <c r="F20">
        <v>152.80000000000001</v>
      </c>
      <c r="G20">
        <v>188.24</v>
      </c>
      <c r="H20">
        <v>174.2</v>
      </c>
      <c r="I20">
        <v>207.86</v>
      </c>
      <c r="J20">
        <v>314.62</v>
      </c>
      <c r="K20">
        <v>376.59</v>
      </c>
    </row>
    <row r="21" spans="1:11" s="6" customFormat="1">
      <c r="A21" s="4" t="s">
        <v>83</v>
      </c>
      <c r="B21">
        <v>155.35</v>
      </c>
      <c r="C21">
        <v>241.36</v>
      </c>
      <c r="D21">
        <v>332.9</v>
      </c>
      <c r="E21">
        <v>373.72</v>
      </c>
      <c r="F21">
        <v>499.72</v>
      </c>
      <c r="G21">
        <v>645.96</v>
      </c>
      <c r="H21">
        <v>746.43</v>
      </c>
      <c r="I21">
        <v>805.85</v>
      </c>
      <c r="J21">
        <v>1116.56</v>
      </c>
      <c r="K21">
        <v>1323.43</v>
      </c>
    </row>
    <row r="22" spans="1:11" s="6" customFormat="1">
      <c r="A22" s="4" t="s">
        <v>84</v>
      </c>
      <c r="B22">
        <v>134.06</v>
      </c>
      <c r="C22">
        <v>149.04</v>
      </c>
      <c r="D22">
        <v>192.67</v>
      </c>
      <c r="E22">
        <v>283.14</v>
      </c>
      <c r="F22">
        <v>356.17</v>
      </c>
      <c r="G22">
        <v>457.14</v>
      </c>
      <c r="H22">
        <v>537.58000000000004</v>
      </c>
      <c r="I22">
        <v>617.36</v>
      </c>
      <c r="J22">
        <v>748.16</v>
      </c>
      <c r="K22">
        <v>907.82</v>
      </c>
    </row>
    <row r="23" spans="1:11" s="6" customFormat="1">
      <c r="A23" s="4" t="s">
        <v>85</v>
      </c>
      <c r="B23">
        <v>582.79999999999995</v>
      </c>
      <c r="C23">
        <v>647.37</v>
      </c>
      <c r="D23">
        <v>71.239999999999995</v>
      </c>
      <c r="E23">
        <v>96</v>
      </c>
      <c r="F23">
        <v>135.84</v>
      </c>
      <c r="G23">
        <v>119.23</v>
      </c>
      <c r="H23">
        <v>108.69</v>
      </c>
      <c r="I23">
        <v>143.41</v>
      </c>
      <c r="J23">
        <v>212.04</v>
      </c>
      <c r="K23">
        <v>274.43</v>
      </c>
    </row>
    <row r="24" spans="1:11" s="6" customFormat="1">
      <c r="A24" s="4" t="s">
        <v>86</v>
      </c>
      <c r="B24">
        <v>-435.56</v>
      </c>
      <c r="C24">
        <v>-501.25</v>
      </c>
      <c r="D24">
        <v>151.27000000000001</v>
      </c>
      <c r="E24">
        <v>170.58</v>
      </c>
      <c r="F24">
        <v>225.84</v>
      </c>
      <c r="G24">
        <v>228.39</v>
      </c>
      <c r="H24">
        <v>276.64999999999998</v>
      </c>
      <c r="I24">
        <v>302.05</v>
      </c>
      <c r="J24">
        <v>425.46</v>
      </c>
      <c r="K24">
        <v>526.38</v>
      </c>
    </row>
    <row r="25" spans="1:11" s="6" customFormat="1">
      <c r="A25" s="6" t="s">
        <v>9</v>
      </c>
      <c r="B25">
        <v>20.27</v>
      </c>
      <c r="C25">
        <v>17.02</v>
      </c>
      <c r="D25">
        <v>27.7</v>
      </c>
      <c r="E25">
        <v>87.75</v>
      </c>
      <c r="F25">
        <v>48.33</v>
      </c>
      <c r="G25">
        <v>59.99</v>
      </c>
      <c r="H25">
        <v>194.43</v>
      </c>
      <c r="I25">
        <v>113.64</v>
      </c>
      <c r="J25">
        <v>127.6</v>
      </c>
      <c r="K25">
        <v>144.58000000000001</v>
      </c>
    </row>
    <row r="26" spans="1:11" s="6" customFormat="1">
      <c r="A26" s="6" t="s">
        <v>10</v>
      </c>
      <c r="B26">
        <v>81.540000000000006</v>
      </c>
      <c r="C26">
        <v>98.43</v>
      </c>
      <c r="D26">
        <v>127.82</v>
      </c>
      <c r="E26">
        <v>159</v>
      </c>
      <c r="F26">
        <v>212.49</v>
      </c>
      <c r="G26">
        <v>374.41</v>
      </c>
      <c r="H26">
        <v>414.16</v>
      </c>
      <c r="I26">
        <v>498.08</v>
      </c>
      <c r="J26">
        <v>638.87</v>
      </c>
      <c r="K26">
        <v>730.76</v>
      </c>
    </row>
    <row r="27" spans="1:11" s="6" customFormat="1">
      <c r="A27" s="6" t="s">
        <v>11</v>
      </c>
      <c r="B27">
        <v>72.36</v>
      </c>
      <c r="C27">
        <v>91.34</v>
      </c>
      <c r="D27">
        <v>121.98</v>
      </c>
      <c r="E27">
        <v>59.54</v>
      </c>
      <c r="F27">
        <v>47.21</v>
      </c>
      <c r="G27">
        <v>69.12</v>
      </c>
      <c r="H27">
        <v>41.65</v>
      </c>
      <c r="I27">
        <v>53.79</v>
      </c>
      <c r="J27">
        <v>67.41</v>
      </c>
      <c r="K27">
        <v>58.13</v>
      </c>
    </row>
    <row r="28" spans="1:11" s="6" customFormat="1">
      <c r="A28" s="6" t="s">
        <v>12</v>
      </c>
      <c r="B28">
        <v>322.63</v>
      </c>
      <c r="C28">
        <v>491.71</v>
      </c>
      <c r="D28">
        <v>747.08</v>
      </c>
      <c r="E28">
        <v>1222.07</v>
      </c>
      <c r="F28">
        <v>1421.94</v>
      </c>
      <c r="G28">
        <v>1744.77</v>
      </c>
      <c r="H28">
        <v>1483.45</v>
      </c>
      <c r="I28">
        <v>2064.12</v>
      </c>
      <c r="J28">
        <v>3060.09</v>
      </c>
      <c r="K28">
        <v>3461.33</v>
      </c>
    </row>
    <row r="29" spans="1:11" s="6" customFormat="1">
      <c r="A29" s="6" t="s">
        <v>13</v>
      </c>
      <c r="B29">
        <v>110.92</v>
      </c>
      <c r="C29">
        <v>171.47</v>
      </c>
      <c r="D29">
        <v>268.27999999999997</v>
      </c>
      <c r="E29">
        <v>415.79</v>
      </c>
      <c r="F29">
        <v>519.48</v>
      </c>
      <c r="G29">
        <v>443.79</v>
      </c>
      <c r="H29">
        <v>384.02</v>
      </c>
      <c r="I29">
        <v>571.72</v>
      </c>
      <c r="J29">
        <v>681.75</v>
      </c>
      <c r="K29">
        <v>925.72</v>
      </c>
    </row>
    <row r="30" spans="1:11" s="6" customFormat="1">
      <c r="A30" s="6" t="s">
        <v>14</v>
      </c>
      <c r="B30">
        <v>211.67</v>
      </c>
      <c r="C30">
        <v>320.24</v>
      </c>
      <c r="D30">
        <v>478.75</v>
      </c>
      <c r="E30">
        <v>806.26</v>
      </c>
      <c r="F30">
        <v>902.54</v>
      </c>
      <c r="G30">
        <v>1301.08</v>
      </c>
      <c r="H30">
        <v>1099.49</v>
      </c>
      <c r="I30">
        <v>1492.55</v>
      </c>
      <c r="J30">
        <v>2378.5100000000002</v>
      </c>
      <c r="K30">
        <v>2536.17</v>
      </c>
    </row>
    <row r="31" spans="1:11" s="6" customFormat="1">
      <c r="A31" s="6" t="s">
        <v>70</v>
      </c>
      <c r="C31"/>
      <c r="J31"/>
      <c r="K31"/>
    </row>
    <row r="32" spans="1:11" s="6" customFormat="1">
      <c r="A32" s="6" t="s">
        <v>103</v>
      </c>
      <c r="B32" s="6">
        <f>B28+B26+B27</f>
        <v>476.53000000000003</v>
      </c>
      <c r="C32" s="6">
        <f t="shared" ref="C32:K32" si="0">C28+C27+C26</f>
        <v>681.48</v>
      </c>
      <c r="D32" s="6">
        <f t="shared" si="0"/>
        <v>996.88000000000011</v>
      </c>
      <c r="E32" s="6">
        <f t="shared" si="0"/>
        <v>1440.61</v>
      </c>
      <c r="F32" s="6">
        <f t="shared" si="0"/>
        <v>1681.64</v>
      </c>
      <c r="G32" s="6">
        <f t="shared" si="0"/>
        <v>2188.2999999999997</v>
      </c>
      <c r="H32" s="6">
        <f t="shared" si="0"/>
        <v>1939.2600000000002</v>
      </c>
      <c r="I32" s="6">
        <f t="shared" si="0"/>
        <v>2615.9899999999998</v>
      </c>
      <c r="J32" s="6">
        <f t="shared" si="0"/>
        <v>3766.37</v>
      </c>
      <c r="K32" s="6">
        <f t="shared" si="0"/>
        <v>4250.22</v>
      </c>
    </row>
    <row r="33" spans="1:11">
      <c r="A33" s="6"/>
    </row>
    <row r="34" spans="1:11">
      <c r="A34" s="6"/>
    </row>
    <row r="35" spans="1:11">
      <c r="A35" s="6"/>
    </row>
    <row r="36" spans="1:11">
      <c r="A36" s="6"/>
    </row>
    <row r="37" spans="1:11">
      <c r="A37" s="6"/>
    </row>
    <row r="38" spans="1:11">
      <c r="A38" s="6"/>
    </row>
    <row r="39" spans="1:11">
      <c r="A39" s="6"/>
    </row>
    <row r="40" spans="1:11">
      <c r="A40" s="1" t="s">
        <v>39</v>
      </c>
    </row>
    <row r="41" spans="1:11" s="18" customFormat="1">
      <c r="A41" s="17" t="s">
        <v>38</v>
      </c>
      <c r="B41" s="12">
        <v>44651</v>
      </c>
      <c r="C41" s="12">
        <v>44742</v>
      </c>
      <c r="D41" s="12">
        <v>44834</v>
      </c>
      <c r="E41" s="12">
        <v>44926</v>
      </c>
      <c r="F41" s="12">
        <v>45016</v>
      </c>
      <c r="G41" s="12">
        <v>45107</v>
      </c>
      <c r="H41" s="12">
        <v>45199</v>
      </c>
      <c r="I41" s="12">
        <v>45291</v>
      </c>
      <c r="J41" s="12">
        <v>45382</v>
      </c>
      <c r="K41" s="12">
        <v>45473</v>
      </c>
    </row>
    <row r="42" spans="1:11" s="6" customFormat="1">
      <c r="A42" s="6" t="s">
        <v>6</v>
      </c>
      <c r="B42">
        <v>8786.4500000000007</v>
      </c>
      <c r="C42">
        <v>10038.07</v>
      </c>
      <c r="D42">
        <v>10638.33</v>
      </c>
      <c r="E42">
        <v>11569.05</v>
      </c>
      <c r="F42">
        <v>10594.11</v>
      </c>
      <c r="G42">
        <v>11865.44</v>
      </c>
      <c r="H42">
        <v>12624.37</v>
      </c>
      <c r="I42">
        <v>13572.47</v>
      </c>
      <c r="J42">
        <v>12726.55</v>
      </c>
      <c r="K42">
        <v>14069.14</v>
      </c>
    </row>
    <row r="43" spans="1:11" s="6" customFormat="1">
      <c r="A43" s="6" t="s">
        <v>7</v>
      </c>
      <c r="B43">
        <v>8047.17</v>
      </c>
      <c r="C43">
        <v>9029.83</v>
      </c>
      <c r="D43">
        <v>9746.31</v>
      </c>
      <c r="E43">
        <v>10603.79</v>
      </c>
      <c r="F43">
        <v>9822.6</v>
      </c>
      <c r="G43">
        <v>10830.17</v>
      </c>
      <c r="H43">
        <v>11619.4</v>
      </c>
      <c r="I43">
        <v>12452.58</v>
      </c>
      <c r="J43">
        <v>11782.91</v>
      </c>
      <c r="K43">
        <v>12847.89</v>
      </c>
    </row>
    <row r="44" spans="1:11" s="6" customFormat="1">
      <c r="A44" s="6" t="s">
        <v>9</v>
      </c>
      <c r="B44">
        <v>32.57</v>
      </c>
      <c r="C44">
        <v>29.14</v>
      </c>
      <c r="D44">
        <v>35.57</v>
      </c>
      <c r="E44">
        <v>31.56</v>
      </c>
      <c r="F44">
        <v>33.07</v>
      </c>
      <c r="G44">
        <v>38.74</v>
      </c>
      <c r="H44">
        <v>36.92</v>
      </c>
      <c r="I44">
        <v>32.92</v>
      </c>
      <c r="J44">
        <v>37.869999999999997</v>
      </c>
      <c r="K44">
        <v>41.6</v>
      </c>
    </row>
    <row r="45" spans="1:11" s="6" customFormat="1">
      <c r="A45" s="6" t="s">
        <v>10</v>
      </c>
      <c r="B45">
        <v>146.33000000000001</v>
      </c>
      <c r="C45">
        <v>144.74</v>
      </c>
      <c r="D45">
        <v>161.96</v>
      </c>
      <c r="E45">
        <v>168.09</v>
      </c>
      <c r="F45">
        <v>164.08</v>
      </c>
      <c r="G45">
        <v>162.18</v>
      </c>
      <c r="H45">
        <v>174.36</v>
      </c>
      <c r="I45">
        <v>189.33</v>
      </c>
      <c r="J45">
        <v>204.89</v>
      </c>
      <c r="K45">
        <v>192.76</v>
      </c>
    </row>
    <row r="46" spans="1:11" s="6" customFormat="1">
      <c r="A46" s="6" t="s">
        <v>11</v>
      </c>
      <c r="B46">
        <v>16.63</v>
      </c>
      <c r="C46">
        <v>17.22</v>
      </c>
      <c r="D46">
        <v>17.68</v>
      </c>
      <c r="E46">
        <v>16.98</v>
      </c>
      <c r="F46">
        <v>15.53</v>
      </c>
      <c r="G46">
        <v>14.57</v>
      </c>
      <c r="H46">
        <v>15.59</v>
      </c>
      <c r="I46">
        <v>14.55</v>
      </c>
      <c r="J46">
        <v>13.42</v>
      </c>
      <c r="K46">
        <v>15.96</v>
      </c>
    </row>
    <row r="47" spans="1:11" s="6" customFormat="1">
      <c r="A47" s="6" t="s">
        <v>12</v>
      </c>
      <c r="B47">
        <v>608.89</v>
      </c>
      <c r="C47">
        <v>875.42</v>
      </c>
      <c r="D47">
        <v>747.95</v>
      </c>
      <c r="E47">
        <v>811.75</v>
      </c>
      <c r="F47">
        <v>624.97</v>
      </c>
      <c r="G47">
        <v>897.26</v>
      </c>
      <c r="H47">
        <v>851.94</v>
      </c>
      <c r="I47">
        <v>948.93</v>
      </c>
      <c r="J47">
        <v>763.2</v>
      </c>
      <c r="K47">
        <v>1054.1300000000001</v>
      </c>
    </row>
    <row r="48" spans="1:11" s="6" customFormat="1">
      <c r="A48" s="6" t="s">
        <v>13</v>
      </c>
      <c r="B48">
        <v>182.14</v>
      </c>
      <c r="C48">
        <v>232.53</v>
      </c>
      <c r="D48">
        <v>62.24</v>
      </c>
      <c r="E48">
        <v>222.11</v>
      </c>
      <c r="F48">
        <v>164.87</v>
      </c>
      <c r="G48">
        <v>238.55</v>
      </c>
      <c r="H48">
        <v>228.59</v>
      </c>
      <c r="I48">
        <v>258.52</v>
      </c>
      <c r="J48">
        <v>200.06</v>
      </c>
      <c r="K48">
        <v>280.45</v>
      </c>
    </row>
    <row r="49" spans="1:11" s="6" customFormat="1">
      <c r="A49" s="6" t="s">
        <v>14</v>
      </c>
      <c r="B49">
        <v>426.83</v>
      </c>
      <c r="C49">
        <v>642.92999999999995</v>
      </c>
      <c r="D49">
        <v>685.77</v>
      </c>
      <c r="E49">
        <v>589.67999999999995</v>
      </c>
      <c r="F49">
        <v>460.13</v>
      </c>
      <c r="G49">
        <v>658.75</v>
      </c>
      <c r="H49">
        <v>623.55999999999995</v>
      </c>
      <c r="I49">
        <v>690.61</v>
      </c>
      <c r="J49">
        <v>563.25</v>
      </c>
      <c r="K49">
        <v>773.82</v>
      </c>
    </row>
    <row r="50" spans="1:11">
      <c r="A50" s="6" t="s">
        <v>8</v>
      </c>
      <c r="B50">
        <v>739.28</v>
      </c>
      <c r="C50">
        <v>1008.24</v>
      </c>
      <c r="D50">
        <v>892.02</v>
      </c>
      <c r="E50">
        <v>965.26</v>
      </c>
      <c r="F50">
        <v>771.51</v>
      </c>
      <c r="G50">
        <v>1035.27</v>
      </c>
      <c r="H50">
        <v>1004.97</v>
      </c>
      <c r="I50">
        <v>1119.8900000000001</v>
      </c>
      <c r="J50">
        <v>943.64</v>
      </c>
      <c r="K50">
        <v>1221.25</v>
      </c>
    </row>
    <row r="51" spans="1:11">
      <c r="A51" s="6"/>
    </row>
    <row r="52" spans="1:11">
      <c r="A52" s="6"/>
    </row>
    <row r="53" spans="1:11">
      <c r="A53" s="6"/>
    </row>
    <row r="54" spans="1:11">
      <c r="A54" s="6"/>
    </row>
    <row r="55" spans="1:11">
      <c r="A55" s="1" t="s">
        <v>40</v>
      </c>
    </row>
    <row r="56" spans="1:11" s="18" customFormat="1">
      <c r="A56" s="17" t="s">
        <v>38</v>
      </c>
      <c r="B56" s="12">
        <v>42094</v>
      </c>
      <c r="C56" s="12">
        <v>42460</v>
      </c>
      <c r="D56" s="12">
        <v>42825</v>
      </c>
      <c r="E56" s="12">
        <v>43190</v>
      </c>
      <c r="F56" s="12">
        <v>43555</v>
      </c>
      <c r="G56" s="12">
        <v>43921</v>
      </c>
      <c r="H56" s="12">
        <v>44286</v>
      </c>
      <c r="I56" s="12">
        <v>44651</v>
      </c>
      <c r="J56" s="12">
        <v>45016</v>
      </c>
      <c r="K56" s="12">
        <v>45382</v>
      </c>
    </row>
    <row r="57" spans="1:11">
      <c r="A57" s="6" t="s">
        <v>24</v>
      </c>
      <c r="B57">
        <v>561.54</v>
      </c>
      <c r="C57">
        <v>561.54</v>
      </c>
      <c r="D57">
        <v>624.08000000000004</v>
      </c>
      <c r="E57">
        <v>624.08000000000004</v>
      </c>
      <c r="F57">
        <v>624.08000000000004</v>
      </c>
      <c r="G57">
        <v>647.77</v>
      </c>
      <c r="H57">
        <v>647.77</v>
      </c>
      <c r="I57">
        <v>647.77</v>
      </c>
      <c r="J57">
        <v>648.26</v>
      </c>
      <c r="K57">
        <v>650.73</v>
      </c>
    </row>
    <row r="58" spans="1:11">
      <c r="A58" s="6" t="s">
        <v>25</v>
      </c>
      <c r="B58">
        <v>637.65</v>
      </c>
      <c r="C58">
        <v>958.9</v>
      </c>
      <c r="D58">
        <v>3217.7</v>
      </c>
      <c r="E58">
        <v>4044.97</v>
      </c>
      <c r="F58">
        <v>4963.37</v>
      </c>
      <c r="G58">
        <v>10431.969999999999</v>
      </c>
      <c r="H58">
        <v>11535.94</v>
      </c>
      <c r="I58">
        <v>13029.87</v>
      </c>
      <c r="J58">
        <v>15430.44</v>
      </c>
      <c r="K58">
        <v>18047.09</v>
      </c>
    </row>
    <row r="59" spans="1:11">
      <c r="A59" s="6" t="s">
        <v>71</v>
      </c>
      <c r="B59">
        <v>904.26</v>
      </c>
      <c r="C59">
        <v>1192.3399999999999</v>
      </c>
      <c r="D59">
        <v>1497.32</v>
      </c>
      <c r="E59">
        <v>439.25</v>
      </c>
      <c r="F59">
        <v>700.15</v>
      </c>
      <c r="G59">
        <v>333.19</v>
      </c>
      <c r="H59">
        <v>392.71</v>
      </c>
      <c r="I59">
        <v>646.94000000000005</v>
      </c>
      <c r="J59">
        <v>642.98</v>
      </c>
      <c r="K59">
        <v>592.16</v>
      </c>
    </row>
    <row r="60" spans="1:11">
      <c r="A60" s="6" t="s">
        <v>72</v>
      </c>
      <c r="B60">
        <v>251.36</v>
      </c>
      <c r="C60">
        <v>388.78</v>
      </c>
      <c r="D60">
        <v>480.18</v>
      </c>
      <c r="E60">
        <v>539.91999999999996</v>
      </c>
      <c r="F60">
        <v>717.9</v>
      </c>
      <c r="G60">
        <v>663.23</v>
      </c>
      <c r="H60">
        <v>1078.6300000000001</v>
      </c>
      <c r="I60">
        <v>1146.4000000000001</v>
      </c>
      <c r="J60">
        <v>1382.84</v>
      </c>
      <c r="K60">
        <v>1882.5</v>
      </c>
    </row>
    <row r="61" spans="1:11" s="1" customFormat="1">
      <c r="A61" s="1" t="s">
        <v>26</v>
      </c>
      <c r="B61">
        <v>2354.81</v>
      </c>
      <c r="C61">
        <v>3101.56</v>
      </c>
      <c r="D61">
        <v>5819.28</v>
      </c>
      <c r="E61">
        <v>5648.22</v>
      </c>
      <c r="F61">
        <v>7005.5</v>
      </c>
      <c r="G61">
        <v>12076.16</v>
      </c>
      <c r="H61">
        <v>13655.05</v>
      </c>
      <c r="I61">
        <v>15470.98</v>
      </c>
      <c r="J61">
        <v>18104.52</v>
      </c>
      <c r="K61">
        <v>21172.48</v>
      </c>
    </row>
    <row r="62" spans="1:11">
      <c r="A62" s="6" t="s">
        <v>27</v>
      </c>
      <c r="B62">
        <v>1528.08</v>
      </c>
      <c r="C62">
        <v>2093.52</v>
      </c>
      <c r="D62">
        <v>2577.75</v>
      </c>
      <c r="E62">
        <v>3399.97</v>
      </c>
      <c r="F62">
        <v>4400.37</v>
      </c>
      <c r="G62">
        <v>5948.03</v>
      </c>
      <c r="H62">
        <v>7008.8</v>
      </c>
      <c r="I62">
        <v>9260.02</v>
      </c>
      <c r="J62">
        <v>11340.48</v>
      </c>
      <c r="K62">
        <v>13415</v>
      </c>
    </row>
    <row r="63" spans="1:11">
      <c r="A63" s="6" t="s">
        <v>28</v>
      </c>
      <c r="B63">
        <v>98.12</v>
      </c>
      <c r="C63">
        <v>81.69</v>
      </c>
      <c r="D63">
        <v>152.88999999999999</v>
      </c>
      <c r="E63">
        <v>147.07</v>
      </c>
      <c r="F63">
        <v>376.84</v>
      </c>
      <c r="G63">
        <v>364.4</v>
      </c>
      <c r="H63">
        <v>1019.59</v>
      </c>
      <c r="I63">
        <v>1129.3399999999999</v>
      </c>
      <c r="J63">
        <v>829.16</v>
      </c>
      <c r="K63">
        <v>935.22</v>
      </c>
    </row>
    <row r="64" spans="1:11">
      <c r="A64" s="6" t="s">
        <v>29</v>
      </c>
      <c r="B64">
        <v>15.23</v>
      </c>
      <c r="C64">
        <v>29.33</v>
      </c>
      <c r="D64">
        <v>25.69</v>
      </c>
      <c r="E64">
        <v>68.180000000000007</v>
      </c>
      <c r="F64">
        <v>16.53</v>
      </c>
      <c r="G64">
        <v>14.68</v>
      </c>
      <c r="H64">
        <v>2.95</v>
      </c>
      <c r="I64">
        <v>5.94</v>
      </c>
      <c r="J64">
        <v>202.2</v>
      </c>
      <c r="K64">
        <v>106.67</v>
      </c>
    </row>
    <row r="65" spans="1:11">
      <c r="A65" s="6" t="s">
        <v>73</v>
      </c>
      <c r="B65">
        <v>713.38</v>
      </c>
      <c r="C65">
        <v>897.02</v>
      </c>
      <c r="D65">
        <v>3062.95</v>
      </c>
      <c r="E65">
        <v>2033</v>
      </c>
      <c r="F65">
        <v>2211.7600000000002</v>
      </c>
      <c r="G65">
        <v>5749.05</v>
      </c>
      <c r="H65">
        <v>5623.71</v>
      </c>
      <c r="I65">
        <v>5075.68</v>
      </c>
      <c r="J65">
        <v>5732.68</v>
      </c>
      <c r="K65">
        <v>6715.59</v>
      </c>
    </row>
    <row r="66" spans="1:11" s="1" customFormat="1">
      <c r="A66" s="1" t="s">
        <v>26</v>
      </c>
      <c r="B66">
        <v>2354.81</v>
      </c>
      <c r="C66">
        <v>3101.56</v>
      </c>
      <c r="D66">
        <v>5819.28</v>
      </c>
      <c r="E66">
        <v>5648.22</v>
      </c>
      <c r="F66">
        <v>7005.5</v>
      </c>
      <c r="G66">
        <v>12076.16</v>
      </c>
      <c r="H66">
        <v>13655.05</v>
      </c>
      <c r="I66">
        <v>15470.98</v>
      </c>
      <c r="J66">
        <v>18104.52</v>
      </c>
      <c r="K66">
        <v>21172.48</v>
      </c>
    </row>
    <row r="67" spans="1:11" s="6" customFormat="1">
      <c r="A67" s="6" t="s">
        <v>78</v>
      </c>
      <c r="B67">
        <v>7.07</v>
      </c>
      <c r="C67">
        <v>8.42</v>
      </c>
      <c r="D67">
        <v>21</v>
      </c>
      <c r="E67">
        <v>33.520000000000003</v>
      </c>
      <c r="F67">
        <v>64.37</v>
      </c>
      <c r="G67">
        <v>19.55</v>
      </c>
      <c r="H67">
        <v>43.58</v>
      </c>
      <c r="I67">
        <v>66.89</v>
      </c>
      <c r="J67">
        <v>62.16</v>
      </c>
      <c r="K67">
        <v>166.37</v>
      </c>
    </row>
    <row r="68" spans="1:11">
      <c r="A68" s="6" t="s">
        <v>45</v>
      </c>
      <c r="B68">
        <v>539.61</v>
      </c>
      <c r="C68">
        <v>671.69</v>
      </c>
      <c r="D68">
        <v>947.9</v>
      </c>
      <c r="E68">
        <v>1163.45</v>
      </c>
      <c r="F68">
        <v>1608.65</v>
      </c>
      <c r="G68">
        <v>1947.4</v>
      </c>
      <c r="H68">
        <v>2248.2800000000002</v>
      </c>
      <c r="I68">
        <v>2742.66</v>
      </c>
      <c r="J68">
        <v>3243.48</v>
      </c>
      <c r="K68">
        <v>3927.31</v>
      </c>
    </row>
    <row r="69" spans="1:11">
      <c r="A69" s="4" t="s">
        <v>87</v>
      </c>
      <c r="B69">
        <v>38.04</v>
      </c>
      <c r="C69">
        <v>35.1</v>
      </c>
      <c r="D69">
        <v>1884.29</v>
      </c>
      <c r="E69">
        <v>560.17999999999995</v>
      </c>
      <c r="F69">
        <v>219.07</v>
      </c>
      <c r="G69">
        <v>107.88</v>
      </c>
      <c r="H69">
        <v>1445.58</v>
      </c>
      <c r="I69">
        <v>298.58</v>
      </c>
      <c r="J69">
        <v>1408.33</v>
      </c>
      <c r="K69">
        <v>638.17999999999995</v>
      </c>
    </row>
    <row r="70" spans="1:11">
      <c r="A70" s="4" t="s">
        <v>74</v>
      </c>
      <c r="B70">
        <v>561542680</v>
      </c>
      <c r="C70">
        <v>561542680</v>
      </c>
      <c r="D70">
        <v>624084486</v>
      </c>
      <c r="E70">
        <v>624084486</v>
      </c>
      <c r="F70">
        <v>624084486</v>
      </c>
      <c r="G70">
        <v>647774691</v>
      </c>
      <c r="H70">
        <v>647774691</v>
      </c>
      <c r="I70">
        <v>647774691</v>
      </c>
      <c r="J70">
        <v>648263978</v>
      </c>
      <c r="K70">
        <v>650733068</v>
      </c>
    </row>
    <row r="71" spans="1:11">
      <c r="A71" s="4" t="s">
        <v>75</v>
      </c>
    </row>
    <row r="72" spans="1:11">
      <c r="A72" s="4" t="s">
        <v>88</v>
      </c>
      <c r="B72">
        <v>10</v>
      </c>
      <c r="C72">
        <v>10</v>
      </c>
      <c r="D72">
        <v>10</v>
      </c>
      <c r="E72">
        <v>10</v>
      </c>
      <c r="F72">
        <v>10</v>
      </c>
      <c r="G72">
        <v>10</v>
      </c>
      <c r="H72">
        <v>10</v>
      </c>
      <c r="I72">
        <v>10</v>
      </c>
      <c r="J72">
        <v>10</v>
      </c>
      <c r="K72">
        <v>10</v>
      </c>
    </row>
    <row r="74" spans="1:11">
      <c r="A74" s="6" t="s">
        <v>73</v>
      </c>
      <c r="B74" s="4">
        <f>B65-SUM(B67:B69)</f>
        <v>128.65999999999997</v>
      </c>
      <c r="C74" s="4">
        <f t="shared" ref="C74:K74" si="1">C65-SUM(C67:C69)</f>
        <v>181.80999999999995</v>
      </c>
      <c r="D74" s="4">
        <f t="shared" si="1"/>
        <v>209.75999999999976</v>
      </c>
      <c r="E74" s="4">
        <f t="shared" si="1"/>
        <v>275.84999999999991</v>
      </c>
      <c r="F74" s="4">
        <f t="shared" si="1"/>
        <v>319.6700000000003</v>
      </c>
      <c r="G74" s="4">
        <f t="shared" si="1"/>
        <v>3674.2200000000003</v>
      </c>
      <c r="H74" s="4">
        <f t="shared" si="1"/>
        <v>1886.27</v>
      </c>
      <c r="I74" s="4">
        <f t="shared" si="1"/>
        <v>1967.5500000000006</v>
      </c>
      <c r="J74" s="4">
        <f t="shared" si="1"/>
        <v>1018.7100000000009</v>
      </c>
      <c r="K74" s="4">
        <f t="shared" si="1"/>
        <v>1983.7300000000005</v>
      </c>
    </row>
    <row r="75" spans="1:11">
      <c r="A75" s="6" t="s">
        <v>125</v>
      </c>
      <c r="B75" s="4">
        <f>B61</f>
        <v>2354.81</v>
      </c>
      <c r="C75" s="4">
        <f t="shared" ref="C75:K75" si="2">C61</f>
        <v>3101.56</v>
      </c>
      <c r="D75" s="4">
        <f t="shared" si="2"/>
        <v>5819.28</v>
      </c>
      <c r="E75" s="4">
        <f t="shared" si="2"/>
        <v>5648.22</v>
      </c>
      <c r="F75" s="4">
        <f t="shared" si="2"/>
        <v>7005.5</v>
      </c>
      <c r="G75" s="4">
        <f t="shared" si="2"/>
        <v>12076.16</v>
      </c>
      <c r="H75" s="4">
        <f t="shared" si="2"/>
        <v>13655.05</v>
      </c>
      <c r="I75" s="4">
        <f t="shared" si="2"/>
        <v>15470.98</v>
      </c>
      <c r="J75" s="4">
        <f t="shared" si="2"/>
        <v>18104.52</v>
      </c>
      <c r="K75" s="4">
        <f t="shared" si="2"/>
        <v>21172.48</v>
      </c>
    </row>
    <row r="76" spans="1:11">
      <c r="A76" s="6"/>
    </row>
    <row r="77" spans="1:11">
      <c r="A77" s="6"/>
    </row>
    <row r="78" spans="1:11">
      <c r="A78" s="6"/>
    </row>
    <row r="79" spans="1:11">
      <c r="A79" s="6"/>
    </row>
    <row r="80" spans="1:11">
      <c r="A80" s="1" t="s">
        <v>41</v>
      </c>
    </row>
    <row r="81" spans="1:11" s="18" customFormat="1">
      <c r="A81" s="17" t="s">
        <v>38</v>
      </c>
      <c r="B81" s="12">
        <v>42094</v>
      </c>
      <c r="C81" s="12">
        <v>42460</v>
      </c>
      <c r="D81" s="12">
        <v>42825</v>
      </c>
      <c r="E81" s="12">
        <v>43190</v>
      </c>
      <c r="F81" s="12">
        <v>43555</v>
      </c>
      <c r="G81" s="12">
        <v>43921</v>
      </c>
      <c r="H81" s="12">
        <v>44286</v>
      </c>
      <c r="I81" s="12">
        <v>44651</v>
      </c>
      <c r="J81" s="12">
        <v>45016</v>
      </c>
      <c r="K81" s="12">
        <v>45382</v>
      </c>
    </row>
    <row r="82" spans="1:11" s="1" customFormat="1">
      <c r="A82" s="6" t="s">
        <v>32</v>
      </c>
      <c r="B82">
        <v>222.02</v>
      </c>
      <c r="C82">
        <v>433.47</v>
      </c>
      <c r="D82">
        <v>455.28</v>
      </c>
      <c r="E82">
        <v>729.99</v>
      </c>
      <c r="F82">
        <v>806.84</v>
      </c>
      <c r="G82">
        <v>1280.1400000000001</v>
      </c>
      <c r="H82">
        <v>1375.14</v>
      </c>
      <c r="I82">
        <v>1372.35</v>
      </c>
      <c r="J82">
        <v>2630.27</v>
      </c>
      <c r="K82">
        <v>2745.84</v>
      </c>
    </row>
    <row r="83" spans="1:11" s="6" customFormat="1">
      <c r="A83" s="6" t="s">
        <v>33</v>
      </c>
      <c r="B83">
        <v>-473.88</v>
      </c>
      <c r="C83">
        <v>-632.89</v>
      </c>
      <c r="D83">
        <v>-2481.61</v>
      </c>
      <c r="E83">
        <v>463.55</v>
      </c>
      <c r="F83">
        <v>-958.37</v>
      </c>
      <c r="G83">
        <v>-4656.5600000000004</v>
      </c>
      <c r="H83">
        <v>-1110</v>
      </c>
      <c r="I83">
        <v>-1289.49</v>
      </c>
      <c r="J83">
        <v>-2313.1</v>
      </c>
      <c r="K83">
        <v>-2468.23</v>
      </c>
    </row>
    <row r="84" spans="1:11" s="6" customFormat="1">
      <c r="A84" s="6" t="s">
        <v>34</v>
      </c>
      <c r="B84">
        <v>234.45</v>
      </c>
      <c r="C84">
        <v>196.44</v>
      </c>
      <c r="D84">
        <v>2025.26</v>
      </c>
      <c r="E84">
        <v>-1159.06</v>
      </c>
      <c r="F84">
        <v>208.98</v>
      </c>
      <c r="G84">
        <v>3357.42</v>
      </c>
      <c r="H84">
        <v>-179.5</v>
      </c>
      <c r="I84">
        <v>-179.24</v>
      </c>
      <c r="J84">
        <v>-205.14</v>
      </c>
      <c r="K84">
        <v>-147.63999999999999</v>
      </c>
    </row>
    <row r="85" spans="1:11" s="1" customFormat="1">
      <c r="A85" s="6" t="s">
        <v>35</v>
      </c>
      <c r="B85">
        <v>-17.41</v>
      </c>
      <c r="C85">
        <v>-2.98</v>
      </c>
      <c r="D85">
        <v>-1.07</v>
      </c>
      <c r="E85">
        <v>34.479999999999997</v>
      </c>
      <c r="F85">
        <v>57.45</v>
      </c>
      <c r="G85">
        <v>-19</v>
      </c>
      <c r="H85">
        <v>85.64</v>
      </c>
      <c r="I85">
        <v>-96.38</v>
      </c>
      <c r="J85">
        <v>112.03</v>
      </c>
      <c r="K85">
        <v>129.97</v>
      </c>
    </row>
    <row r="86" spans="1:11">
      <c r="A86" s="6"/>
    </row>
    <row r="87" spans="1:11">
      <c r="A87" s="6"/>
    </row>
    <row r="88" spans="1:11">
      <c r="A88" s="6"/>
    </row>
    <row r="89" spans="1:11">
      <c r="A89" s="6"/>
    </row>
    <row r="90" spans="1:11" s="1" customFormat="1">
      <c r="A90" s="1" t="s">
        <v>77</v>
      </c>
      <c r="B90"/>
      <c r="C90"/>
      <c r="D90">
        <v>637.85</v>
      </c>
      <c r="E90">
        <v>1324.8</v>
      </c>
      <c r="F90">
        <v>1471.1</v>
      </c>
      <c r="G90">
        <v>2187.5</v>
      </c>
      <c r="H90">
        <v>2859.05</v>
      </c>
      <c r="I90">
        <v>4003.35</v>
      </c>
      <c r="J90">
        <v>3401.05</v>
      </c>
      <c r="K90">
        <v>4525.6000000000004</v>
      </c>
    </row>
    <row r="92" spans="1:11" s="1" customFormat="1">
      <c r="A92" s="1" t="s">
        <v>76</v>
      </c>
    </row>
    <row r="93" spans="1:11">
      <c r="A93" s="4" t="s">
        <v>89</v>
      </c>
      <c r="B93" s="24">
        <v>56.15</v>
      </c>
      <c r="C93" s="24">
        <v>56.15</v>
      </c>
      <c r="D93" s="24">
        <v>62.41</v>
      </c>
      <c r="E93" s="24">
        <v>62.41</v>
      </c>
      <c r="F93" s="24">
        <v>62.41</v>
      </c>
      <c r="G93" s="24">
        <v>64.78</v>
      </c>
      <c r="H93" s="24">
        <v>64.78</v>
      </c>
      <c r="I93" s="24">
        <v>64.78</v>
      </c>
      <c r="J93" s="24">
        <v>64.83</v>
      </c>
      <c r="K93" s="24">
        <v>65.069999999999993</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3496-1469-4C97-816A-ECF7B0D83A62}">
  <sheetPr>
    <pageSetUpPr fitToPage="1"/>
  </sheetPr>
  <dimension ref="B1:K44"/>
  <sheetViews>
    <sheetView showGridLines="0" tabSelected="1" view="pageBreakPreview" topLeftCell="A25" zoomScale="80" zoomScaleNormal="80" zoomScaleSheetLayoutView="80" workbookViewId="0">
      <selection activeCell="D34" sqref="D34"/>
    </sheetView>
  </sheetViews>
  <sheetFormatPr defaultRowHeight="15"/>
  <cols>
    <col min="1" max="1" width="1.85546875" customWidth="1"/>
    <col min="2" max="2" width="15.28515625" customWidth="1"/>
    <col min="3" max="3" width="11" customWidth="1"/>
    <col min="4" max="5" width="12.5703125" customWidth="1"/>
    <col min="6" max="6" width="15.85546875" customWidth="1"/>
    <col min="7" max="7" width="16.7109375" customWidth="1"/>
    <col min="8" max="8" width="15.28515625" customWidth="1"/>
    <col min="9" max="10" width="14.7109375" customWidth="1"/>
    <col min="11" max="11" width="15" customWidth="1"/>
    <col min="12" max="12" width="3.140625" customWidth="1"/>
  </cols>
  <sheetData>
    <row r="1" spans="2:11" ht="15.75" thickBot="1"/>
    <row r="2" spans="2:11">
      <c r="B2" s="293"/>
      <c r="C2" s="293"/>
      <c r="D2" s="293"/>
      <c r="E2" s="293"/>
      <c r="F2" s="293"/>
      <c r="G2" s="293"/>
      <c r="H2" s="293"/>
      <c r="I2" s="293"/>
      <c r="J2" s="293"/>
      <c r="K2" s="293"/>
    </row>
    <row r="3" spans="2:11" ht="31.5">
      <c r="B3" s="295" t="str">
        <f>'Data Sheet'!B1</f>
        <v>AVENUE SUPERMARTS LTD</v>
      </c>
      <c r="C3" s="289"/>
      <c r="D3" s="289"/>
      <c r="E3" s="289"/>
      <c r="F3" s="289"/>
      <c r="G3" s="289"/>
      <c r="H3" s="289"/>
      <c r="I3" s="289"/>
      <c r="J3" s="289"/>
      <c r="K3" s="289"/>
    </row>
    <row r="4" spans="2:11" ht="18.75">
      <c r="B4" s="296" t="str">
        <f>CONCATENATE("  ","NSE:",VLOOKUP(B3,'List of stocks'!B3:D5446,3,FALSE)," | ","BSE Code: ",VLOOKUP(B3,'List of stocks'!B3:C5444,2,FALSE),)</f>
        <v xml:space="preserve">  NSE:DMART | BSE Code: 540376</v>
      </c>
      <c r="C4" s="289"/>
      <c r="D4" s="289"/>
      <c r="E4" s="289"/>
      <c r="F4" s="289"/>
      <c r="G4" s="289"/>
      <c r="H4" s="289"/>
      <c r="I4" s="289"/>
      <c r="J4" s="289"/>
      <c r="K4" s="289"/>
    </row>
    <row r="5" spans="2:11" ht="15.75" thickBot="1">
      <c r="B5" s="294"/>
      <c r="C5" s="294"/>
      <c r="D5" s="294"/>
      <c r="E5" s="294"/>
      <c r="F5" s="294"/>
      <c r="G5" s="294"/>
      <c r="H5" s="294"/>
      <c r="I5" s="294"/>
      <c r="J5" s="294"/>
      <c r="K5" s="294"/>
    </row>
    <row r="7" spans="2:11">
      <c r="B7" s="275" t="s">
        <v>300</v>
      </c>
      <c r="C7" s="266"/>
      <c r="D7" s="266"/>
      <c r="E7" s="266"/>
      <c r="F7" s="280">
        <f>'Intrinsic Growth'!K7</f>
        <v>45352</v>
      </c>
      <c r="G7" s="281">
        <f>F7+366</f>
        <v>45718</v>
      </c>
      <c r="H7" s="281">
        <f t="shared" ref="H7:K7" si="0">G7+366</f>
        <v>46084</v>
      </c>
      <c r="I7" s="281">
        <f t="shared" si="0"/>
        <v>46450</v>
      </c>
      <c r="J7" s="281">
        <f>I7+366</f>
        <v>46816</v>
      </c>
      <c r="K7" s="281">
        <f t="shared" si="0"/>
        <v>47182</v>
      </c>
    </row>
    <row r="9" spans="2:11">
      <c r="B9" s="125" t="s">
        <v>287</v>
      </c>
      <c r="C9" s="125"/>
      <c r="D9" s="125"/>
      <c r="E9" s="125"/>
      <c r="F9" s="145">
        <f>'Data Sheet'!B32-'Data Sheet'!B26</f>
        <v>394.99</v>
      </c>
      <c r="G9" s="143">
        <f>F9*(1+$D$19)</f>
        <v>482.404418845235</v>
      </c>
      <c r="H9" s="143">
        <f>G9*(1+$D$19)</f>
        <v>589.1643416831032</v>
      </c>
      <c r="I9" s="143">
        <f>H9*(1+$D$19)</f>
        <v>719.55108193618287</v>
      </c>
      <c r="J9" s="143">
        <f>I9*(1+$D$19)</f>
        <v>878.79344163367261</v>
      </c>
      <c r="K9" s="143">
        <f>J9*(1+$D$19)</f>
        <v>1073.2773981526007</v>
      </c>
    </row>
    <row r="10" spans="2:11">
      <c r="B10" s="125" t="s">
        <v>225</v>
      </c>
      <c r="C10" s="125"/>
      <c r="D10" s="125"/>
      <c r="E10" s="125"/>
      <c r="F10" s="146">
        <v>0.25</v>
      </c>
      <c r="G10" s="136">
        <v>0.25</v>
      </c>
      <c r="H10" s="136">
        <v>0.25</v>
      </c>
      <c r="I10" s="136">
        <v>0.25</v>
      </c>
      <c r="J10" s="136">
        <v>0.25</v>
      </c>
      <c r="K10" s="136">
        <v>0.25</v>
      </c>
    </row>
    <row r="11" spans="2:11">
      <c r="B11" s="125" t="s">
        <v>295</v>
      </c>
      <c r="C11" s="125"/>
      <c r="D11" s="125"/>
      <c r="E11" s="125"/>
      <c r="F11" s="145">
        <f t="shared" ref="F11:K11" si="1">F9*(1-F10)</f>
        <v>296.24250000000001</v>
      </c>
      <c r="G11" s="143">
        <f t="shared" si="1"/>
        <v>361.80331413392628</v>
      </c>
      <c r="H11" s="143">
        <f t="shared" si="1"/>
        <v>441.8732562623274</v>
      </c>
      <c r="I11" s="143">
        <f t="shared" si="1"/>
        <v>539.66331145213712</v>
      </c>
      <c r="J11" s="143">
        <f t="shared" si="1"/>
        <v>659.09508122525449</v>
      </c>
      <c r="K11" s="143">
        <f t="shared" si="1"/>
        <v>804.95804861445049</v>
      </c>
    </row>
    <row r="12" spans="2:11">
      <c r="B12" s="125" t="s">
        <v>301</v>
      </c>
      <c r="C12" s="125"/>
      <c r="D12" s="125"/>
      <c r="E12" s="125"/>
      <c r="F12" s="147">
        <f>'Intrinsic Growth'!K58</f>
        <v>0.88988148912018228</v>
      </c>
      <c r="G12" s="144">
        <f>F12+((K12-F12)/4)</f>
        <v>0.88116111684013676</v>
      </c>
      <c r="H12" s="144">
        <f t="shared" ref="H12:J12" si="2">G12+((L12-G12)/4)</f>
        <v>0.66087083763010257</v>
      </c>
      <c r="I12" s="144">
        <f t="shared" si="2"/>
        <v>0.4956531282225769</v>
      </c>
      <c r="J12" s="144">
        <f t="shared" si="2"/>
        <v>0.37173984616693267</v>
      </c>
      <c r="K12" s="136">
        <v>0.85499999999999998</v>
      </c>
    </row>
    <row r="13" spans="2:11">
      <c r="B13" s="125" t="s">
        <v>302</v>
      </c>
      <c r="C13" s="125"/>
      <c r="D13" s="125"/>
      <c r="E13" s="125"/>
      <c r="F13" s="145">
        <f t="shared" ref="F13:K13" si="3">F11*(1-F12)</f>
        <v>32.621782959314402</v>
      </c>
      <c r="G13" s="143">
        <f t="shared" si="3"/>
        <v>42.996301775212963</v>
      </c>
      <c r="H13" s="143">
        <f t="shared" si="3"/>
        <v>149.85210726990212</v>
      </c>
      <c r="I13" s="143">
        <f t="shared" si="3"/>
        <v>272.17750294393056</v>
      </c>
      <c r="J13" s="143">
        <f t="shared" si="3"/>
        <v>414.0831771211964</v>
      </c>
      <c r="K13" s="143">
        <f t="shared" si="3"/>
        <v>116.71891704909534</v>
      </c>
    </row>
    <row r="14" spans="2:11">
      <c r="B14" s="125" t="s">
        <v>303</v>
      </c>
      <c r="C14" s="125"/>
      <c r="D14" s="125"/>
      <c r="E14" s="125"/>
      <c r="F14" s="148"/>
      <c r="G14" s="125">
        <v>0.5</v>
      </c>
      <c r="H14" s="125">
        <f>G14+1</f>
        <v>1.5</v>
      </c>
      <c r="I14" s="125">
        <f t="shared" ref="I14:K14" si="4">H14+1</f>
        <v>2.5</v>
      </c>
      <c r="J14" s="125">
        <f t="shared" si="4"/>
        <v>3.5</v>
      </c>
      <c r="K14" s="125">
        <f t="shared" si="4"/>
        <v>4.5</v>
      </c>
    </row>
    <row r="15" spans="2:11" ht="15.75" customHeight="1">
      <c r="B15" s="125" t="s">
        <v>304</v>
      </c>
      <c r="C15" s="125"/>
      <c r="D15" s="125"/>
      <c r="E15" s="125"/>
      <c r="F15" s="148"/>
      <c r="G15" s="151">
        <f>1/(1+$D$21)^G14</f>
        <v>0.93401436786067238</v>
      </c>
      <c r="H15" s="151">
        <f>1/(1+$D$21)^H14</f>
        <v>0.81481810624682893</v>
      </c>
      <c r="I15" s="151">
        <f>1/(1+$D$21)^I14</f>
        <v>0.71083333309783447</v>
      </c>
      <c r="J15" s="151">
        <f>1/(1+$D$21)^J14</f>
        <v>0.62011880144685161</v>
      </c>
      <c r="K15" s="151">
        <f>1/(1+$D$21)^K14</f>
        <v>0.54098100075303179</v>
      </c>
    </row>
    <row r="16" spans="2:11" ht="0.75" customHeight="1">
      <c r="F16" s="149"/>
    </row>
    <row r="17" spans="2:11">
      <c r="B17" s="121" t="s">
        <v>305</v>
      </c>
      <c r="C17" s="121"/>
      <c r="D17" s="121"/>
      <c r="E17" s="121"/>
      <c r="F17" s="150"/>
      <c r="G17" s="152">
        <f>G13*G15</f>
        <v>40.159163622922243</v>
      </c>
      <c r="H17" s="152">
        <f t="shared" ref="H17:K17" si="5">H13*H15</f>
        <v>122.10221026275831</v>
      </c>
      <c r="I17" s="152">
        <f t="shared" si="5"/>
        <v>193.47284161187983</v>
      </c>
      <c r="J17" s="152">
        <f t="shared" si="5"/>
        <v>256.78076349570068</v>
      </c>
      <c r="K17" s="152">
        <f t="shared" si="5"/>
        <v>63.142716552029704</v>
      </c>
    </row>
    <row r="19" spans="2:11">
      <c r="B19" s="75" t="s">
        <v>306</v>
      </c>
      <c r="C19" s="75"/>
      <c r="D19" s="105">
        <f>'Intrinsic Growth'!K68</f>
        <v>0.22130792892284623</v>
      </c>
    </row>
    <row r="20" spans="2:11">
      <c r="B20" s="75" t="s">
        <v>307</v>
      </c>
      <c r="C20" s="75"/>
      <c r="D20" s="105">
        <v>6.5000000000000002E-2</v>
      </c>
    </row>
    <row r="21" spans="2:11">
      <c r="B21" s="75" t="s">
        <v>244</v>
      </c>
      <c r="C21" s="75"/>
      <c r="D21" s="105">
        <f>WACC!J48</f>
        <v>0.14628573015255977</v>
      </c>
    </row>
    <row r="23" spans="2:11">
      <c r="B23" s="275" t="s">
        <v>308</v>
      </c>
      <c r="C23" s="266"/>
      <c r="D23" s="266"/>
      <c r="G23" s="316" t="s">
        <v>353</v>
      </c>
      <c r="H23" s="316"/>
      <c r="I23" s="316"/>
      <c r="J23" s="316"/>
      <c r="K23" s="316"/>
    </row>
    <row r="24" spans="2:11">
      <c r="G24" s="168">
        <f>D35</f>
        <v>1624.3691143144465</v>
      </c>
      <c r="H24" s="16">
        <v>0.13</v>
      </c>
      <c r="I24" s="16">
        <v>0.14630000000000001</v>
      </c>
      <c r="J24" s="16">
        <v>0.155</v>
      </c>
      <c r="K24" s="16">
        <v>0.16500000000000001</v>
      </c>
    </row>
    <row r="25" spans="2:11">
      <c r="B25" t="s">
        <v>309</v>
      </c>
      <c r="D25" s="106">
        <f>K13*(1+D19)</f>
        <v>142.5497388473481</v>
      </c>
      <c r="G25" s="16">
        <v>0.05</v>
      </c>
      <c r="H25" s="28">
        <f t="dataTable" ref="H25:K29" dt2D="1" dtr="1" r1="D21" r2="D20"/>
        <v>1731.1007240953154</v>
      </c>
      <c r="I25" s="28">
        <v>1476.3860342091875</v>
      </c>
      <c r="J25" s="28">
        <v>1371.5015353703243</v>
      </c>
      <c r="K25" s="28">
        <v>1269.5903465524968</v>
      </c>
    </row>
    <row r="26" spans="2:11">
      <c r="B26" t="s">
        <v>244</v>
      </c>
      <c r="D26" s="5">
        <f>D21</f>
        <v>0.14628573015255977</v>
      </c>
      <c r="G26" s="16">
        <v>6.5000000000000002E-2</v>
      </c>
      <c r="H26" s="28">
        <v>1968.3480607691181</v>
      </c>
      <c r="I26" s="258">
        <v>1624.1261845126733</v>
      </c>
      <c r="J26" s="28">
        <v>1489.807583503582</v>
      </c>
      <c r="K26" s="28">
        <v>1363.1079094847855</v>
      </c>
    </row>
    <row r="27" spans="2:11">
      <c r="B27" t="s">
        <v>310</v>
      </c>
      <c r="D27" s="97">
        <f>D20</f>
        <v>6.5000000000000002E-2</v>
      </c>
      <c r="G27" s="16">
        <v>7.0000000000000007E-2</v>
      </c>
      <c r="H27" s="28">
        <v>2073.7913215130307</v>
      </c>
      <c r="I27" s="28">
        <v>1686.2816081659089</v>
      </c>
      <c r="J27" s="28">
        <v>1538.5218386172764</v>
      </c>
      <c r="K27" s="28">
        <v>1400.8430664574635</v>
      </c>
    </row>
    <row r="28" spans="2:11" ht="15.75" customHeight="1">
      <c r="G28" s="16">
        <v>0.08</v>
      </c>
      <c r="H28" s="28">
        <v>2347.9437994472023</v>
      </c>
      <c r="I28" s="28">
        <v>1838.7170815598174</v>
      </c>
      <c r="J28" s="28">
        <v>1655.4360508901427</v>
      </c>
      <c r="K28" s="28">
        <v>1489.6316710990586</v>
      </c>
    </row>
    <row r="29" spans="2:11">
      <c r="B29" s="122" t="s">
        <v>311</v>
      </c>
      <c r="C29" s="122"/>
      <c r="D29" s="153">
        <f>D25/(D26-D27)</f>
        <v>1753.6871303217181</v>
      </c>
      <c r="G29" s="16">
        <v>0.09</v>
      </c>
      <c r="H29" s="28">
        <v>2759.1725163484598</v>
      </c>
      <c r="I29" s="28">
        <v>2045.3037000314907</v>
      </c>
      <c r="J29" s="28">
        <v>1808.3238669392756</v>
      </c>
      <c r="K29" s="28">
        <v>1602.0972369784122</v>
      </c>
    </row>
    <row r="31" spans="2:11">
      <c r="B31" s="275" t="s">
        <v>317</v>
      </c>
      <c r="C31" s="266"/>
      <c r="D31" s="266"/>
      <c r="G31" s="316" t="s">
        <v>362</v>
      </c>
      <c r="H31" s="316"/>
      <c r="I31" s="316"/>
      <c r="J31" s="316"/>
      <c r="K31" s="316"/>
    </row>
    <row r="32" spans="2:11">
      <c r="G32" s="168">
        <f>D41</f>
        <v>34.769232355707658</v>
      </c>
      <c r="H32" s="16">
        <v>0.13</v>
      </c>
      <c r="I32" s="16">
        <v>0.14630000000000001</v>
      </c>
      <c r="J32" s="16">
        <v>0.155</v>
      </c>
      <c r="K32" s="16">
        <v>0.16500000000000001</v>
      </c>
    </row>
    <row r="33" spans="2:11">
      <c r="B33" t="s">
        <v>305</v>
      </c>
      <c r="D33" s="106">
        <f>SUM(G17:K17)</f>
        <v>675.65769554529084</v>
      </c>
      <c r="G33" s="16">
        <v>0.05</v>
      </c>
      <c r="H33" s="65">
        <f t="dataTable" ref="H33:K37" dt2D="1" dtr="1" r1="D21" r2="D20" ca="1"/>
        <v>36.409407199511733</v>
      </c>
      <c r="I33" s="65">
        <v>32.495134496642152</v>
      </c>
      <c r="J33" s="65">
        <v>30.883344729264941</v>
      </c>
      <c r="K33" s="65">
        <v>29.317246658184139</v>
      </c>
    </row>
    <row r="34" spans="2:11">
      <c r="B34" t="s">
        <v>312</v>
      </c>
      <c r="D34" s="106">
        <f>D29*K15</f>
        <v>948.71141876915556</v>
      </c>
      <c r="G34" s="16">
        <v>6.5000000000000002E-2</v>
      </c>
      <c r="H34" s="65">
        <v>40.055254143737599</v>
      </c>
      <c r="I34" s="69">
        <v>34.765499184714578</v>
      </c>
      <c r="J34" s="65">
        <v>32.701387241847982</v>
      </c>
      <c r="K34" s="65">
        <v>30.754357505573399</v>
      </c>
    </row>
    <row r="35" spans="2:11">
      <c r="B35" s="2" t="s">
        <v>352</v>
      </c>
      <c r="C35" s="2"/>
      <c r="D35" s="109">
        <f>SUM(D33:D34)</f>
        <v>1624.3691143144465</v>
      </c>
      <c r="G35" s="16">
        <v>7.0000000000000007E-2</v>
      </c>
      <c r="H35" s="65">
        <v>41.67563056339354</v>
      </c>
      <c r="I35" s="65">
        <v>35.720659164886591</v>
      </c>
      <c r="J35" s="65">
        <v>33.449992982323359</v>
      </c>
      <c r="K35" s="65">
        <v>31.334244338730471</v>
      </c>
    </row>
    <row r="36" spans="2:11">
      <c r="G36" s="16">
        <v>0.08</v>
      </c>
      <c r="H36" s="65">
        <v>45.888609254498967</v>
      </c>
      <c r="I36" s="65">
        <v>38.063178211281311</v>
      </c>
      <c r="J36" s="65">
        <v>35.246646759464241</v>
      </c>
      <c r="K36" s="65">
        <v>32.698683946158873</v>
      </c>
    </row>
    <row r="37" spans="2:11">
      <c r="B37" t="s">
        <v>313</v>
      </c>
      <c r="D37">
        <f>'Data Sheet'!K69</f>
        <v>638.17999999999995</v>
      </c>
      <c r="G37" s="16">
        <v>0.09</v>
      </c>
      <c r="H37" s="65">
        <v>52.208077291157117</v>
      </c>
      <c r="I37" s="65">
        <v>41.237853224423716</v>
      </c>
      <c r="J37" s="65">
        <v>37.59611708341771</v>
      </c>
      <c r="K37" s="65">
        <v>34.426974115568179</v>
      </c>
    </row>
    <row r="38" spans="2:11">
      <c r="B38" t="s">
        <v>314</v>
      </c>
      <c r="D38">
        <f>SUM('Raw FS'!N12:N13)</f>
        <v>0</v>
      </c>
    </row>
    <row r="39" spans="2:11">
      <c r="B39" s="2" t="s">
        <v>315</v>
      </c>
      <c r="C39" s="2"/>
      <c r="D39" s="109">
        <f>D35+D37-D38</f>
        <v>2262.5491143144463</v>
      </c>
    </row>
    <row r="40" spans="2:11">
      <c r="B40" t="s">
        <v>316</v>
      </c>
      <c r="D40" s="106">
        <f>'Data Sheet'!B6</f>
        <v>65.073312265492973</v>
      </c>
    </row>
    <row r="41" spans="2:11">
      <c r="B41" s="122" t="s">
        <v>318</v>
      </c>
      <c r="C41" s="122"/>
      <c r="D41" s="153">
        <f>D39/D40</f>
        <v>34.769232355707658</v>
      </c>
    </row>
    <row r="43" spans="2:11">
      <c r="B43" t="s">
        <v>319</v>
      </c>
      <c r="D43">
        <v>1106</v>
      </c>
    </row>
    <row r="44" spans="2:11">
      <c r="B44" t="s">
        <v>320</v>
      </c>
      <c r="D44" s="154">
        <f>D43/D41-1</f>
        <v>30.809733061835658</v>
      </c>
    </row>
  </sheetData>
  <mergeCells count="2">
    <mergeCell ref="G23:K23"/>
    <mergeCell ref="G31:K31"/>
  </mergeCells>
  <printOptions horizontalCentered="1"/>
  <pageMargins left="0.19685039370078741" right="0.19685039370078741" top="0.19685039370078741" bottom="0.19685039370078741" header="0.31496062992125984" footer="0.31496062992125984"/>
  <pageSetup paperSize="9" scale="67"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5CA-14B8-4841-B6DD-0498F9F570DF}">
  <sheetPr>
    <pageSetUpPr fitToPage="1"/>
  </sheetPr>
  <dimension ref="A1:S35"/>
  <sheetViews>
    <sheetView showGridLines="0" topLeftCell="A29" zoomScale="87" zoomScaleNormal="85" workbookViewId="0">
      <selection sqref="A1:Q54"/>
    </sheetView>
  </sheetViews>
  <sheetFormatPr defaultRowHeight="15"/>
  <cols>
    <col min="1" max="1" width="1.85546875" customWidth="1"/>
    <col min="2" max="2" width="26.5703125" customWidth="1"/>
    <col min="3" max="3" width="20.42578125" customWidth="1"/>
    <col min="5" max="5" width="12.7109375" customWidth="1"/>
    <col min="6" max="6" width="10.5703125" customWidth="1"/>
    <col min="7" max="7" width="11.5703125" customWidth="1"/>
    <col min="8" max="8" width="10.5703125" customWidth="1"/>
    <col min="11" max="11" width="10.85546875" customWidth="1"/>
    <col min="13" max="13" width="11.5703125" customWidth="1"/>
    <col min="15" max="15" width="13.7109375" customWidth="1"/>
    <col min="16" max="16" width="12.7109375" customWidth="1"/>
    <col min="17" max="17" width="12.5703125" bestFit="1" customWidth="1"/>
  </cols>
  <sheetData>
    <row r="1" spans="1:17" ht="15.75" thickBot="1">
      <c r="A1" t="s">
        <v>159</v>
      </c>
    </row>
    <row r="2" spans="1:17">
      <c r="B2" s="293"/>
      <c r="C2" s="293"/>
      <c r="D2" s="293"/>
      <c r="E2" s="293"/>
      <c r="F2" s="293"/>
      <c r="G2" s="293"/>
      <c r="H2" s="293"/>
      <c r="I2" s="293"/>
      <c r="J2" s="293"/>
      <c r="K2" s="293"/>
      <c r="L2" s="293"/>
      <c r="M2" s="293"/>
      <c r="N2" s="293"/>
      <c r="O2" s="293"/>
      <c r="P2" s="293"/>
      <c r="Q2" s="293"/>
    </row>
    <row r="3" spans="1:17" ht="31.5">
      <c r="B3" s="295" t="str">
        <f>'Data Sheet'!B1</f>
        <v>AVENUE SUPERMARTS LTD</v>
      </c>
      <c r="C3" s="289"/>
      <c r="D3" s="289"/>
      <c r="E3" s="289"/>
      <c r="F3" s="289"/>
      <c r="G3" s="289"/>
      <c r="H3" s="289"/>
      <c r="I3" s="289"/>
      <c r="J3" s="289"/>
      <c r="K3" s="289"/>
      <c r="L3" s="289"/>
      <c r="M3" s="289"/>
      <c r="N3" s="289"/>
      <c r="O3" s="289"/>
      <c r="P3" s="289"/>
      <c r="Q3" s="289"/>
    </row>
    <row r="4" spans="1:17"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c r="N4" s="289"/>
      <c r="O4" s="289"/>
      <c r="P4" s="289"/>
      <c r="Q4" s="289"/>
    </row>
    <row r="5" spans="1:17" ht="15.75" thickBot="1">
      <c r="B5" s="294"/>
      <c r="C5" s="294"/>
      <c r="D5" s="294"/>
      <c r="E5" s="294"/>
      <c r="F5" s="294"/>
      <c r="G5" s="294"/>
      <c r="H5" s="294"/>
      <c r="I5" s="294"/>
      <c r="J5" s="294"/>
      <c r="K5" s="294"/>
      <c r="L5" s="294"/>
      <c r="M5" s="294"/>
      <c r="N5" s="294"/>
      <c r="O5" s="294"/>
      <c r="P5" s="294"/>
      <c r="Q5" s="294"/>
    </row>
    <row r="8" spans="1:17">
      <c r="B8" s="85" t="s">
        <v>8721</v>
      </c>
    </row>
    <row r="9" spans="1:17">
      <c r="B9" s="316" t="s">
        <v>321</v>
      </c>
      <c r="C9" s="316"/>
      <c r="D9" s="316"/>
      <c r="E9" s="316"/>
      <c r="F9" s="316"/>
      <c r="G9" s="316"/>
      <c r="H9" s="316"/>
      <c r="I9" s="316"/>
      <c r="J9" s="316"/>
      <c r="K9" s="316"/>
      <c r="L9" s="316"/>
      <c r="M9" s="316"/>
      <c r="N9" s="316"/>
      <c r="O9" s="316"/>
      <c r="P9" s="316"/>
      <c r="Q9" s="316"/>
    </row>
    <row r="11" spans="1:17">
      <c r="B11" s="266"/>
      <c r="C11" s="266"/>
      <c r="D11" s="320" t="s">
        <v>322</v>
      </c>
      <c r="E11" s="320"/>
      <c r="F11" s="320"/>
      <c r="G11" s="320"/>
      <c r="H11" s="320"/>
      <c r="I11" s="320"/>
      <c r="J11" s="266"/>
      <c r="K11" s="320" t="s">
        <v>336</v>
      </c>
      <c r="L11" s="320"/>
      <c r="M11" s="320"/>
      <c r="N11" s="275"/>
      <c r="O11" s="320" t="s">
        <v>323</v>
      </c>
      <c r="P11" s="320"/>
      <c r="Q11" s="320"/>
    </row>
    <row r="12" spans="1:17">
      <c r="B12" s="266"/>
      <c r="C12" s="266"/>
      <c r="D12" s="276" t="s">
        <v>324</v>
      </c>
      <c r="E12" s="276" t="s">
        <v>325</v>
      </c>
      <c r="F12" s="276" t="s">
        <v>326</v>
      </c>
      <c r="G12" s="276"/>
      <c r="H12" s="276" t="s">
        <v>338</v>
      </c>
      <c r="I12" s="276"/>
      <c r="J12" s="276"/>
      <c r="K12" s="276"/>
      <c r="L12" s="276"/>
      <c r="M12" s="276"/>
      <c r="N12" s="276"/>
      <c r="O12" s="276"/>
      <c r="P12" s="276"/>
      <c r="Q12" s="276"/>
    </row>
    <row r="13" spans="1:17">
      <c r="B13" s="275" t="s">
        <v>334</v>
      </c>
      <c r="C13" s="275" t="s">
        <v>335</v>
      </c>
      <c r="D13" s="276" t="s">
        <v>58</v>
      </c>
      <c r="E13" s="276" t="s">
        <v>327</v>
      </c>
      <c r="F13" s="276" t="s">
        <v>328</v>
      </c>
      <c r="G13" s="276" t="s">
        <v>329</v>
      </c>
      <c r="H13" s="276" t="s">
        <v>337</v>
      </c>
      <c r="I13" s="276"/>
      <c r="J13" s="276"/>
      <c r="K13" s="276" t="s">
        <v>330</v>
      </c>
      <c r="L13" s="276" t="s">
        <v>103</v>
      </c>
      <c r="M13" s="276" t="s">
        <v>331</v>
      </c>
      <c r="N13" s="276"/>
      <c r="O13" s="276" t="s">
        <v>339</v>
      </c>
      <c r="P13" s="276" t="s">
        <v>340</v>
      </c>
      <c r="Q13" s="276" t="s">
        <v>341</v>
      </c>
    </row>
    <row r="15" spans="1:17">
      <c r="B15" s="259" t="s">
        <v>8861</v>
      </c>
      <c r="C15" s="155" t="s">
        <v>8862</v>
      </c>
      <c r="D15" s="156">
        <f>compvaldata!D3</f>
        <v>5187.05</v>
      </c>
      <c r="E15" s="157">
        <f>compvaldata!L3</f>
        <v>65.069999999999993</v>
      </c>
      <c r="F15" s="156">
        <f>compvaldata!G3</f>
        <v>337635.17</v>
      </c>
      <c r="G15" s="156">
        <f>compvaldata!M3</f>
        <v>-46.019999999999982</v>
      </c>
      <c r="H15" s="156">
        <f>F15+G15</f>
        <v>337589.14999999997</v>
      </c>
      <c r="I15" s="156"/>
      <c r="J15" s="156"/>
      <c r="K15" s="156">
        <f>compvaldata!H3</f>
        <v>52992.53</v>
      </c>
      <c r="L15" s="156">
        <f>compvaldata!N3</f>
        <v>4439.0420775805396</v>
      </c>
      <c r="M15" s="156">
        <f>compvaldata!J3</f>
        <v>2650.58</v>
      </c>
      <c r="N15" s="155"/>
      <c r="O15" s="158">
        <f>$H15/K15</f>
        <v>6.3705044843112786</v>
      </c>
      <c r="P15" s="158">
        <f>$H15/L15</f>
        <v>76.049999999999983</v>
      </c>
      <c r="Q15" s="158">
        <f>F15/M15</f>
        <v>127.38161836277342</v>
      </c>
    </row>
    <row r="16" spans="1:17">
      <c r="B16" s="119" t="s">
        <v>6779</v>
      </c>
      <c r="C16" s="119" t="s">
        <v>6779</v>
      </c>
      <c r="D16" s="160">
        <f>compvaldata!D4</f>
        <v>7233.15</v>
      </c>
      <c r="E16" s="160">
        <f>compvaldata!L4</f>
        <v>35.549999999999997</v>
      </c>
      <c r="F16" s="159">
        <f>compvaldata!G4</f>
        <v>257124.06</v>
      </c>
      <c r="G16" s="159">
        <f>compvaldata!M4</f>
        <v>1455.43</v>
      </c>
      <c r="H16" s="159">
        <f t="shared" ref="H16:H18" si="0">F16+G16</f>
        <v>258579.49</v>
      </c>
      <c r="I16" s="159"/>
      <c r="J16" s="159"/>
      <c r="K16" s="159">
        <f>compvaldata!H4</f>
        <v>13851.18</v>
      </c>
      <c r="L16" s="159">
        <f>compvaldata!N4</f>
        <v>2603.2365851203058</v>
      </c>
      <c r="M16" s="159">
        <f>compvaldata!J4</f>
        <v>1702</v>
      </c>
      <c r="N16" s="119"/>
      <c r="O16" s="161">
        <f t="shared" ref="O16:O18" si="1">$H16/K16</f>
        <v>18.668408756510274</v>
      </c>
      <c r="P16" s="161">
        <f t="shared" ref="P16:P18" si="2">$H16/L16</f>
        <v>99.330000000000013</v>
      </c>
      <c r="Q16" s="161">
        <f t="shared" ref="Q16:Q18" si="3">F16/M16</f>
        <v>151.07171562867214</v>
      </c>
    </row>
    <row r="17" spans="2:19">
      <c r="B17" s="119" t="s">
        <v>8863</v>
      </c>
      <c r="C17" s="119" t="s">
        <v>574</v>
      </c>
      <c r="D17" s="159">
        <f>compvaldata!D6</f>
        <v>328.55</v>
      </c>
      <c r="E17" s="160">
        <f>compvaldata!L6</f>
        <v>101.62</v>
      </c>
      <c r="F17" s="159">
        <f>compvaldata!G6</f>
        <v>33396.6</v>
      </c>
      <c r="G17" s="159">
        <f>compvaldata!M6</f>
        <v>8989.01</v>
      </c>
      <c r="H17" s="159">
        <f t="shared" si="0"/>
        <v>42385.61</v>
      </c>
      <c r="I17" s="159"/>
      <c r="J17" s="159"/>
      <c r="K17" s="159">
        <f>compvaldata!H6</f>
        <v>14227.62</v>
      </c>
      <c r="L17" s="159">
        <f>compvaldata!N6</f>
        <v>1755.8247721623861</v>
      </c>
      <c r="M17" s="159">
        <f>compvaldata!J6</f>
        <v>-789.21</v>
      </c>
      <c r="N17" s="119"/>
      <c r="O17" s="161">
        <f t="shared" si="1"/>
        <v>2.9791075387169461</v>
      </c>
      <c r="P17" s="161">
        <f t="shared" si="2"/>
        <v>24.14</v>
      </c>
      <c r="Q17" s="161">
        <f t="shared" si="3"/>
        <v>-42.316493708898768</v>
      </c>
    </row>
    <row r="18" spans="2:19">
      <c r="B18" s="119" t="s">
        <v>8865</v>
      </c>
      <c r="C18" s="119" t="s">
        <v>8864</v>
      </c>
      <c r="D18" s="159">
        <f>compvaldata!D7</f>
        <v>1286.8</v>
      </c>
      <c r="E18" s="160">
        <f>compvaldata!L7</f>
        <v>24.29</v>
      </c>
      <c r="F18" s="159">
        <f>compvaldata!G7</f>
        <v>31237.63</v>
      </c>
      <c r="G18" s="159">
        <f>compvaldata!M7</f>
        <v>422.71000000000004</v>
      </c>
      <c r="H18" s="159">
        <f t="shared" si="0"/>
        <v>31660.34</v>
      </c>
      <c r="I18" s="159"/>
      <c r="J18" s="159"/>
      <c r="K18" s="159">
        <f>compvaldata!H7</f>
        <v>1295.74</v>
      </c>
      <c r="L18" s="159">
        <f>compvaldata!N7</f>
        <v>698.74950342087834</v>
      </c>
      <c r="M18" s="159">
        <f>compvaldata!J7</f>
        <v>384.71</v>
      </c>
      <c r="N18" s="119"/>
      <c r="O18" s="161">
        <f t="shared" si="1"/>
        <v>24.434176609504995</v>
      </c>
      <c r="P18" s="161">
        <f t="shared" si="2"/>
        <v>45.31</v>
      </c>
      <c r="Q18" s="161">
        <f t="shared" si="3"/>
        <v>81.19786332562191</v>
      </c>
    </row>
    <row r="20" spans="2:19">
      <c r="B20" s="75" t="s">
        <v>342</v>
      </c>
      <c r="C20" s="75"/>
      <c r="D20" s="75"/>
      <c r="E20" s="75"/>
      <c r="F20" s="75"/>
      <c r="G20" s="75"/>
      <c r="H20" s="75"/>
      <c r="I20" s="75"/>
      <c r="J20" s="75"/>
      <c r="K20" s="75"/>
      <c r="L20" s="75"/>
      <c r="M20" s="75"/>
      <c r="N20" s="75"/>
      <c r="O20" s="162">
        <f>MAX(O15:O18)</f>
        <v>24.434176609504995</v>
      </c>
      <c r="P20" s="162">
        <f>MAX(P15:P18)</f>
        <v>99.330000000000013</v>
      </c>
      <c r="Q20" s="162">
        <f>MAX(Q15:Q18)</f>
        <v>151.07171562867214</v>
      </c>
    </row>
    <row r="21" spans="2:19">
      <c r="B21" s="75" t="s">
        <v>343</v>
      </c>
      <c r="C21" s="75"/>
      <c r="D21" s="75"/>
      <c r="E21" s="75"/>
      <c r="F21" s="75"/>
      <c r="G21" s="75"/>
      <c r="H21" s="75"/>
      <c r="I21" s="75"/>
      <c r="J21" s="75"/>
      <c r="K21" s="75"/>
      <c r="L21" s="75"/>
      <c r="M21" s="75"/>
      <c r="N21" s="75"/>
      <c r="O21" s="162">
        <f>QUARTILE(O15:O18,3)</f>
        <v>20.109850719758953</v>
      </c>
      <c r="P21" s="162">
        <f>QUARTILE(P15:P18,3)</f>
        <v>81.86999999999999</v>
      </c>
      <c r="Q21" s="162">
        <f>QUARTILE(Q15:Q18,3)</f>
        <v>133.30414267924812</v>
      </c>
    </row>
    <row r="22" spans="2:19">
      <c r="B22" s="104" t="s">
        <v>222</v>
      </c>
      <c r="C22" s="104"/>
      <c r="D22" s="104"/>
      <c r="E22" s="104"/>
      <c r="F22" s="104"/>
      <c r="G22" s="104"/>
      <c r="H22" s="104"/>
      <c r="I22" s="104"/>
      <c r="J22" s="104"/>
      <c r="K22" s="104"/>
      <c r="L22" s="104"/>
      <c r="M22" s="104"/>
      <c r="N22" s="104"/>
      <c r="O22" s="163">
        <f>AVERAGE(O15:O18)</f>
        <v>13.113049347260873</v>
      </c>
      <c r="P22" s="163">
        <f>AVERAGE(P15:P18)</f>
        <v>61.207499999999996</v>
      </c>
      <c r="Q22" s="163">
        <f>AVERAGE(Q15:Q18)</f>
        <v>79.333675902042174</v>
      </c>
      <c r="S22" t="s">
        <v>351</v>
      </c>
    </row>
    <row r="23" spans="2:19">
      <c r="B23" s="104" t="s">
        <v>188</v>
      </c>
      <c r="C23" s="104"/>
      <c r="D23" s="104"/>
      <c r="E23" s="104"/>
      <c r="F23" s="104"/>
      <c r="G23" s="104"/>
      <c r="H23" s="104"/>
      <c r="I23" s="104"/>
      <c r="J23" s="104"/>
      <c r="K23" s="104"/>
      <c r="L23" s="104"/>
      <c r="M23" s="104"/>
      <c r="N23" s="104"/>
      <c r="O23" s="163">
        <f>MEDIAN(O15:O18)</f>
        <v>12.519456620410775</v>
      </c>
      <c r="P23" s="163">
        <f>MEDIAN(P15:P18)</f>
        <v>60.679999999999993</v>
      </c>
      <c r="Q23" s="163">
        <f>MEDIAN(Q15:Q18)</f>
        <v>104.28974084419767</v>
      </c>
    </row>
    <row r="24" spans="2:19">
      <c r="B24" s="75" t="s">
        <v>344</v>
      </c>
      <c r="C24" s="75"/>
      <c r="D24" s="75"/>
      <c r="E24" s="75"/>
      <c r="F24" s="75"/>
      <c r="G24" s="75"/>
      <c r="H24" s="75"/>
      <c r="I24" s="75"/>
      <c r="J24" s="75"/>
      <c r="K24" s="75"/>
      <c r="L24" s="75"/>
      <c r="M24" s="75"/>
      <c r="N24" s="75"/>
      <c r="O24" s="162">
        <f>QUARTILE(O15:O18,2)</f>
        <v>12.519456620410775</v>
      </c>
      <c r="P24" s="162">
        <f>QUARTILE(P15:P18,2)</f>
        <v>60.679999999999993</v>
      </c>
      <c r="Q24" s="162">
        <f>QUARTILE(Q15:Q18,2)</f>
        <v>104.28974084419767</v>
      </c>
    </row>
    <row r="25" spans="2:19">
      <c r="B25" s="75" t="s">
        <v>345</v>
      </c>
      <c r="C25" s="75"/>
      <c r="D25" s="75"/>
      <c r="E25" s="75"/>
      <c r="F25" s="75"/>
      <c r="G25" s="75"/>
      <c r="H25" s="75"/>
      <c r="I25" s="75"/>
      <c r="J25" s="75"/>
      <c r="K25" s="75"/>
      <c r="L25" s="75"/>
      <c r="M25" s="75"/>
      <c r="N25" s="75"/>
      <c r="O25" s="162">
        <f>MIN(O15:O18)</f>
        <v>2.9791075387169461</v>
      </c>
      <c r="P25" s="162">
        <f>MIN(P15:P18)</f>
        <v>24.14</v>
      </c>
      <c r="Q25" s="162">
        <f>MIN(Q15:Q18)</f>
        <v>-42.316493708898768</v>
      </c>
    </row>
    <row r="27" spans="2:19">
      <c r="B27" s="275" t="s">
        <v>346</v>
      </c>
      <c r="C27" s="266"/>
      <c r="D27" s="266"/>
      <c r="E27" s="266"/>
      <c r="F27" s="266"/>
      <c r="G27" s="266"/>
      <c r="H27" s="266"/>
      <c r="I27" s="266"/>
      <c r="J27" s="266"/>
      <c r="K27" s="266"/>
      <c r="L27" s="266"/>
      <c r="M27" s="266"/>
      <c r="N27" s="266"/>
      <c r="O27" s="276" t="str">
        <f>O13</f>
        <v>EV/Revenue</v>
      </c>
      <c r="P27" s="276" t="str">
        <f>P13</f>
        <v>EV/EBITDA</v>
      </c>
      <c r="Q27" s="276" t="str">
        <f>Q13</f>
        <v>P/E</v>
      </c>
    </row>
    <row r="28" spans="2:19">
      <c r="B28" t="s">
        <v>347</v>
      </c>
      <c r="O28" s="34">
        <f>O23*K15</f>
        <v>663437.68054081663</v>
      </c>
      <c r="P28" s="34">
        <f>P23*L$15</f>
        <v>269361.07326758711</v>
      </c>
      <c r="Q28" s="34">
        <f>Q$23*M15</f>
        <v>276428.30128681345</v>
      </c>
    </row>
    <row r="29" spans="2:19">
      <c r="B29" s="125" t="s">
        <v>329</v>
      </c>
      <c r="C29" s="125"/>
      <c r="D29" s="125"/>
      <c r="E29" s="125"/>
      <c r="F29" s="125"/>
      <c r="G29" s="125"/>
      <c r="H29" s="125"/>
      <c r="I29" s="125"/>
      <c r="J29" s="125"/>
      <c r="K29" s="125"/>
      <c r="L29" s="125"/>
      <c r="M29" s="125"/>
      <c r="N29" s="125"/>
      <c r="O29" s="137">
        <f>G15</f>
        <v>-46.019999999999982</v>
      </c>
      <c r="P29" s="137">
        <f>O29</f>
        <v>-46.019999999999982</v>
      </c>
      <c r="Q29" s="137">
        <f>P29</f>
        <v>-46.019999999999982</v>
      </c>
    </row>
    <row r="30" spans="2:19">
      <c r="B30" s="125" t="s">
        <v>348</v>
      </c>
      <c r="C30" s="125"/>
      <c r="D30" s="125"/>
      <c r="E30" s="125"/>
      <c r="F30" s="125"/>
      <c r="G30" s="125"/>
      <c r="H30" s="125"/>
      <c r="I30" s="125"/>
      <c r="J30" s="125"/>
      <c r="K30" s="125"/>
      <c r="L30" s="125"/>
      <c r="M30" s="125"/>
      <c r="N30" s="125"/>
      <c r="O30" s="137">
        <f>O28-O29</f>
        <v>663483.70054081664</v>
      </c>
      <c r="P30" s="137">
        <f t="shared" ref="P30:Q30" si="4">P28-P29</f>
        <v>269407.09326758713</v>
      </c>
      <c r="Q30" s="137">
        <f t="shared" si="4"/>
        <v>276474.32128681347</v>
      </c>
    </row>
    <row r="31" spans="2:19">
      <c r="B31" s="125" t="s">
        <v>349</v>
      </c>
      <c r="C31" s="125"/>
      <c r="D31" s="125"/>
      <c r="E31" s="125"/>
      <c r="F31" s="125"/>
      <c r="G31" s="125"/>
      <c r="H31" s="125"/>
      <c r="I31" s="125"/>
      <c r="J31" s="125"/>
      <c r="K31" s="125"/>
      <c r="L31" s="125"/>
      <c r="M31" s="125"/>
      <c r="N31" s="125"/>
      <c r="O31" s="167">
        <f>$E$15</f>
        <v>65.069999999999993</v>
      </c>
      <c r="P31" s="167">
        <f t="shared" ref="P31:Q31" si="5">$E$15</f>
        <v>65.069999999999993</v>
      </c>
      <c r="Q31" s="167">
        <f t="shared" si="5"/>
        <v>65.069999999999993</v>
      </c>
    </row>
    <row r="33" spans="2:17">
      <c r="B33" s="164" t="s">
        <v>350</v>
      </c>
      <c r="C33" s="165"/>
      <c r="D33" s="165"/>
      <c r="E33" s="165"/>
      <c r="F33" s="165"/>
      <c r="G33" s="165"/>
      <c r="H33" s="165"/>
      <c r="I33" s="165"/>
      <c r="J33" s="165"/>
      <c r="K33" s="165"/>
      <c r="L33" s="165"/>
      <c r="M33" s="165"/>
      <c r="N33" s="165"/>
      <c r="O33" s="166">
        <f>O30/O31</f>
        <v>10196.460742904821</v>
      </c>
      <c r="P33" s="166">
        <f>P30/P31</f>
        <v>4140.2657640631187</v>
      </c>
      <c r="Q33" s="166">
        <f>Q30/Q31</f>
        <v>4248.8753847673815</v>
      </c>
    </row>
    <row r="34" spans="2:17" ht="15.75" thickBot="1"/>
    <row r="35" spans="2:17" ht="15.75" thickBot="1">
      <c r="B35" s="227"/>
      <c r="C35" s="227"/>
      <c r="D35" s="227"/>
      <c r="E35" s="227"/>
      <c r="F35" s="227"/>
      <c r="G35" s="227"/>
      <c r="H35" s="227"/>
      <c r="I35" s="227"/>
      <c r="J35" s="227"/>
      <c r="K35" s="227"/>
      <c r="L35" s="227"/>
      <c r="M35" s="227"/>
      <c r="N35" s="227"/>
      <c r="O35" s="228" t="str">
        <f>IF(O33&gt;$D$15,"Undervalued","Overvalued")</f>
        <v>Undervalued</v>
      </c>
      <c r="P35" s="228" t="str">
        <f t="shared" ref="P35:Q35" si="6">IF(P33&gt;$D$15,"Undervalued","Overvalued")</f>
        <v>Overvalued</v>
      </c>
      <c r="Q35" s="228" t="str">
        <f t="shared" si="6"/>
        <v>Overvalued</v>
      </c>
    </row>
  </sheetData>
  <mergeCells count="4">
    <mergeCell ref="D11:I11"/>
    <mergeCell ref="K11:M11"/>
    <mergeCell ref="O11:Q11"/>
    <mergeCell ref="B9:Q9"/>
  </mergeCells>
  <printOptions horizontalCentered="1" verticalCentered="1"/>
  <pageMargins left="0.19685039370078741" right="0.19685039370078741" top="0.39370078740157483" bottom="0.19685039370078741" header="0.31496062992125984" footer="0.31496062992125984"/>
  <pageSetup paperSize="9" scale="65"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3A47-AA5D-4D94-AEFA-DEA3391CDC7D}">
  <dimension ref="B2:N7"/>
  <sheetViews>
    <sheetView topLeftCell="C1" workbookViewId="0">
      <selection activeCell="N6" sqref="N6:N7"/>
    </sheetView>
  </sheetViews>
  <sheetFormatPr defaultRowHeight="15"/>
  <cols>
    <col min="3" max="3" width="19.7109375" customWidth="1"/>
    <col min="4" max="4" width="14.7109375" customWidth="1"/>
    <col min="5" max="5" width="16.85546875" customWidth="1"/>
    <col min="6" max="6" width="13.7109375" customWidth="1"/>
    <col min="7" max="7" width="16.7109375" customWidth="1"/>
    <col min="8" max="8" width="12.42578125" customWidth="1"/>
    <col min="9" max="9" width="12.5703125" customWidth="1"/>
    <col min="10" max="10" width="16.42578125" customWidth="1"/>
    <col min="11" max="11" width="13.85546875" customWidth="1"/>
    <col min="12" max="12" width="20.85546875" customWidth="1"/>
    <col min="13" max="13" width="11.28515625" customWidth="1"/>
  </cols>
  <sheetData>
    <row r="2" spans="2:14">
      <c r="B2" s="260" t="s">
        <v>332</v>
      </c>
      <c r="C2" s="260" t="s">
        <v>206</v>
      </c>
      <c r="D2" s="262" t="s">
        <v>8866</v>
      </c>
      <c r="E2" s="262" t="s">
        <v>8867</v>
      </c>
      <c r="F2" s="262" t="s">
        <v>8868</v>
      </c>
      <c r="G2" s="262" t="s">
        <v>8869</v>
      </c>
      <c r="H2" s="262" t="s">
        <v>8870</v>
      </c>
      <c r="I2" s="262" t="s">
        <v>8871</v>
      </c>
      <c r="J2" s="262" t="s">
        <v>8872</v>
      </c>
      <c r="K2" s="262" t="s">
        <v>333</v>
      </c>
      <c r="L2" s="262" t="s">
        <v>8873</v>
      </c>
      <c r="M2" t="s">
        <v>329</v>
      </c>
      <c r="N2" t="s">
        <v>103</v>
      </c>
    </row>
    <row r="3" spans="2:14">
      <c r="B3" s="249">
        <v>1</v>
      </c>
      <c r="C3" s="260" t="s">
        <v>8874</v>
      </c>
      <c r="D3" s="250">
        <v>5187.05</v>
      </c>
      <c r="E3" s="250">
        <v>638.17999999999995</v>
      </c>
      <c r="F3" s="250">
        <v>592.16</v>
      </c>
      <c r="G3" s="250">
        <v>337635.17</v>
      </c>
      <c r="H3" s="250">
        <v>52992.53</v>
      </c>
      <c r="I3" s="250">
        <v>337589.15</v>
      </c>
      <c r="J3" s="250">
        <v>2650.58</v>
      </c>
      <c r="K3" s="250">
        <v>76.05</v>
      </c>
      <c r="L3" s="250">
        <v>65.069999999999993</v>
      </c>
      <c r="M3">
        <f>F3-E3</f>
        <v>-46.019999999999982</v>
      </c>
      <c r="N3">
        <f>I3/K3</f>
        <v>4439.0420775805396</v>
      </c>
    </row>
    <row r="4" spans="2:14">
      <c r="B4" s="249">
        <v>2</v>
      </c>
      <c r="C4" s="260" t="s">
        <v>8851</v>
      </c>
      <c r="D4" s="250">
        <v>7233.15</v>
      </c>
      <c r="E4" s="250">
        <v>297.56</v>
      </c>
      <c r="F4" s="250">
        <v>1752.99</v>
      </c>
      <c r="G4" s="250">
        <v>257124.06</v>
      </c>
      <c r="H4" s="250">
        <v>13851.18</v>
      </c>
      <c r="I4" s="250">
        <v>258579.49</v>
      </c>
      <c r="J4" s="250">
        <v>1702</v>
      </c>
      <c r="K4" s="250">
        <v>99.33</v>
      </c>
      <c r="L4" s="250">
        <v>35.549999999999997</v>
      </c>
      <c r="M4">
        <f t="shared" ref="M4:M7" si="0">F4-E4</f>
        <v>1455.43</v>
      </c>
      <c r="N4">
        <f t="shared" ref="N4:N7" si="1">I4/K4</f>
        <v>2603.2365851203058</v>
      </c>
    </row>
    <row r="5" spans="2:14">
      <c r="B5" s="249">
        <v>3</v>
      </c>
      <c r="C5" s="260" t="s">
        <v>8875</v>
      </c>
      <c r="D5" s="250">
        <v>655.75</v>
      </c>
      <c r="E5" s="250">
        <v>673.79</v>
      </c>
      <c r="F5" s="250">
        <v>1429.59</v>
      </c>
      <c r="G5" s="250">
        <v>34040.28</v>
      </c>
      <c r="H5" s="250">
        <v>6480.86</v>
      </c>
      <c r="I5" s="250">
        <v>34796.080000000002</v>
      </c>
      <c r="J5" s="250">
        <v>-321.51</v>
      </c>
      <c r="K5" s="250">
        <v>211.26</v>
      </c>
      <c r="L5" s="250">
        <v>51.92</v>
      </c>
      <c r="M5">
        <f t="shared" si="0"/>
        <v>755.8</v>
      </c>
      <c r="N5">
        <f t="shared" si="1"/>
        <v>164.70737479882609</v>
      </c>
    </row>
    <row r="6" spans="2:14">
      <c r="B6" s="249">
        <v>4</v>
      </c>
      <c r="C6" s="260" t="s">
        <v>8863</v>
      </c>
      <c r="D6" s="250">
        <v>328.55</v>
      </c>
      <c r="E6" s="250">
        <v>462.39</v>
      </c>
      <c r="F6" s="250">
        <v>9451.4</v>
      </c>
      <c r="G6" s="250">
        <v>33396.6</v>
      </c>
      <c r="H6" s="250">
        <v>14227.62</v>
      </c>
      <c r="I6" s="250">
        <v>42385.61</v>
      </c>
      <c r="J6" s="250">
        <v>-789.21</v>
      </c>
      <c r="K6" s="250">
        <v>24.14</v>
      </c>
      <c r="L6" s="250">
        <v>101.62</v>
      </c>
      <c r="M6">
        <f t="shared" si="0"/>
        <v>8989.01</v>
      </c>
      <c r="N6">
        <f t="shared" si="1"/>
        <v>1755.8247721623861</v>
      </c>
    </row>
    <row r="7" spans="2:14">
      <c r="B7" s="249">
        <v>5</v>
      </c>
      <c r="C7" s="260" t="s">
        <v>8865</v>
      </c>
      <c r="D7" s="261">
        <v>1286.8</v>
      </c>
      <c r="E7" s="261">
        <v>21.71</v>
      </c>
      <c r="F7" s="261">
        <v>444.42</v>
      </c>
      <c r="G7" s="261">
        <v>31237.63</v>
      </c>
      <c r="H7" s="261">
        <v>1295.74</v>
      </c>
      <c r="I7" s="261">
        <v>31660.34</v>
      </c>
      <c r="J7" s="261">
        <v>384.71</v>
      </c>
      <c r="K7" s="261">
        <v>45.31</v>
      </c>
      <c r="L7" s="261">
        <v>24.29</v>
      </c>
      <c r="M7">
        <f t="shared" si="0"/>
        <v>422.71000000000004</v>
      </c>
      <c r="N7">
        <f t="shared" si="1"/>
        <v>698.74950342087834</v>
      </c>
    </row>
  </sheetData>
  <hyperlinks>
    <hyperlink ref="B2" r:id="rId1" display="https://www.screener.in/company/compare/00000054/?order=asc" xr:uid="{306A4910-8A48-44D7-A47C-1D7B680C1DD5}"/>
    <hyperlink ref="C2" r:id="rId2" display="https://www.screener.in/company/compare/00000054/?sort=name&amp;order=desc" xr:uid="{36F7C17F-4BE6-4EBA-920E-DD02A56FAA7B}"/>
    <hyperlink ref="D2" r:id="rId3" display="https://www.screener.in/company/compare/00000054/?sort=current+price&amp;order=desc" xr:uid="{2E180FD4-3845-41A9-B021-50A854F6883E}"/>
    <hyperlink ref="E2" r:id="rId4" display="https://www.screener.in/company/compare/00000054/?sort=cash+end+of+last+year&amp;order=desc" xr:uid="{98B445A8-BC64-4BB9-896D-E14229700E36}"/>
    <hyperlink ref="F2" r:id="rId5" display="https://www.screener.in/company/compare/00000054/?sort=debt&amp;order=desc" xr:uid="{7605EE2F-6CA2-4F9F-8B3D-C70D23D8469B}"/>
    <hyperlink ref="G2" r:id="rId6" display="https://www.screener.in/company/compare/00000054/?sort=market+capitalization&amp;order=desc" xr:uid="{043E1152-F5B0-4123-BE21-61E8AD0DC875}"/>
    <hyperlink ref="H2" r:id="rId7" display="https://www.screener.in/company/compare/00000054/?sort=sales&amp;order=desc" xr:uid="{F0BD592E-CBF7-4DE2-B876-594CA0C8C1F2}"/>
    <hyperlink ref="I2" r:id="rId8" display="https://www.screener.in/company/compare/00000054/?sort=enterprise+value&amp;order=desc" xr:uid="{AF308C92-B7D1-4EE5-BE43-EE3B85ABDC90}"/>
    <hyperlink ref="J2" r:id="rId9" display="https://www.screener.in/company/compare/00000054/?sort=net+profit&amp;order=desc" xr:uid="{8C93CAE6-B832-4094-8E95-775532EE3918}"/>
    <hyperlink ref="K2" r:id="rId10" display="https://www.screener.in/company/compare/00000054/?sort=evebitda&amp;order=desc" xr:uid="{F13B67D1-F93A-4FA4-9C4E-87DF7FA689A7}"/>
    <hyperlink ref="L2" r:id="rId11" display="https://www.screener.in/company/compare/00000054/?sort=number+of+equity+shares&amp;order=desc" xr:uid="{E6C33712-A454-44BB-8700-79148857F569}"/>
    <hyperlink ref="C3" r:id="rId12" display="https://www.screener.in/company/DMART/consolidated/" xr:uid="{7A7DF5C3-5310-430F-B2B6-443332EDA439}"/>
    <hyperlink ref="C4" r:id="rId13" display="https://www.screener.in/company/TRENT/consolidated/" xr:uid="{994F7319-58DB-42B8-BBC1-D9601AE2A39D}"/>
    <hyperlink ref="C5" r:id="rId14" display="https://www.screener.in/company/FIRSTCRY/consolidated/" xr:uid="{2CB0DDF4-5154-45CA-9CAF-6E2DA06A2C93}"/>
    <hyperlink ref="C6" r:id="rId15" display="https://www.screener.in/company/ABFRL/consolidated/" xr:uid="{1A2F1CAD-3C7F-449F-9D20-8F7D54568244}"/>
    <hyperlink ref="C7" r:id="rId16" display="https://www.screener.in/company/MANYAVAR/consolidated/" xr:uid="{28037F39-3782-4D94-B72C-0E01AB1EC39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A5B6D-4D14-40A2-8ED6-61797FFF27F6}">
  <sheetPr>
    <pageSetUpPr fitToPage="1"/>
  </sheetPr>
  <dimension ref="B1:N14"/>
  <sheetViews>
    <sheetView showGridLines="0" topLeftCell="A40" zoomScale="78" zoomScaleNormal="85" workbookViewId="0">
      <selection sqref="A1:N67"/>
    </sheetView>
  </sheetViews>
  <sheetFormatPr defaultRowHeight="15"/>
  <cols>
    <col min="1" max="1" width="1.85546875" customWidth="1"/>
    <col min="2" max="2" width="12.28515625" customWidth="1"/>
    <col min="3" max="3" width="10.5703125" customWidth="1"/>
    <col min="4" max="4" width="9.85546875" customWidth="1"/>
    <col min="5" max="5" width="12.140625" customWidth="1"/>
    <col min="8" max="8" width="10.42578125" customWidth="1"/>
    <col min="12" max="12" width="16.5703125" customWidth="1"/>
    <col min="13" max="13" width="13.28515625" customWidth="1"/>
    <col min="14" max="14" width="11.7109375" customWidth="1"/>
  </cols>
  <sheetData>
    <row r="1" spans="2:14" ht="15.75" thickBot="1"/>
    <row r="2" spans="2:14">
      <c r="B2" s="293"/>
      <c r="C2" s="293"/>
      <c r="D2" s="293"/>
      <c r="E2" s="293"/>
      <c r="F2" s="293"/>
      <c r="G2" s="293"/>
      <c r="H2" s="293"/>
      <c r="I2" s="293"/>
      <c r="J2" s="293"/>
      <c r="K2" s="293"/>
      <c r="L2" s="293"/>
      <c r="M2" s="293"/>
      <c r="N2" s="293"/>
    </row>
    <row r="3" spans="2:14" ht="35.25" customHeight="1">
      <c r="B3" s="295" t="str">
        <f>'Data Sheet'!B1</f>
        <v>AVENUE SUPERMARTS LTD</v>
      </c>
      <c r="C3" s="289"/>
      <c r="D3" s="289"/>
      <c r="E3" s="289"/>
      <c r="F3" s="289"/>
      <c r="G3" s="289"/>
      <c r="H3" s="289"/>
      <c r="I3" s="289"/>
      <c r="J3" s="289"/>
      <c r="K3" s="289"/>
      <c r="L3" s="289"/>
      <c r="M3" s="289"/>
      <c r="N3" s="289"/>
    </row>
    <row r="4" spans="2:14" ht="21.75" customHeight="1">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c r="N4" s="289"/>
    </row>
    <row r="5" spans="2:14" ht="15.75" thickBot="1">
      <c r="B5" s="294"/>
      <c r="C5" s="294"/>
      <c r="D5" s="294"/>
      <c r="E5" s="294"/>
      <c r="F5" s="294"/>
      <c r="G5" s="294"/>
      <c r="H5" s="294"/>
      <c r="I5" s="294"/>
      <c r="J5" s="294"/>
      <c r="K5" s="294"/>
      <c r="L5" s="294"/>
      <c r="M5" s="294"/>
      <c r="N5" s="294"/>
    </row>
    <row r="7" spans="2:14">
      <c r="B7" s="316" t="s">
        <v>354</v>
      </c>
      <c r="C7" s="316"/>
      <c r="D7" s="316"/>
      <c r="E7" s="316"/>
      <c r="F7" s="316"/>
      <c r="G7" s="316"/>
      <c r="H7" s="316"/>
      <c r="I7" s="316"/>
      <c r="J7" s="316"/>
      <c r="K7" s="316"/>
      <c r="L7" s="316"/>
      <c r="M7" s="316"/>
      <c r="N7" s="316"/>
    </row>
    <row r="9" spans="2:14">
      <c r="K9" s="82" t="s">
        <v>360</v>
      </c>
      <c r="L9" s="82" t="s">
        <v>345</v>
      </c>
      <c r="M9" s="82" t="s">
        <v>361</v>
      </c>
      <c r="N9" s="82" t="s">
        <v>342</v>
      </c>
    </row>
    <row r="10" spans="2:14">
      <c r="J10" t="s">
        <v>355</v>
      </c>
      <c r="K10" s="169">
        <f>L10</f>
        <v>4248.8753847673815</v>
      </c>
      <c r="L10" s="91">
        <f>'Comp Val'!Q33</f>
        <v>4248.8753847673815</v>
      </c>
      <c r="M10" s="91">
        <f>N10</f>
        <v>10196.460742904821</v>
      </c>
      <c r="N10" s="91">
        <f>'Comp Val'!O33</f>
        <v>10196.460742904821</v>
      </c>
    </row>
    <row r="11" spans="2:14">
      <c r="J11" t="s">
        <v>356</v>
      </c>
      <c r="K11" s="170">
        <f>L11</f>
        <v>36.409407199511733</v>
      </c>
      <c r="L11" s="65">
        <f>DCF!H33</f>
        <v>36.409407199511733</v>
      </c>
      <c r="M11" s="65">
        <f>DCF!H37</f>
        <v>52.208077291157117</v>
      </c>
      <c r="N11" s="65">
        <f>M11</f>
        <v>52.208077291157117</v>
      </c>
    </row>
    <row r="12" spans="2:14">
      <c r="J12" t="s">
        <v>357</v>
      </c>
      <c r="K12" s="170">
        <f>L12</f>
        <v>32.495134496642152</v>
      </c>
      <c r="L12" s="65">
        <f>DCF!I33</f>
        <v>32.495134496642152</v>
      </c>
      <c r="M12" s="65">
        <f>DCF!I37</f>
        <v>41.237853224423716</v>
      </c>
      <c r="N12" s="65">
        <f>M12</f>
        <v>41.237853224423716</v>
      </c>
    </row>
    <row r="13" spans="2:14">
      <c r="J13" t="s">
        <v>358</v>
      </c>
      <c r="K13" s="170">
        <f>L13</f>
        <v>29.317246658184139</v>
      </c>
      <c r="L13" s="65">
        <f>DCF!K33</f>
        <v>29.317246658184139</v>
      </c>
      <c r="M13" s="65">
        <f>DCF!K37</f>
        <v>34.426974115568179</v>
      </c>
      <c r="N13" s="65">
        <f>M13</f>
        <v>34.426974115568179</v>
      </c>
    </row>
    <row r="14" spans="2:14">
      <c r="J14" t="s">
        <v>359</v>
      </c>
      <c r="K14" s="170">
        <f>L14</f>
        <v>3616</v>
      </c>
      <c r="L14">
        <v>3616</v>
      </c>
      <c r="M14">
        <v>5449</v>
      </c>
      <c r="N14">
        <f>M14</f>
        <v>5449</v>
      </c>
    </row>
  </sheetData>
  <mergeCells count="1">
    <mergeCell ref="B7:N7"/>
  </mergeCells>
  <printOptions horizontalCentered="1"/>
  <pageMargins left="0.19685039370078741" right="0.19685039370078741" top="0.19685039370078741" bottom="0.19685039370078741" header="0.19685039370078741" footer="0.31496062992125984"/>
  <pageSetup paperSize="9" scale="6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BB7B4-F8C6-45C9-86BD-0724BAD3DA71}">
  <sheetPr>
    <pageSetUpPr fitToPage="1"/>
  </sheetPr>
  <dimension ref="B1:N8497"/>
  <sheetViews>
    <sheetView showGridLines="0" zoomScale="88" zoomScaleNormal="70" zoomScaleSheetLayoutView="65" workbookViewId="0">
      <pane ySplit="9" topLeftCell="A82" activePane="bottomLeft" state="frozen"/>
      <selection pane="bottomLeft" sqref="A1:N95"/>
    </sheetView>
  </sheetViews>
  <sheetFormatPr defaultRowHeight="15"/>
  <cols>
    <col min="1" max="1" width="1.85546875" customWidth="1"/>
    <col min="2" max="2" width="19.85546875" customWidth="1"/>
    <col min="3" max="3" width="17.28515625" customWidth="1"/>
    <col min="4" max="4" width="18.140625" customWidth="1"/>
    <col min="5" max="5" width="19.7109375" customWidth="1"/>
    <col min="6" max="6" width="1.28515625" customWidth="1"/>
    <col min="7" max="7" width="13.85546875" customWidth="1"/>
    <col min="8" max="8" width="17" customWidth="1"/>
    <col min="9" max="9" width="1.140625" customWidth="1"/>
    <col min="10" max="10" width="15.42578125" customWidth="1"/>
    <col min="11" max="11" width="16.140625" customWidth="1"/>
    <col min="12" max="12" width="14.28515625" customWidth="1"/>
    <col min="13" max="13" width="15.140625" customWidth="1"/>
    <col min="14" max="14" width="25.140625" customWidth="1"/>
  </cols>
  <sheetData>
    <row r="1" spans="2:14" ht="15.75" thickBot="1"/>
    <row r="2" spans="2:14">
      <c r="B2" s="293"/>
      <c r="C2" s="293"/>
      <c r="D2" s="293"/>
      <c r="E2" s="293"/>
      <c r="F2" s="293"/>
      <c r="G2" s="293"/>
      <c r="H2" s="293"/>
      <c r="I2" s="293"/>
      <c r="J2" s="293"/>
      <c r="K2" s="293"/>
      <c r="L2" s="293"/>
      <c r="M2" s="293"/>
      <c r="N2" s="293"/>
    </row>
    <row r="3" spans="2:14" ht="35.25" customHeight="1">
      <c r="B3" s="295" t="str">
        <f>'Data Sheet'!B1</f>
        <v>AVENUE SUPERMARTS LTD</v>
      </c>
      <c r="C3" s="289"/>
      <c r="D3" s="289"/>
      <c r="E3" s="289"/>
      <c r="F3" s="289"/>
      <c r="G3" s="289"/>
      <c r="H3" s="289"/>
      <c r="I3" s="289"/>
      <c r="J3" s="289"/>
      <c r="K3" s="289"/>
      <c r="L3" s="289"/>
      <c r="M3" s="289"/>
      <c r="N3" s="289"/>
    </row>
    <row r="4" spans="2:14" ht="18.75">
      <c r="B4" s="296" t="str">
        <f>CONCATENATE("  ","NSE:",VLOOKUP(B3,'List of stocks'!B3:D5446,3,FALSE)," | ","BSE Code: ",VLOOKUP(B3,'List of stocks'!B3:C5444,2,FALSE),)</f>
        <v xml:space="preserve">  NSE:DMART | BSE Code: 540376</v>
      </c>
      <c r="C4" s="289"/>
      <c r="D4" s="289"/>
      <c r="E4" s="289"/>
      <c r="F4" s="289"/>
      <c r="G4" s="289"/>
      <c r="H4" s="289"/>
      <c r="I4" s="289"/>
      <c r="J4" s="289"/>
      <c r="K4" s="289"/>
      <c r="L4" s="289"/>
      <c r="M4" s="289"/>
      <c r="N4" s="289"/>
    </row>
    <row r="5" spans="2:14" ht="15.75" thickBot="1">
      <c r="B5" s="294"/>
      <c r="C5" s="294"/>
      <c r="D5" s="294"/>
      <c r="E5" s="294"/>
      <c r="F5" s="294"/>
      <c r="G5" s="294"/>
      <c r="H5" s="294"/>
      <c r="I5" s="294"/>
      <c r="J5" s="294"/>
      <c r="K5" s="294"/>
      <c r="L5" s="294"/>
      <c r="M5" s="294"/>
      <c r="N5" s="294"/>
    </row>
    <row r="7" spans="2:14" ht="23.25" customHeight="1">
      <c r="B7" s="322" t="s">
        <v>363</v>
      </c>
      <c r="C7" s="322"/>
      <c r="D7" s="322"/>
      <c r="E7" s="322"/>
      <c r="F7" s="322"/>
      <c r="G7" s="322"/>
      <c r="H7" s="322"/>
      <c r="I7" s="322"/>
      <c r="J7" s="322"/>
      <c r="K7" s="322"/>
      <c r="L7" s="322"/>
      <c r="M7" s="322"/>
      <c r="N7" s="322"/>
    </row>
    <row r="9" spans="2:14">
      <c r="B9" s="275" t="s">
        <v>194</v>
      </c>
      <c r="C9" s="275" t="s">
        <v>364</v>
      </c>
      <c r="D9" s="275" t="s">
        <v>366</v>
      </c>
      <c r="E9" s="275" t="s">
        <v>365</v>
      </c>
      <c r="F9" s="275"/>
      <c r="G9" s="276" t="s">
        <v>377</v>
      </c>
      <c r="H9" s="275" t="s">
        <v>378</v>
      </c>
      <c r="I9" s="275"/>
      <c r="J9" s="275" t="str">
        <f>"Calculation of Value at Risk"&amp;"-"&amp;'Data Sheet'!B1</f>
        <v>Calculation of Value at Risk-AVENUE SUPERMARTS LTD</v>
      </c>
      <c r="K9" s="277"/>
      <c r="L9" s="277"/>
      <c r="M9" s="277"/>
      <c r="N9" s="277"/>
    </row>
    <row r="10" spans="2:14">
      <c r="B10" s="79">
        <f>dataVAR!B1841</f>
        <v>42838</v>
      </c>
      <c r="C10" s="240">
        <f>dataVAR!C1841</f>
        <v>783.25</v>
      </c>
      <c r="D10">
        <f t="shared" ref="D10:D73" si="0">(C10-C11)/C10</f>
        <v>-3.5465687839131821</v>
      </c>
      <c r="E10">
        <v>1</v>
      </c>
      <c r="G10">
        <v>1</v>
      </c>
      <c r="H10">
        <f ca="1">_xlfn.NORM.INV(RAND(),N$12,N$13)</f>
        <v>6.5967344161157196E-2</v>
      </c>
    </row>
    <row r="11" spans="2:14">
      <c r="B11" s="79">
        <f>dataVAR!B583</f>
        <v>44697</v>
      </c>
      <c r="C11" s="240">
        <f>dataVAR!C583</f>
        <v>3561.1</v>
      </c>
      <c r="D11">
        <f t="shared" si="0"/>
        <v>0.46168318777905704</v>
      </c>
      <c r="E11">
        <v>9.2808401898289858E-2</v>
      </c>
      <c r="G11">
        <v>2</v>
      </c>
      <c r="H11">
        <f t="shared" ref="H11:H74" ca="1" si="1">_xlfn.NORM.INV(RAND(),N$12,N$13)</f>
        <v>-2.0791128578541922E-2</v>
      </c>
      <c r="J11" s="321" t="s">
        <v>367</v>
      </c>
      <c r="K11" s="321"/>
      <c r="L11" s="321"/>
      <c r="M11" s="321"/>
      <c r="N11" s="321"/>
    </row>
    <row r="12" spans="2:14">
      <c r="B12" s="79">
        <f>dataVAR!B1238</f>
        <v>43731</v>
      </c>
      <c r="C12" s="240">
        <f>dataVAR!C1238</f>
        <v>1917</v>
      </c>
      <c r="D12">
        <f t="shared" si="0"/>
        <v>8.1272822117892524E-2</v>
      </c>
      <c r="E12">
        <v>8.1272822117892524E-2</v>
      </c>
      <c r="G12">
        <v>3</v>
      </c>
      <c r="H12">
        <f t="shared" ca="1" si="1"/>
        <v>-1.227604941057503E-2</v>
      </c>
      <c r="J12" s="125" t="s">
        <v>187</v>
      </c>
      <c r="K12" s="125"/>
      <c r="L12" s="125"/>
      <c r="M12" s="125"/>
      <c r="N12" s="172">
        <f>AVERAGE(E10:E1848)</f>
        <v>1.3743564418508196E-3</v>
      </c>
    </row>
    <row r="13" spans="2:14">
      <c r="B13" s="79">
        <f>dataVAR!B1239</f>
        <v>43728</v>
      </c>
      <c r="C13" s="240">
        <f>dataVAR!C1239</f>
        <v>1761.2</v>
      </c>
      <c r="D13">
        <f t="shared" si="0"/>
        <v>-0.41020327049738814</v>
      </c>
      <c r="E13">
        <v>8.0541676129911505E-2</v>
      </c>
      <c r="G13">
        <v>4</v>
      </c>
      <c r="H13">
        <f t="shared" ca="1" si="1"/>
        <v>1.5217901271444274E-2</v>
      </c>
      <c r="J13" s="125" t="s">
        <v>368</v>
      </c>
      <c r="K13" s="125"/>
      <c r="L13" s="125"/>
      <c r="M13" s="125"/>
      <c r="N13" s="172">
        <f>_xlfn.STDEV.S(E10:E1848)</f>
        <v>3.0594505108618556E-2</v>
      </c>
    </row>
    <row r="14" spans="2:14">
      <c r="B14" s="79">
        <f>dataVAR!B1142</f>
        <v>43871</v>
      </c>
      <c r="C14" s="240">
        <f>dataVAR!C1142</f>
        <v>2483.65</v>
      </c>
      <c r="D14">
        <f t="shared" si="0"/>
        <v>0.55064119340486783</v>
      </c>
      <c r="E14">
        <v>7.9097296317919299E-2</v>
      </c>
      <c r="G14">
        <v>5</v>
      </c>
      <c r="H14">
        <f t="shared" ca="1" si="1"/>
        <v>1.2297452015855513E-2</v>
      </c>
      <c r="J14" s="125" t="s">
        <v>369</v>
      </c>
      <c r="K14" s="125"/>
      <c r="L14" s="125"/>
      <c r="M14" s="125"/>
      <c r="N14" s="173">
        <f>MIN(E10:E1848)</f>
        <v>-0.12469586374695862</v>
      </c>
    </row>
    <row r="15" spans="2:14">
      <c r="B15" s="79">
        <f>dataVAR!B1728</f>
        <v>43004</v>
      </c>
      <c r="C15" s="240">
        <f>dataVAR!C1728</f>
        <v>1116.05</v>
      </c>
      <c r="D15">
        <f t="shared" si="0"/>
        <v>-3.585054433045114</v>
      </c>
      <c r="E15">
        <v>7.799829756731326E-2</v>
      </c>
      <c r="G15">
        <v>6</v>
      </c>
      <c r="H15">
        <f t="shared" ca="1" si="1"/>
        <v>2.9017127741490248E-2</v>
      </c>
      <c r="J15" s="125" t="s">
        <v>370</v>
      </c>
      <c r="K15" s="125"/>
      <c r="L15" s="125"/>
      <c r="M15" s="125"/>
      <c r="N15" s="172">
        <f>MAX(E10:E1848)</f>
        <v>1</v>
      </c>
    </row>
    <row r="16" spans="2:14">
      <c r="B16" s="79">
        <f>dataVAR!B727</f>
        <v>44482</v>
      </c>
      <c r="C16" s="240">
        <f>dataVAR!C727</f>
        <v>5117.1499999999996</v>
      </c>
      <c r="D16">
        <f t="shared" si="0"/>
        <v>7.7719042826573353E-2</v>
      </c>
      <c r="E16">
        <v>7.3898556813851393E-2</v>
      </c>
      <c r="G16">
        <v>7</v>
      </c>
      <c r="H16">
        <f t="shared" ca="1" si="1"/>
        <v>7.0442658752714311E-4</v>
      </c>
      <c r="J16" s="125" t="s">
        <v>371</v>
      </c>
      <c r="K16" s="125"/>
      <c r="L16" s="125"/>
      <c r="M16" s="125"/>
      <c r="N16" s="125">
        <v>5187</v>
      </c>
    </row>
    <row r="17" spans="2:14">
      <c r="B17" s="79">
        <f>dataVAR!B729</f>
        <v>44480</v>
      </c>
      <c r="C17" s="240">
        <f>dataVAR!C729</f>
        <v>4719.45</v>
      </c>
      <c r="D17">
        <f t="shared" si="0"/>
        <v>0.69011219527699197</v>
      </c>
      <c r="E17">
        <v>6.6003453792285116E-2</v>
      </c>
      <c r="G17">
        <v>8</v>
      </c>
      <c r="H17">
        <f t="shared" ca="1" si="1"/>
        <v>1.0427848999347575E-3</v>
      </c>
      <c r="K17" t="s">
        <v>159</v>
      </c>
    </row>
    <row r="18" spans="2:14">
      <c r="B18" s="79">
        <f>dataVAR!B1455</f>
        <v>43406</v>
      </c>
      <c r="C18" s="240">
        <f>dataVAR!C1455</f>
        <v>1462.5</v>
      </c>
      <c r="D18">
        <f t="shared" si="0"/>
        <v>-2.3246153846153845</v>
      </c>
      <c r="E18">
        <v>6.5914529914529979E-2</v>
      </c>
      <c r="G18">
        <v>9</v>
      </c>
      <c r="H18">
        <f t="shared" ca="1" si="1"/>
        <v>-1.5363532449462957E-3</v>
      </c>
      <c r="J18" s="115" t="s">
        <v>372</v>
      </c>
      <c r="K18" s="178" t="s">
        <v>376</v>
      </c>
      <c r="L18" s="178" t="s">
        <v>373</v>
      </c>
      <c r="M18" s="115" t="s">
        <v>374</v>
      </c>
      <c r="N18" s="115" t="s">
        <v>375</v>
      </c>
    </row>
    <row r="19" spans="2:14">
      <c r="B19" s="79">
        <f>dataVAR!B72</f>
        <v>45448</v>
      </c>
      <c r="C19" s="240">
        <f>dataVAR!C72</f>
        <v>4862.25</v>
      </c>
      <c r="D19">
        <f t="shared" si="0"/>
        <v>0.72891151216000827</v>
      </c>
      <c r="E19">
        <v>6.4476322690112609E-2</v>
      </c>
      <c r="G19">
        <v>10</v>
      </c>
      <c r="H19">
        <f t="shared" ca="1" si="1"/>
        <v>2.5602284664096295E-2</v>
      </c>
      <c r="J19" s="175">
        <v>0.05</v>
      </c>
      <c r="K19" s="175">
        <f>100%-J19</f>
        <v>0.95</v>
      </c>
      <c r="L19" s="176">
        <f>_xlfn.PERCENTILE.INC(E10:E8497,J19)</f>
        <v>-3.0162312141482982E-2</v>
      </c>
      <c r="M19" s="177">
        <f>$N$16*(1-L19)</f>
        <v>5343.4519130778717</v>
      </c>
      <c r="N19" s="177">
        <f>$N$16-M19</f>
        <v>-156.45191307787172</v>
      </c>
    </row>
    <row r="20" spans="2:14">
      <c r="B20" s="79">
        <f>dataVAR!B1323</f>
        <v>43605</v>
      </c>
      <c r="C20" s="240">
        <f>dataVAR!C1323</f>
        <v>1318.1</v>
      </c>
      <c r="D20">
        <f t="shared" si="0"/>
        <v>-7.1011304149912857E-2</v>
      </c>
      <c r="E20">
        <v>6.3614293300963437E-2</v>
      </c>
      <c r="G20">
        <v>11</v>
      </c>
      <c r="H20">
        <f t="shared" ca="1" si="1"/>
        <v>5.5642595963753698E-2</v>
      </c>
      <c r="J20" s="144">
        <v>0.01</v>
      </c>
      <c r="K20" s="144">
        <f t="shared" ref="K20:K21" si="2">100%-J20</f>
        <v>0.99</v>
      </c>
      <c r="L20" s="172">
        <f>_xlfn.PERCENTILE.INC(E11:E8498,J20)</f>
        <v>-5.2606260318360569E-2</v>
      </c>
      <c r="M20" s="174">
        <f>$N$16*(1-L20)</f>
        <v>5459.8686722713364</v>
      </c>
      <c r="N20" s="174">
        <f>$N$16-M20</f>
        <v>-272.86867227133644</v>
      </c>
    </row>
    <row r="21" spans="2:14">
      <c r="B21" s="79">
        <f>dataVAR!B1469</f>
        <v>43385</v>
      </c>
      <c r="C21" s="240">
        <f>dataVAR!C1469</f>
        <v>1411.7</v>
      </c>
      <c r="D21">
        <f t="shared" si="0"/>
        <v>-0.33452574909683358</v>
      </c>
      <c r="E21">
        <v>6.0636112488489151E-2</v>
      </c>
      <c r="G21">
        <v>12</v>
      </c>
      <c r="H21">
        <f t="shared" ca="1" si="1"/>
        <v>-4.9253791164532157E-2</v>
      </c>
      <c r="J21" s="144">
        <v>5.0000000000000001E-3</v>
      </c>
      <c r="K21" s="144">
        <f t="shared" si="2"/>
        <v>0.995</v>
      </c>
      <c r="L21" s="172">
        <f>_xlfn.PERCENTILE.INC(E12:E8499,J21)</f>
        <v>-5.9502397271477131E-2</v>
      </c>
      <c r="M21" s="174">
        <f>$N$16*(1-L21)</f>
        <v>5495.6389346471524</v>
      </c>
      <c r="N21" s="174">
        <f>$N$16-M21</f>
        <v>-308.63893464715238</v>
      </c>
    </row>
    <row r="22" spans="2:14">
      <c r="B22" s="79">
        <f>dataVAR!B1181</f>
        <v>43816</v>
      </c>
      <c r="C22" s="240">
        <f>dataVAR!C1181</f>
        <v>1883.95</v>
      </c>
      <c r="D22">
        <f t="shared" si="0"/>
        <v>-1.674858674593275</v>
      </c>
      <c r="E22">
        <v>6.0272300220281828E-2</v>
      </c>
      <c r="G22">
        <v>13</v>
      </c>
      <c r="H22">
        <f t="shared" ca="1" si="1"/>
        <v>2.0296970034959529E-2</v>
      </c>
    </row>
    <row r="23" spans="2:14">
      <c r="B23" s="79">
        <f>dataVAR!B64</f>
        <v>45461</v>
      </c>
      <c r="C23" s="240">
        <f>dataVAR!C64</f>
        <v>5039.3</v>
      </c>
      <c r="D23">
        <f t="shared" si="0"/>
        <v>0.70282578929613237</v>
      </c>
      <c r="E23">
        <v>5.9403091699244015E-2</v>
      </c>
      <c r="G23">
        <v>14</v>
      </c>
      <c r="H23">
        <f t="shared" ca="1" si="1"/>
        <v>-6.3129871391599656E-3</v>
      </c>
      <c r="J23" s="321" t="s">
        <v>379</v>
      </c>
      <c r="K23" s="321"/>
      <c r="L23" s="321"/>
      <c r="M23" s="321"/>
      <c r="N23" s="321"/>
    </row>
    <row r="24" spans="2:14">
      <c r="B24" s="79">
        <f>dataVAR!B1564</f>
        <v>43245</v>
      </c>
      <c r="C24" s="240">
        <f>dataVAR!C1564</f>
        <v>1497.55</v>
      </c>
      <c r="D24">
        <f t="shared" si="0"/>
        <v>0.20894127074221219</v>
      </c>
      <c r="E24">
        <v>5.8528930586624728E-2</v>
      </c>
      <c r="G24">
        <v>15</v>
      </c>
      <c r="H24">
        <f t="shared" ca="1" si="1"/>
        <v>-6.0054549563564937E-2</v>
      </c>
      <c r="J24" s="125" t="s">
        <v>187</v>
      </c>
      <c r="K24" s="125"/>
      <c r="L24" s="125"/>
      <c r="M24" s="125"/>
      <c r="N24" s="172">
        <f ca="1">AVERAGE(H23:H1848)</f>
        <v>1.4906586717769693E-3</v>
      </c>
    </row>
    <row r="25" spans="2:14">
      <c r="B25" s="79">
        <f>dataVAR!B1719</f>
        <v>43018</v>
      </c>
      <c r="C25" s="240">
        <f>dataVAR!C1719</f>
        <v>1184.6500000000001</v>
      </c>
      <c r="D25">
        <f t="shared" si="0"/>
        <v>-1.3736968724939853</v>
      </c>
      <c r="E25">
        <v>5.7316506985185568E-2</v>
      </c>
      <c r="G25">
        <v>16</v>
      </c>
      <c r="H25">
        <f t="shared" ca="1" si="1"/>
        <v>9.3183947868698738E-3</v>
      </c>
      <c r="J25" s="125" t="s">
        <v>368</v>
      </c>
      <c r="K25" s="125"/>
      <c r="L25" s="125"/>
      <c r="M25" s="125"/>
      <c r="N25" s="172">
        <f ca="1">_xlfn.STDEV.S(H10:H1848)</f>
        <v>3.0428474360409491E-2</v>
      </c>
    </row>
    <row r="26" spans="2:14">
      <c r="B26" s="79">
        <f>dataVAR!B900</f>
        <v>44228</v>
      </c>
      <c r="C26" s="240">
        <f>dataVAR!C900</f>
        <v>2812</v>
      </c>
      <c r="D26">
        <f t="shared" si="0"/>
        <v>0.13701991465149366</v>
      </c>
      <c r="E26">
        <v>5.7076813655761026E-2</v>
      </c>
      <c r="G26">
        <v>17</v>
      </c>
      <c r="H26">
        <f t="shared" ca="1" si="1"/>
        <v>-4.9647657273007455E-2</v>
      </c>
      <c r="J26" s="125" t="s">
        <v>369</v>
      </c>
      <c r="K26" s="125"/>
      <c r="L26" s="125"/>
      <c r="M26" s="125"/>
      <c r="N26" s="173">
        <f ca="1">MIN(H10:H1848)</f>
        <v>-9.1530524588499015E-2</v>
      </c>
    </row>
    <row r="27" spans="2:14">
      <c r="B27" s="79">
        <f>dataVAR!B942</f>
        <v>44166</v>
      </c>
      <c r="C27" s="240">
        <f>dataVAR!C942</f>
        <v>2426.6999999999998</v>
      </c>
      <c r="D27">
        <f t="shared" si="0"/>
        <v>-0.61441463716157751</v>
      </c>
      <c r="E27">
        <v>5.6661309597395647E-2</v>
      </c>
      <c r="G27">
        <v>18</v>
      </c>
      <c r="H27">
        <f t="shared" ca="1" si="1"/>
        <v>2.3537795285672333E-2</v>
      </c>
      <c r="J27" s="125" t="s">
        <v>370</v>
      </c>
      <c r="K27" s="125"/>
      <c r="L27" s="125"/>
      <c r="M27" s="125"/>
      <c r="N27" s="172">
        <f ca="1">MAX(H10:H1848)</f>
        <v>0.10639056935431</v>
      </c>
    </row>
    <row r="28" spans="2:14">
      <c r="B28" s="79">
        <f>dataVAR!B313</f>
        <v>45092</v>
      </c>
      <c r="C28" s="240">
        <f>dataVAR!C313</f>
        <v>3917.7</v>
      </c>
      <c r="D28">
        <f t="shared" si="0"/>
        <v>0.21548357454628989</v>
      </c>
      <c r="E28">
        <v>5.4330346887204208E-2</v>
      </c>
      <c r="G28">
        <v>19</v>
      </c>
      <c r="H28">
        <f t="shared" ca="1" si="1"/>
        <v>-2.1079647051432671E-2</v>
      </c>
      <c r="J28" s="125" t="s">
        <v>371</v>
      </c>
      <c r="K28" s="125"/>
      <c r="L28" s="125"/>
      <c r="M28" s="125"/>
      <c r="N28" s="125">
        <v>5187</v>
      </c>
    </row>
    <row r="29" spans="2:14">
      <c r="B29" s="79">
        <f>dataVAR!B879</f>
        <v>44257</v>
      </c>
      <c r="C29" s="240">
        <f>dataVAR!C879</f>
        <v>3073.5</v>
      </c>
      <c r="D29">
        <f t="shared" si="0"/>
        <v>0.64935741011875714</v>
      </c>
      <c r="E29">
        <v>5.3700992353993879E-2</v>
      </c>
      <c r="G29">
        <v>20</v>
      </c>
      <c r="H29">
        <f t="shared" ca="1" si="1"/>
        <v>-4.1366126994955087E-2</v>
      </c>
    </row>
    <row r="30" spans="2:14">
      <c r="B30" s="79">
        <f>dataVAR!B1743</f>
        <v>42983</v>
      </c>
      <c r="C30" s="240">
        <f>dataVAR!C1743</f>
        <v>1077.7</v>
      </c>
      <c r="D30">
        <f t="shared" si="0"/>
        <v>-0.94330518697225585</v>
      </c>
      <c r="E30">
        <v>5.2936809872877487E-2</v>
      </c>
      <c r="G30">
        <v>21</v>
      </c>
      <c r="H30">
        <f t="shared" ca="1" si="1"/>
        <v>8.2341654022471053E-3</v>
      </c>
      <c r="J30" s="278" t="s">
        <v>372</v>
      </c>
      <c r="K30" s="279" t="s">
        <v>376</v>
      </c>
      <c r="L30" s="279" t="s">
        <v>8722</v>
      </c>
      <c r="M30" s="278" t="s">
        <v>374</v>
      </c>
      <c r="N30" s="279" t="s">
        <v>375</v>
      </c>
    </row>
    <row r="31" spans="2:14">
      <c r="B31" s="79">
        <f>dataVAR!B971</f>
        <v>44123</v>
      </c>
      <c r="C31" s="240">
        <f>dataVAR!C971</f>
        <v>2094.3000000000002</v>
      </c>
      <c r="D31">
        <f t="shared" si="0"/>
        <v>-0.4593420235878336</v>
      </c>
      <c r="E31">
        <v>5.2571264861767712E-2</v>
      </c>
      <c r="G31">
        <v>22</v>
      </c>
      <c r="H31">
        <f t="shared" ca="1" si="1"/>
        <v>3.1939166143426852E-2</v>
      </c>
      <c r="J31" s="175">
        <v>0.05</v>
      </c>
      <c r="K31" s="175">
        <f>100%-J31</f>
        <v>0.95</v>
      </c>
      <c r="L31" s="176">
        <f ca="1">_xlfn.PERCENTILE.INC(H10:H10009,J31)</f>
        <v>-4.9237419832217001E-2</v>
      </c>
      <c r="M31" s="177">
        <f ca="1">$N$16*(1-L31)</f>
        <v>5442.394496669709</v>
      </c>
      <c r="N31" s="177">
        <f ca="1">$N$16-M31</f>
        <v>-255.39449666970904</v>
      </c>
    </row>
    <row r="32" spans="2:14">
      <c r="B32" s="79">
        <f>dataVAR!B830</f>
        <v>44334</v>
      </c>
      <c r="C32" s="240">
        <f>dataVAR!C830</f>
        <v>3056.3</v>
      </c>
      <c r="D32">
        <f t="shared" si="0"/>
        <v>0.45851192618525671</v>
      </c>
      <c r="E32">
        <v>5.1565618558387712E-2</v>
      </c>
      <c r="G32">
        <v>23</v>
      </c>
      <c r="H32">
        <f t="shared" ca="1" si="1"/>
        <v>-1.5148360380415815E-5</v>
      </c>
      <c r="J32" s="144">
        <v>0.01</v>
      </c>
      <c r="K32" s="144">
        <f t="shared" ref="K32:K33" si="3">100%-J32</f>
        <v>0.99</v>
      </c>
      <c r="L32" s="176">
        <f t="shared" ref="L32" ca="1" si="4">_xlfn.PERCENTILE.INC(H11:H10010,J32)</f>
        <v>-6.6596553479001674E-2</v>
      </c>
      <c r="M32" s="174">
        <f ca="1">$N$16*(1-L32)</f>
        <v>5532.4363228955817</v>
      </c>
      <c r="N32" s="174">
        <f ca="1">$N$16-M32</f>
        <v>-345.43632289558172</v>
      </c>
    </row>
    <row r="33" spans="2:14">
      <c r="B33" s="79">
        <f>dataVAR!B1418</f>
        <v>43462</v>
      </c>
      <c r="C33" s="240">
        <f>dataVAR!C1418</f>
        <v>1654.95</v>
      </c>
      <c r="D33">
        <f t="shared" si="0"/>
        <v>-0.90455905012236004</v>
      </c>
      <c r="E33">
        <v>5.124021873772619E-2</v>
      </c>
      <c r="G33">
        <v>24</v>
      </c>
      <c r="H33">
        <f t="shared" ca="1" si="1"/>
        <v>-2.1548680903867714E-2</v>
      </c>
      <c r="J33" s="144">
        <v>5.0000000000000001E-3</v>
      </c>
      <c r="K33" s="144">
        <f t="shared" si="3"/>
        <v>0.995</v>
      </c>
      <c r="L33" s="176">
        <f ca="1">_xlfn.PERCENTILE.INC(H12:H10011,J33)</f>
        <v>-7.6045555643336496E-2</v>
      </c>
      <c r="M33" s="174">
        <f ca="1">$N$16*(1-L33)</f>
        <v>5581.4482971219868</v>
      </c>
      <c r="N33" s="174">
        <f ca="1">$N$16-M33</f>
        <v>-394.4482971219868</v>
      </c>
    </row>
    <row r="34" spans="2:14">
      <c r="B34" s="79">
        <f>dataVAR!B884</f>
        <v>44250</v>
      </c>
      <c r="C34" s="240">
        <f>dataVAR!C884</f>
        <v>3151.95</v>
      </c>
      <c r="D34">
        <f t="shared" si="0"/>
        <v>9.1752724503878502E-2</v>
      </c>
      <c r="E34">
        <v>5.0556005012769849E-2</v>
      </c>
      <c r="G34">
        <v>25</v>
      </c>
      <c r="H34">
        <f t="shared" ca="1" si="1"/>
        <v>2.3123212877260321E-2</v>
      </c>
    </row>
    <row r="35" spans="2:14">
      <c r="B35" s="79">
        <f>dataVAR!B905</f>
        <v>44218</v>
      </c>
      <c r="C35" s="240">
        <f>dataVAR!C905</f>
        <v>2862.75</v>
      </c>
      <c r="D35">
        <f t="shared" si="0"/>
        <v>0.54894769015806477</v>
      </c>
      <c r="E35">
        <v>5.0161557942537738E-2</v>
      </c>
      <c r="G35">
        <v>26</v>
      </c>
      <c r="H35">
        <f t="shared" ca="1" si="1"/>
        <v>3.69029212584982E-2</v>
      </c>
    </row>
    <row r="36" spans="2:14">
      <c r="B36" s="79">
        <f>dataVAR!B1459</f>
        <v>43402</v>
      </c>
      <c r="C36" s="240">
        <f>dataVAR!C1459</f>
        <v>1291.25</v>
      </c>
      <c r="D36">
        <f t="shared" si="0"/>
        <v>0.18981606969990311</v>
      </c>
      <c r="E36">
        <v>5.0067763794772575E-2</v>
      </c>
      <c r="G36">
        <v>27</v>
      </c>
      <c r="H36">
        <f t="shared" ca="1" si="1"/>
        <v>5.5417265075485469E-3</v>
      </c>
    </row>
    <row r="37" spans="2:14">
      <c r="B37" s="79">
        <f>dataVAR!B1749</f>
        <v>42975</v>
      </c>
      <c r="C37" s="240">
        <f>dataVAR!C1749</f>
        <v>1046.1500000000001</v>
      </c>
      <c r="D37">
        <f t="shared" si="0"/>
        <v>-0.31195335276967917</v>
      </c>
      <c r="E37">
        <v>4.9275916455575268E-2</v>
      </c>
      <c r="G37">
        <v>28</v>
      </c>
      <c r="H37">
        <f t="shared" ca="1" si="1"/>
        <v>-3.3229500040807922E-2</v>
      </c>
    </row>
    <row r="38" spans="2:14">
      <c r="B38" s="79">
        <f>dataVAR!B1472</f>
        <v>43382</v>
      </c>
      <c r="C38" s="240">
        <f>dataVAR!C1472</f>
        <v>1372.5</v>
      </c>
      <c r="D38">
        <f t="shared" si="0"/>
        <v>2.5173041894353338E-2</v>
      </c>
      <c r="E38">
        <v>4.9253187613843286E-2</v>
      </c>
      <c r="G38">
        <v>29</v>
      </c>
      <c r="H38">
        <f t="shared" ca="1" si="1"/>
        <v>-2.1790579908782422E-2</v>
      </c>
    </row>
    <row r="39" spans="2:14">
      <c r="B39" s="79">
        <f>dataVAR!B1457</f>
        <v>43404</v>
      </c>
      <c r="C39" s="240">
        <f>dataVAR!C1457</f>
        <v>1337.95</v>
      </c>
      <c r="D39">
        <f t="shared" si="0"/>
        <v>-1.8374752419746625</v>
      </c>
      <c r="E39">
        <v>4.8095967711797999E-2</v>
      </c>
      <c r="G39">
        <v>30</v>
      </c>
      <c r="H39">
        <f t="shared" ca="1" si="1"/>
        <v>8.8199410508818625E-3</v>
      </c>
    </row>
    <row r="40" spans="2:14">
      <c r="B40" s="79">
        <f>dataVAR!B573</f>
        <v>44711</v>
      </c>
      <c r="C40" s="240">
        <f>dataVAR!C573</f>
        <v>3796.4</v>
      </c>
      <c r="D40">
        <f t="shared" si="0"/>
        <v>0.47475239700769151</v>
      </c>
      <c r="E40">
        <v>4.8085027921188545E-2</v>
      </c>
      <c r="G40">
        <v>31</v>
      </c>
      <c r="H40">
        <f t="shared" ca="1" si="1"/>
        <v>2.8593863029843358E-2</v>
      </c>
    </row>
    <row r="41" spans="2:14">
      <c r="B41" s="79">
        <f>dataVAR!B1111</f>
        <v>43916</v>
      </c>
      <c r="C41" s="240">
        <f>dataVAR!C1111</f>
        <v>1994.05</v>
      </c>
      <c r="D41">
        <f t="shared" si="0"/>
        <v>-0.14277475489581506</v>
      </c>
      <c r="E41">
        <v>4.7616659562197565E-2</v>
      </c>
      <c r="G41">
        <v>32</v>
      </c>
      <c r="H41">
        <f t="shared" ca="1" si="1"/>
        <v>7.1711944048049921E-3</v>
      </c>
    </row>
    <row r="42" spans="2:14">
      <c r="B42" s="79">
        <f>dataVAR!B1104</f>
        <v>43929</v>
      </c>
      <c r="C42" s="240">
        <f>dataVAR!C1104</f>
        <v>2278.75</v>
      </c>
      <c r="D42">
        <f t="shared" si="0"/>
        <v>-7.7059791552386139E-2</v>
      </c>
      <c r="E42">
        <v>4.7613823368074605E-2</v>
      </c>
      <c r="G42">
        <v>33</v>
      </c>
      <c r="H42">
        <f t="shared" ca="1" si="1"/>
        <v>6.527936781731726E-2</v>
      </c>
    </row>
    <row r="43" spans="2:14">
      <c r="B43" s="79">
        <f>dataVAR!B1077</f>
        <v>43971</v>
      </c>
      <c r="C43" s="240">
        <f>dataVAR!C1077</f>
        <v>2454.35</v>
      </c>
      <c r="D43">
        <f t="shared" si="0"/>
        <v>2.5139038849389787E-2</v>
      </c>
      <c r="E43">
        <v>4.7609346670197776E-2</v>
      </c>
      <c r="G43">
        <v>34</v>
      </c>
      <c r="H43">
        <f t="shared" ca="1" si="1"/>
        <v>2.6111781793501979E-4</v>
      </c>
    </row>
    <row r="44" spans="2:14">
      <c r="B44" s="79">
        <f>dataVAR!B1103</f>
        <v>43930</v>
      </c>
      <c r="C44" s="240">
        <f>dataVAR!C1103</f>
        <v>2392.65</v>
      </c>
      <c r="D44">
        <f t="shared" si="0"/>
        <v>0.20627755835579803</v>
      </c>
      <c r="E44">
        <v>4.7604120953754242E-2</v>
      </c>
      <c r="G44">
        <v>35</v>
      </c>
      <c r="H44">
        <f t="shared" ca="1" si="1"/>
        <v>-2.9486699081617249E-2</v>
      </c>
    </row>
    <row r="45" spans="2:14">
      <c r="B45" s="79">
        <f>dataVAR!B1112</f>
        <v>43915</v>
      </c>
      <c r="C45" s="240">
        <f>dataVAR!C1112</f>
        <v>1899.1</v>
      </c>
      <c r="D45">
        <f t="shared" si="0"/>
        <v>-0.14277815807487762</v>
      </c>
      <c r="E45">
        <v>4.760149544521082E-2</v>
      </c>
      <c r="G45">
        <v>36</v>
      </c>
      <c r="H45">
        <f t="shared" ca="1" si="1"/>
        <v>-7.694968239205055E-3</v>
      </c>
    </row>
    <row r="46" spans="2:14">
      <c r="B46" s="79">
        <f>dataVAR!B1105</f>
        <v>43928</v>
      </c>
      <c r="C46" s="240">
        <f>dataVAR!C1105</f>
        <v>2170.25</v>
      </c>
      <c r="D46">
        <f t="shared" si="0"/>
        <v>0.11710632415620324</v>
      </c>
      <c r="E46">
        <v>4.7598202972007918E-2</v>
      </c>
      <c r="G46">
        <v>37</v>
      </c>
      <c r="H46">
        <f t="shared" ca="1" si="1"/>
        <v>-1.2332563725099689E-3</v>
      </c>
    </row>
    <row r="47" spans="2:14">
      <c r="B47" s="79">
        <f>dataVAR!B1115</f>
        <v>43910</v>
      </c>
      <c r="C47" s="240">
        <f>dataVAR!C1115</f>
        <v>1916.1</v>
      </c>
      <c r="D47">
        <f t="shared" si="0"/>
        <v>-0.38411356401022911</v>
      </c>
      <c r="E47">
        <v>4.7596680757789167E-2</v>
      </c>
      <c r="G47">
        <v>38</v>
      </c>
      <c r="H47">
        <f t="shared" ca="1" si="1"/>
        <v>-6.2095013430605757E-2</v>
      </c>
    </row>
    <row r="48" spans="2:14">
      <c r="B48" s="79">
        <f>dataVAR!B937</f>
        <v>44173</v>
      </c>
      <c r="C48" s="240">
        <f>dataVAR!C937</f>
        <v>2652.1</v>
      </c>
      <c r="D48">
        <f t="shared" si="0"/>
        <v>0.45592172240865725</v>
      </c>
      <c r="E48">
        <v>4.7377549866143849E-2</v>
      </c>
      <c r="G48">
        <v>39</v>
      </c>
      <c r="H48">
        <f t="shared" ca="1" si="1"/>
        <v>-3.6988455118147315E-2</v>
      </c>
    </row>
    <row r="49" spans="2:8">
      <c r="B49" s="79">
        <f>dataVAR!B1393</f>
        <v>43497</v>
      </c>
      <c r="C49" s="240">
        <f>dataVAR!C1393</f>
        <v>1442.95</v>
      </c>
      <c r="D49">
        <f t="shared" si="0"/>
        <v>-0.5998128833292905</v>
      </c>
      <c r="E49">
        <v>4.7194982501126255E-2</v>
      </c>
      <c r="G49">
        <v>40</v>
      </c>
      <c r="H49">
        <f t="shared" ca="1" si="1"/>
        <v>5.1784703986895983E-2</v>
      </c>
    </row>
    <row r="50" spans="2:8">
      <c r="B50" s="79">
        <f>dataVAR!B1072</f>
        <v>43979</v>
      </c>
      <c r="C50" s="240">
        <f>dataVAR!C1072</f>
        <v>2308.4499999999998</v>
      </c>
      <c r="D50">
        <f t="shared" si="0"/>
        <v>0.413156013775477</v>
      </c>
      <c r="E50">
        <v>4.6892936819077739E-2</v>
      </c>
      <c r="G50">
        <v>41</v>
      </c>
      <c r="H50">
        <f t="shared" ca="1" si="1"/>
        <v>1.532185914575088E-2</v>
      </c>
    </row>
    <row r="51" spans="2:8">
      <c r="B51" s="79">
        <f>dataVAR!B1623</f>
        <v>43158</v>
      </c>
      <c r="C51" s="240">
        <f>dataVAR!C1623</f>
        <v>1354.7</v>
      </c>
      <c r="D51">
        <f t="shared" si="0"/>
        <v>-5.2077950837823836E-2</v>
      </c>
      <c r="E51">
        <v>4.6873846608105112E-2</v>
      </c>
      <c r="G51">
        <v>42</v>
      </c>
      <c r="H51">
        <f t="shared" ca="1" si="1"/>
        <v>1.9931552704467292E-2</v>
      </c>
    </row>
    <row r="52" spans="2:8">
      <c r="B52" s="79">
        <f>dataVAR!B1284</f>
        <v>43661</v>
      </c>
      <c r="C52" s="240">
        <f>dataVAR!C1284</f>
        <v>1425.25</v>
      </c>
      <c r="D52">
        <f t="shared" si="0"/>
        <v>-0.47412734607963514</v>
      </c>
      <c r="E52">
        <v>4.6202420627959942E-2</v>
      </c>
      <c r="G52">
        <v>43</v>
      </c>
      <c r="H52">
        <f t="shared" ca="1" si="1"/>
        <v>3.9944808920903761E-2</v>
      </c>
    </row>
    <row r="53" spans="2:8">
      <c r="B53" s="79">
        <f>dataVAR!B1120</f>
        <v>43903</v>
      </c>
      <c r="C53" s="240">
        <f>dataVAR!C1120</f>
        <v>2101</v>
      </c>
      <c r="D53">
        <f t="shared" si="0"/>
        <v>0.38112803426939551</v>
      </c>
      <c r="E53">
        <v>4.5930509281294621E-2</v>
      </c>
      <c r="G53">
        <v>44</v>
      </c>
      <c r="H53">
        <f t="shared" ca="1" si="1"/>
        <v>-2.2891957406691914E-2</v>
      </c>
    </row>
    <row r="54" spans="2:8">
      <c r="B54" s="79">
        <f>dataVAR!B1625</f>
        <v>43154</v>
      </c>
      <c r="C54" s="240">
        <f>dataVAR!C1625</f>
        <v>1300.25</v>
      </c>
      <c r="D54">
        <f t="shared" si="0"/>
        <v>-3.1686214189578961E-2</v>
      </c>
      <c r="E54">
        <v>4.58373389732743E-2</v>
      </c>
      <c r="G54">
        <v>45</v>
      </c>
      <c r="H54">
        <f t="shared" ca="1" si="1"/>
        <v>-1.9999815787416095E-2</v>
      </c>
    </row>
    <row r="55" spans="2:8">
      <c r="B55" s="79">
        <f>dataVAR!B1605</f>
        <v>43185</v>
      </c>
      <c r="C55" s="240">
        <f>dataVAR!C1605</f>
        <v>1341.45</v>
      </c>
      <c r="D55">
        <f t="shared" si="0"/>
        <v>0.14741511051474152</v>
      </c>
      <c r="E55">
        <v>4.498863170449896E-2</v>
      </c>
      <c r="G55">
        <v>46</v>
      </c>
      <c r="H55">
        <f t="shared" ca="1" si="1"/>
        <v>2.4699863109045343E-3</v>
      </c>
    </row>
    <row r="56" spans="2:8">
      <c r="B56" s="79">
        <f>dataVAR!B1709</f>
        <v>43033</v>
      </c>
      <c r="C56" s="240">
        <f>dataVAR!C1709</f>
        <v>1143.7</v>
      </c>
      <c r="D56">
        <f t="shared" si="0"/>
        <v>-2.4736381918335231</v>
      </c>
      <c r="E56">
        <v>4.4417242283815647E-2</v>
      </c>
      <c r="G56">
        <v>47</v>
      </c>
      <c r="H56">
        <f t="shared" ca="1" si="1"/>
        <v>4.17498438541287E-2</v>
      </c>
    </row>
    <row r="57" spans="2:8">
      <c r="B57" s="79">
        <f>dataVAR!B572</f>
        <v>44712</v>
      </c>
      <c r="C57" s="240">
        <f>dataVAR!C572</f>
        <v>3972.8</v>
      </c>
      <c r="D57">
        <f t="shared" si="0"/>
        <v>0.79639045509464357</v>
      </c>
      <c r="E57">
        <v>4.4401933145388664E-2</v>
      </c>
      <c r="G57">
        <v>48</v>
      </c>
      <c r="H57">
        <f t="shared" ca="1" si="1"/>
        <v>-8.2505020497112037E-3</v>
      </c>
    </row>
    <row r="58" spans="2:8">
      <c r="B58" s="79">
        <f>dataVAR!B1827</f>
        <v>42860</v>
      </c>
      <c r="C58" s="240">
        <f>dataVAR!C1827</f>
        <v>808.9</v>
      </c>
      <c r="D58">
        <f t="shared" si="0"/>
        <v>-4.6233774261342564</v>
      </c>
      <c r="E58">
        <v>4.4072196810483348E-2</v>
      </c>
      <c r="G58">
        <v>49</v>
      </c>
      <c r="H58">
        <f t="shared" ca="1" si="1"/>
        <v>-1.6309919909614373E-2</v>
      </c>
    </row>
    <row r="59" spans="2:8">
      <c r="B59" s="79">
        <f>dataVAR!B73</f>
        <v>45447</v>
      </c>
      <c r="C59" s="240">
        <f>dataVAR!C73</f>
        <v>4548.75</v>
      </c>
      <c r="D59">
        <f t="shared" si="0"/>
        <v>0.72109920307776865</v>
      </c>
      <c r="E59">
        <v>4.3836218741412393E-2</v>
      </c>
      <c r="G59">
        <v>50</v>
      </c>
      <c r="H59">
        <f t="shared" ca="1" si="1"/>
        <v>1.2552377382930144E-2</v>
      </c>
    </row>
    <row r="60" spans="2:8">
      <c r="B60" s="79">
        <f>dataVAR!B1717</f>
        <v>43020</v>
      </c>
      <c r="C60" s="240">
        <f>dataVAR!C1717</f>
        <v>1268.6500000000001</v>
      </c>
      <c r="D60">
        <f t="shared" si="0"/>
        <v>-0.19776928230796503</v>
      </c>
      <c r="E60">
        <v>4.3786702400189316E-2</v>
      </c>
      <c r="G60">
        <v>51</v>
      </c>
      <c r="H60">
        <f t="shared" ca="1" si="1"/>
        <v>-2.2861218189847769E-2</v>
      </c>
    </row>
    <row r="61" spans="2:8">
      <c r="B61" s="79">
        <f>dataVAR!B1556</f>
        <v>43257</v>
      </c>
      <c r="C61" s="240">
        <f>dataVAR!C1556</f>
        <v>1519.55</v>
      </c>
      <c r="D61">
        <f t="shared" si="0"/>
        <v>-1.3386857951367181</v>
      </c>
      <c r="E61">
        <v>4.3302293442137443E-2</v>
      </c>
      <c r="G61">
        <v>52</v>
      </c>
      <c r="H61">
        <f t="shared" ca="1" si="1"/>
        <v>-5.1305609817460199E-2</v>
      </c>
    </row>
    <row r="62" spans="2:8">
      <c r="B62" s="79">
        <f>dataVAR!B362</f>
        <v>45019</v>
      </c>
      <c r="C62" s="240">
        <f>dataVAR!C362</f>
        <v>3553.75</v>
      </c>
      <c r="D62">
        <f t="shared" si="0"/>
        <v>-0.26238480478367915</v>
      </c>
      <c r="E62">
        <v>4.2968695040450179E-2</v>
      </c>
      <c r="G62">
        <v>53</v>
      </c>
      <c r="H62">
        <f t="shared" ca="1" si="1"/>
        <v>8.2446635169517307E-3</v>
      </c>
    </row>
    <row r="63" spans="2:8">
      <c r="B63" s="79">
        <f>dataVAR!B119</f>
        <v>45377</v>
      </c>
      <c r="C63" s="240">
        <f>dataVAR!C119</f>
        <v>4486.2</v>
      </c>
      <c r="D63">
        <f t="shared" si="0"/>
        <v>6.5857518612634267E-2</v>
      </c>
      <c r="E63">
        <v>4.2040033881681482E-2</v>
      </c>
      <c r="G63">
        <v>54</v>
      </c>
      <c r="H63">
        <f t="shared" ca="1" si="1"/>
        <v>3.5373376988718355E-2</v>
      </c>
    </row>
    <row r="64" spans="2:8">
      <c r="B64" s="79">
        <f>dataVAR!B634</f>
        <v>44617</v>
      </c>
      <c r="C64" s="240">
        <f>dataVAR!C634</f>
        <v>4190.75</v>
      </c>
      <c r="D64">
        <f t="shared" si="0"/>
        <v>0.77698502654656088</v>
      </c>
      <c r="E64">
        <v>4.2021117938316511E-2</v>
      </c>
      <c r="G64">
        <v>55</v>
      </c>
      <c r="H64">
        <f t="shared" ca="1" si="1"/>
        <v>5.3071720569046903E-2</v>
      </c>
    </row>
    <row r="65" spans="2:8">
      <c r="B65" s="79">
        <f>dataVAR!B1782</f>
        <v>42926</v>
      </c>
      <c r="C65" s="240">
        <f>dataVAR!C1782</f>
        <v>934.6</v>
      </c>
      <c r="D65">
        <f t="shared" si="0"/>
        <v>-1.4062700620586348</v>
      </c>
      <c r="E65">
        <v>4.1889578429274529E-2</v>
      </c>
      <c r="G65">
        <v>56</v>
      </c>
      <c r="H65">
        <f t="shared" ca="1" si="1"/>
        <v>4.1740808170136791E-2</v>
      </c>
    </row>
    <row r="66" spans="2:8">
      <c r="B66" s="79">
        <f>dataVAR!B1145</f>
        <v>43866</v>
      </c>
      <c r="C66" s="240">
        <f>dataVAR!C1145</f>
        <v>2248.9</v>
      </c>
      <c r="D66">
        <f t="shared" si="0"/>
        <v>0.44959758103961939</v>
      </c>
      <c r="E66">
        <v>4.1620347725554674E-2</v>
      </c>
      <c r="G66">
        <v>57</v>
      </c>
      <c r="H66">
        <f t="shared" ca="1" si="1"/>
        <v>2.4555969333624368E-2</v>
      </c>
    </row>
    <row r="67" spans="2:8">
      <c r="B67" s="79">
        <f>dataVAR!B1627</f>
        <v>43152</v>
      </c>
      <c r="C67" s="240">
        <f>dataVAR!C1627</f>
        <v>1237.8</v>
      </c>
      <c r="D67">
        <f t="shared" si="0"/>
        <v>-0.68015834545160758</v>
      </c>
      <c r="E67">
        <v>4.1202132816286964E-2</v>
      </c>
      <c r="G67">
        <v>58</v>
      </c>
      <c r="H67">
        <f t="shared" ca="1" si="1"/>
        <v>-6.2948400109965788E-2</v>
      </c>
    </row>
    <row r="68" spans="2:8">
      <c r="B68" s="79">
        <f>dataVAR!B1110</f>
        <v>43917</v>
      </c>
      <c r="C68" s="240">
        <f>dataVAR!C1110</f>
        <v>2079.6999999999998</v>
      </c>
      <c r="D68">
        <f t="shared" si="0"/>
        <v>-0.96451411261239617</v>
      </c>
      <c r="E68">
        <v>4.1183824590085044E-2</v>
      </c>
      <c r="G68">
        <v>59</v>
      </c>
      <c r="H68">
        <f t="shared" ca="1" si="1"/>
        <v>-1.8705029059623304E-2</v>
      </c>
    </row>
    <row r="69" spans="2:8">
      <c r="B69" s="79">
        <f>dataVAR!B312</f>
        <v>45093</v>
      </c>
      <c r="C69" s="240">
        <f>dataVAR!C312</f>
        <v>4085.6</v>
      </c>
      <c r="D69">
        <f t="shared" si="0"/>
        <v>-0.21409340121402004</v>
      </c>
      <c r="E69">
        <v>4.1095555120422969E-2</v>
      </c>
      <c r="G69">
        <v>60</v>
      </c>
      <c r="H69">
        <f t="shared" ca="1" si="1"/>
        <v>-5.9850794422707711E-3</v>
      </c>
    </row>
    <row r="70" spans="2:8">
      <c r="B70" s="79">
        <f>dataVAR!B709</f>
        <v>44510</v>
      </c>
      <c r="C70" s="240">
        <f>dataVAR!C709</f>
        <v>4960.3</v>
      </c>
      <c r="D70">
        <f t="shared" si="0"/>
        <v>0.72028909541761588</v>
      </c>
      <c r="E70">
        <v>4.0955184162248359E-2</v>
      </c>
      <c r="G70">
        <v>61</v>
      </c>
      <c r="H70">
        <f t="shared" ca="1" si="1"/>
        <v>-2.6031107953095798E-2</v>
      </c>
    </row>
    <row r="71" spans="2:8">
      <c r="B71" s="79">
        <f>dataVAR!B1297</f>
        <v>43642</v>
      </c>
      <c r="C71" s="240">
        <f>dataVAR!C1297</f>
        <v>1387.45</v>
      </c>
      <c r="D71">
        <f t="shared" si="0"/>
        <v>0.44008793109661609</v>
      </c>
      <c r="E71">
        <v>4.0938412195034024E-2</v>
      </c>
      <c r="G71">
        <v>62</v>
      </c>
      <c r="H71">
        <f t="shared" ca="1" si="1"/>
        <v>-1.5079384177450004E-2</v>
      </c>
    </row>
    <row r="72" spans="2:8">
      <c r="B72" s="79">
        <f>dataVAR!B1808</f>
        <v>42887</v>
      </c>
      <c r="C72" s="240">
        <f>dataVAR!C1808</f>
        <v>776.85</v>
      </c>
      <c r="D72">
        <f t="shared" si="0"/>
        <v>-0.91214520177640468</v>
      </c>
      <c r="E72">
        <v>4.0805818369054572E-2</v>
      </c>
      <c r="G72">
        <v>63</v>
      </c>
      <c r="H72">
        <f t="shared" ca="1" si="1"/>
        <v>2.724320798077862E-2</v>
      </c>
    </row>
    <row r="73" spans="2:8">
      <c r="B73" s="79">
        <f>dataVAR!B1572</f>
        <v>43235</v>
      </c>
      <c r="C73" s="240">
        <f>dataVAR!C1572</f>
        <v>1485.45</v>
      </c>
      <c r="D73">
        <f t="shared" si="0"/>
        <v>-1.5527617893567607</v>
      </c>
      <c r="E73">
        <v>4.0560099633107811E-2</v>
      </c>
      <c r="G73">
        <v>64</v>
      </c>
      <c r="H73">
        <f t="shared" ca="1" si="1"/>
        <v>-1.6776865434017716E-2</v>
      </c>
    </row>
    <row r="74" spans="2:8">
      <c r="B74" s="79">
        <f>dataVAR!B546</f>
        <v>44748</v>
      </c>
      <c r="C74" s="240">
        <f>dataVAR!C546</f>
        <v>3792</v>
      </c>
      <c r="D74">
        <f t="shared" ref="D74:D137" si="5">(C74-C75)/C74</f>
        <v>-6.4504219409282679E-2</v>
      </c>
      <c r="E74">
        <v>4.03349156118143E-2</v>
      </c>
      <c r="G74">
        <v>65</v>
      </c>
      <c r="H74">
        <f t="shared" ca="1" si="1"/>
        <v>2.5824207624055257E-2</v>
      </c>
    </row>
    <row r="75" spans="2:8">
      <c r="B75" s="79">
        <f>dataVAR!B429</f>
        <v>44921</v>
      </c>
      <c r="C75" s="240">
        <f>dataVAR!C429</f>
        <v>4036.6</v>
      </c>
      <c r="D75">
        <f t="shared" si="5"/>
        <v>0.62070802160233862</v>
      </c>
      <c r="E75">
        <v>3.9885051776247335E-2</v>
      </c>
      <c r="G75">
        <v>66</v>
      </c>
      <c r="H75">
        <f t="shared" ref="H75:H138" ca="1" si="6">_xlfn.NORM.INV(RAND(),N$12,N$13)</f>
        <v>-2.4995563517828449E-2</v>
      </c>
    </row>
    <row r="76" spans="2:8">
      <c r="B76" s="79">
        <f>dataVAR!B1256</f>
        <v>43703</v>
      </c>
      <c r="C76" s="240">
        <f>dataVAR!C1256</f>
        <v>1531.05</v>
      </c>
      <c r="D76">
        <f t="shared" si="5"/>
        <v>-2.0338983050847457</v>
      </c>
      <c r="E76">
        <v>3.9743966558897427E-2</v>
      </c>
      <c r="G76">
        <v>67</v>
      </c>
      <c r="H76">
        <f t="shared" ca="1" si="6"/>
        <v>-2.7703146268706055E-2</v>
      </c>
    </row>
    <row r="77" spans="2:8">
      <c r="B77" s="79">
        <f>dataVAR!B113</f>
        <v>45386</v>
      </c>
      <c r="C77" s="240">
        <f>dataVAR!C113</f>
        <v>4645.05</v>
      </c>
      <c r="D77">
        <f t="shared" si="5"/>
        <v>0.31266617151591486</v>
      </c>
      <c r="E77">
        <v>3.9644352590392042E-2</v>
      </c>
      <c r="G77">
        <v>68</v>
      </c>
      <c r="H77">
        <f t="shared" ca="1" si="6"/>
        <v>-2.6173405204853339E-2</v>
      </c>
    </row>
    <row r="78" spans="2:8">
      <c r="B78" s="79">
        <f>dataVAR!B818</f>
        <v>44350</v>
      </c>
      <c r="C78" s="240">
        <f>dataVAR!C818</f>
        <v>3192.7</v>
      </c>
      <c r="D78">
        <f t="shared" si="5"/>
        <v>-0.13980330128104751</v>
      </c>
      <c r="E78">
        <v>3.9621636859084791E-2</v>
      </c>
      <c r="G78">
        <v>69</v>
      </c>
      <c r="H78">
        <f t="shared" ca="1" si="6"/>
        <v>2.1917378660698881E-3</v>
      </c>
    </row>
    <row r="79" spans="2:8">
      <c r="B79" s="79">
        <f>dataVAR!B547</f>
        <v>44747</v>
      </c>
      <c r="C79" s="240">
        <f>dataVAR!C547</f>
        <v>3639.05</v>
      </c>
      <c r="D79">
        <f t="shared" si="5"/>
        <v>-0.45866366221953514</v>
      </c>
      <c r="E79">
        <v>3.9447108448633618E-2</v>
      </c>
      <c r="G79">
        <v>70</v>
      </c>
      <c r="H79">
        <f t="shared" ca="1" si="6"/>
        <v>-3.6943258348837278E-2</v>
      </c>
    </row>
    <row r="80" spans="2:8">
      <c r="B80" s="79">
        <f>dataVAR!B9</f>
        <v>45540</v>
      </c>
      <c r="C80" s="240">
        <f>dataVAR!C9</f>
        <v>5308.15</v>
      </c>
      <c r="D80">
        <f t="shared" si="5"/>
        <v>0.8341606774488286</v>
      </c>
      <c r="E80">
        <v>3.9043734634477176E-2</v>
      </c>
      <c r="G80">
        <v>71</v>
      </c>
      <c r="H80">
        <f t="shared" ca="1" si="6"/>
        <v>-5.2911061711776626E-3</v>
      </c>
    </row>
    <row r="81" spans="2:8">
      <c r="B81" s="79">
        <f>dataVAR!B1784</f>
        <v>42922</v>
      </c>
      <c r="C81" s="240">
        <f>dataVAR!C1784</f>
        <v>880.3</v>
      </c>
      <c r="D81">
        <f t="shared" si="5"/>
        <v>-5.0476542087924567</v>
      </c>
      <c r="E81">
        <v>3.8907190730432806E-2</v>
      </c>
      <c r="G81">
        <v>72</v>
      </c>
      <c r="H81">
        <f t="shared" ca="1" si="6"/>
        <v>-1.1783386592900536E-2</v>
      </c>
    </row>
    <row r="82" spans="2:8">
      <c r="B82" s="79">
        <f>dataVAR!B726</f>
        <v>44483</v>
      </c>
      <c r="C82" s="240">
        <f>dataVAR!C726</f>
        <v>5323.75</v>
      </c>
      <c r="D82">
        <f t="shared" si="5"/>
        <v>0.56024418877670812</v>
      </c>
      <c r="E82">
        <v>3.8807231744541038E-2</v>
      </c>
      <c r="G82">
        <v>73</v>
      </c>
      <c r="H82">
        <f t="shared" ca="1" si="6"/>
        <v>-9.4836895294975231E-4</v>
      </c>
    </row>
    <row r="83" spans="2:8">
      <c r="B83" s="79">
        <f>dataVAR!B1009</f>
        <v>44068</v>
      </c>
      <c r="C83" s="240">
        <f>dataVAR!C1009</f>
        <v>2341.15</v>
      </c>
      <c r="D83">
        <f t="shared" si="5"/>
        <v>8.8503513230677344E-2</v>
      </c>
      <c r="E83">
        <v>3.8805715139995263E-2</v>
      </c>
      <c r="G83">
        <v>74</v>
      </c>
      <c r="H83">
        <f t="shared" ca="1" si="6"/>
        <v>4.0195993287869596E-2</v>
      </c>
    </row>
    <row r="84" spans="2:8">
      <c r="B84" s="79">
        <f>dataVAR!B1149</f>
        <v>43861</v>
      </c>
      <c r="C84" s="240">
        <f>dataVAR!C1149</f>
        <v>2133.9499999999998</v>
      </c>
      <c r="D84">
        <f t="shared" si="5"/>
        <v>-0.95070175027531112</v>
      </c>
      <c r="E84">
        <v>3.8730991822676093E-2</v>
      </c>
      <c r="G84">
        <v>75</v>
      </c>
      <c r="H84">
        <f t="shared" ca="1" si="6"/>
        <v>-3.1738219391804642E-2</v>
      </c>
    </row>
    <row r="85" spans="2:8">
      <c r="B85" s="79">
        <f>dataVAR!B645</f>
        <v>44602</v>
      </c>
      <c r="C85" s="240">
        <f>dataVAR!C645</f>
        <v>4162.7</v>
      </c>
      <c r="D85">
        <f t="shared" si="5"/>
        <v>-3.7475676844356703E-3</v>
      </c>
      <c r="E85">
        <v>3.8580728853868866E-2</v>
      </c>
      <c r="G85">
        <v>76</v>
      </c>
      <c r="H85">
        <f t="shared" ca="1" si="6"/>
        <v>-2.9574924241719626E-2</v>
      </c>
    </row>
    <row r="86" spans="2:8">
      <c r="B86" s="79">
        <f>dataVAR!B426</f>
        <v>44924</v>
      </c>
      <c r="C86" s="240">
        <f>dataVAR!C426</f>
        <v>4178.3</v>
      </c>
      <c r="D86">
        <f t="shared" si="5"/>
        <v>7.3079960749587239E-2</v>
      </c>
      <c r="E86">
        <v>3.8424718186822436E-2</v>
      </c>
      <c r="G86">
        <v>77</v>
      </c>
      <c r="H86">
        <f t="shared" ca="1" si="6"/>
        <v>-2.9938445522746396E-2</v>
      </c>
    </row>
    <row r="87" spans="2:8">
      <c r="B87" s="79">
        <f>dataVAR!B238</f>
        <v>45203</v>
      </c>
      <c r="C87" s="240">
        <f>dataVAR!C238</f>
        <v>3872.95</v>
      </c>
      <c r="D87">
        <f t="shared" si="5"/>
        <v>0.21389380188228602</v>
      </c>
      <c r="E87">
        <v>3.8020113866690769E-2</v>
      </c>
      <c r="G87">
        <v>78</v>
      </c>
      <c r="H87">
        <f t="shared" ca="1" si="6"/>
        <v>1.6396144619924943E-2</v>
      </c>
    </row>
    <row r="88" spans="2:8">
      <c r="B88" s="79">
        <f>dataVAR!B890</f>
        <v>44242</v>
      </c>
      <c r="C88" s="240">
        <f>dataVAR!C890</f>
        <v>3044.55</v>
      </c>
      <c r="D88">
        <f t="shared" si="5"/>
        <v>4.7987387298615673E-2</v>
      </c>
      <c r="E88">
        <v>3.7985909247672096E-2</v>
      </c>
      <c r="G88">
        <v>79</v>
      </c>
      <c r="H88">
        <f t="shared" ca="1" si="6"/>
        <v>1.8915400161309256E-2</v>
      </c>
    </row>
    <row r="89" spans="2:8">
      <c r="B89" s="79">
        <f>dataVAR!B919</f>
        <v>44200</v>
      </c>
      <c r="C89" s="240">
        <f>dataVAR!C919</f>
        <v>2898.45</v>
      </c>
      <c r="D89">
        <f t="shared" si="5"/>
        <v>-1.3231209784540138E-2</v>
      </c>
      <c r="E89">
        <v>3.7727061015370253E-2</v>
      </c>
      <c r="G89">
        <v>80</v>
      </c>
      <c r="H89">
        <f t="shared" ca="1" si="6"/>
        <v>1.7538537193990452E-2</v>
      </c>
    </row>
    <row r="90" spans="2:8">
      <c r="B90" s="79">
        <f>dataVAR!B843</f>
        <v>44314</v>
      </c>
      <c r="C90" s="240">
        <f>dataVAR!C843</f>
        <v>2936.8</v>
      </c>
      <c r="D90">
        <f t="shared" si="5"/>
        <v>0.30151865976573139</v>
      </c>
      <c r="E90">
        <v>3.7404658131299492E-2</v>
      </c>
      <c r="G90">
        <v>81</v>
      </c>
      <c r="H90">
        <f t="shared" ca="1" si="6"/>
        <v>-1.381362469184132E-2</v>
      </c>
    </row>
    <row r="91" spans="2:8">
      <c r="B91" s="79">
        <f>dataVAR!B1150</f>
        <v>43860</v>
      </c>
      <c r="C91" s="240">
        <f>dataVAR!C1150</f>
        <v>2051.3000000000002</v>
      </c>
      <c r="D91">
        <f t="shared" si="5"/>
        <v>0.43179934675571596</v>
      </c>
      <c r="E91">
        <v>3.7366548042704666E-2</v>
      </c>
      <c r="G91">
        <v>82</v>
      </c>
      <c r="H91">
        <f t="shared" ca="1" si="6"/>
        <v>-7.5152355993638609E-3</v>
      </c>
    </row>
    <row r="92" spans="2:8">
      <c r="B92" s="79">
        <f>dataVAR!B1635</f>
        <v>43139</v>
      </c>
      <c r="C92" s="240">
        <f>dataVAR!C1635</f>
        <v>1165.55</v>
      </c>
      <c r="D92">
        <f t="shared" si="5"/>
        <v>-2.9196087683926044</v>
      </c>
      <c r="E92">
        <v>3.680665780103802E-2</v>
      </c>
      <c r="G92">
        <v>83</v>
      </c>
      <c r="H92">
        <f t="shared" ca="1" si="6"/>
        <v>-1.6783657364483381E-2</v>
      </c>
    </row>
    <row r="93" spans="2:8">
      <c r="B93" s="79">
        <f>dataVAR!B719</f>
        <v>44495</v>
      </c>
      <c r="C93" s="240">
        <f>dataVAR!C719</f>
        <v>4568.5</v>
      </c>
      <c r="D93">
        <f t="shared" si="5"/>
        <v>7.1982051001422867E-2</v>
      </c>
      <c r="E93">
        <v>3.6751669037977372E-2</v>
      </c>
      <c r="G93">
        <v>84</v>
      </c>
      <c r="H93">
        <f t="shared" ca="1" si="6"/>
        <v>1.119452441238704E-2</v>
      </c>
    </row>
    <row r="94" spans="2:8">
      <c r="B94" s="79">
        <f>dataVAR!B745</f>
        <v>44456</v>
      </c>
      <c r="C94" s="240">
        <f>dataVAR!C745</f>
        <v>4239.6499999999996</v>
      </c>
      <c r="D94">
        <f t="shared" si="5"/>
        <v>0.64796622362695033</v>
      </c>
      <c r="E94">
        <v>3.6595001945915265E-2</v>
      </c>
      <c r="G94">
        <v>85</v>
      </c>
      <c r="H94">
        <f t="shared" ca="1" si="6"/>
        <v>6.6436481964686697E-3</v>
      </c>
    </row>
    <row r="95" spans="2:8">
      <c r="B95" s="79">
        <f>dataVAR!B1437</f>
        <v>43434</v>
      </c>
      <c r="C95" s="240">
        <f>dataVAR!C1437</f>
        <v>1492.5</v>
      </c>
      <c r="D95">
        <f t="shared" si="5"/>
        <v>-0.10881072026800676</v>
      </c>
      <c r="E95">
        <v>3.6448911222780628E-2</v>
      </c>
      <c r="G95">
        <v>86</v>
      </c>
      <c r="H95">
        <f t="shared" ca="1" si="6"/>
        <v>-2.7006278109240425E-3</v>
      </c>
    </row>
    <row r="96" spans="2:8">
      <c r="B96" s="79">
        <f>dataVAR!B1517</f>
        <v>43312</v>
      </c>
      <c r="C96" s="240">
        <f>dataVAR!C1517</f>
        <v>1654.9</v>
      </c>
      <c r="D96">
        <f t="shared" si="5"/>
        <v>0.14804519910568614</v>
      </c>
      <c r="E96">
        <v>3.6286180433863183E-2</v>
      </c>
      <c r="G96">
        <v>87</v>
      </c>
      <c r="H96">
        <f t="shared" ca="1" si="6"/>
        <v>-2.6550290444257989E-2</v>
      </c>
    </row>
    <row r="97" spans="2:8">
      <c r="B97" s="79">
        <f>dataVAR!B1565</f>
        <v>43244</v>
      </c>
      <c r="C97" s="240">
        <f>dataVAR!C1565</f>
        <v>1409.9</v>
      </c>
      <c r="D97">
        <f t="shared" si="5"/>
        <v>-0.6247960848287113</v>
      </c>
      <c r="E97">
        <v>3.6279168735371368E-2</v>
      </c>
      <c r="G97">
        <v>88</v>
      </c>
      <c r="H97">
        <f t="shared" ca="1" si="6"/>
        <v>-4.4851050197819244E-2</v>
      </c>
    </row>
    <row r="98" spans="2:8">
      <c r="B98" s="79">
        <f>dataVAR!B959</f>
        <v>44139</v>
      </c>
      <c r="C98" s="240">
        <f>dataVAR!C959</f>
        <v>2290.8000000000002</v>
      </c>
      <c r="D98">
        <f t="shared" si="5"/>
        <v>-0.81063383970665259</v>
      </c>
      <c r="E98">
        <v>3.56862231534835E-2</v>
      </c>
      <c r="G98">
        <v>89</v>
      </c>
      <c r="H98">
        <f t="shared" ca="1" si="6"/>
        <v>-7.8124152588276305E-2</v>
      </c>
    </row>
    <row r="99" spans="2:8">
      <c r="B99" s="79">
        <f>dataVAR!B530</f>
        <v>44770</v>
      </c>
      <c r="C99" s="240">
        <f>dataVAR!C530</f>
        <v>4147.8</v>
      </c>
      <c r="D99">
        <f t="shared" si="5"/>
        <v>0.40157432855971842</v>
      </c>
      <c r="E99">
        <v>3.5404310718935426E-2</v>
      </c>
      <c r="G99">
        <v>90</v>
      </c>
      <c r="H99">
        <f t="shared" ca="1" si="6"/>
        <v>3.2303129287924587E-2</v>
      </c>
    </row>
    <row r="100" spans="2:8">
      <c r="B100" s="79">
        <f>dataVAR!B1140</f>
        <v>43873</v>
      </c>
      <c r="C100" s="240">
        <f>dataVAR!C1140</f>
        <v>2482.15</v>
      </c>
      <c r="D100">
        <f t="shared" si="5"/>
        <v>-0.90681465664847005</v>
      </c>
      <c r="E100">
        <v>3.531212859819112E-2</v>
      </c>
      <c r="G100">
        <v>91</v>
      </c>
      <c r="H100">
        <f t="shared" ca="1" si="6"/>
        <v>-2.3549816170751133E-2</v>
      </c>
    </row>
    <row r="101" spans="2:8">
      <c r="B101" s="79">
        <f>dataVAR!B718</f>
        <v>44496</v>
      </c>
      <c r="C101" s="240">
        <f>dataVAR!C718</f>
        <v>4733</v>
      </c>
      <c r="D101">
        <f t="shared" si="5"/>
        <v>8.2960067610395025E-2</v>
      </c>
      <c r="E101">
        <v>3.4755968730192266E-2</v>
      </c>
      <c r="G101">
        <v>92</v>
      </c>
      <c r="H101">
        <f t="shared" ca="1" si="6"/>
        <v>-5.056738951221669E-2</v>
      </c>
    </row>
    <row r="102" spans="2:8">
      <c r="B102" s="79">
        <f>dataVAR!B633</f>
        <v>44620</v>
      </c>
      <c r="C102" s="240">
        <f>dataVAR!C633</f>
        <v>4340.3500000000004</v>
      </c>
      <c r="D102">
        <f t="shared" si="5"/>
        <v>0.42423998064672208</v>
      </c>
      <c r="E102">
        <v>3.4467266464686105E-2</v>
      </c>
      <c r="G102">
        <v>93</v>
      </c>
      <c r="H102">
        <f t="shared" ca="1" si="6"/>
        <v>4.021130449904832E-2</v>
      </c>
    </row>
    <row r="103" spans="2:8">
      <c r="B103" s="79">
        <f>dataVAR!B1066</f>
        <v>43987</v>
      </c>
      <c r="C103" s="240">
        <f>dataVAR!C1066</f>
        <v>2499</v>
      </c>
      <c r="D103">
        <f t="shared" si="5"/>
        <v>0.46732693077230891</v>
      </c>
      <c r="E103">
        <v>3.3933573429371824E-2</v>
      </c>
      <c r="G103">
        <v>94</v>
      </c>
      <c r="H103">
        <f t="shared" ca="1" si="6"/>
        <v>4.8217395018474413E-2</v>
      </c>
    </row>
    <row r="104" spans="2:8">
      <c r="B104" s="79">
        <f>dataVAR!B1339</f>
        <v>43579</v>
      </c>
      <c r="C104" s="240">
        <f>dataVAR!C1339</f>
        <v>1331.15</v>
      </c>
      <c r="D104">
        <f t="shared" si="5"/>
        <v>-1.1096420388385981</v>
      </c>
      <c r="E104">
        <v>3.3880479284829006E-2</v>
      </c>
      <c r="G104">
        <v>95</v>
      </c>
      <c r="H104">
        <f t="shared" ca="1" si="6"/>
        <v>-3.3703739830827487E-3</v>
      </c>
    </row>
    <row r="105" spans="2:8">
      <c r="B105" s="79">
        <f>dataVAR!B845</f>
        <v>44312</v>
      </c>
      <c r="C105" s="240">
        <f>dataVAR!C845</f>
        <v>2808.25</v>
      </c>
      <c r="D105">
        <f t="shared" si="5"/>
        <v>0.47105848838244457</v>
      </c>
      <c r="E105">
        <v>3.3668654856227255E-2</v>
      </c>
      <c r="G105">
        <v>96</v>
      </c>
      <c r="H105">
        <f t="shared" ca="1" si="6"/>
        <v>-3.2004700239249124E-2</v>
      </c>
    </row>
    <row r="106" spans="2:8">
      <c r="B106" s="79">
        <f>dataVAR!B1539</f>
        <v>43280</v>
      </c>
      <c r="C106" s="240">
        <f>dataVAR!C1539</f>
        <v>1485.4</v>
      </c>
      <c r="D106">
        <f t="shared" si="5"/>
        <v>-0.4892284906422511</v>
      </c>
      <c r="E106">
        <v>3.3627305776221923E-2</v>
      </c>
      <c r="G106">
        <v>97</v>
      </c>
      <c r="H106">
        <f t="shared" ca="1" si="6"/>
        <v>2.4946910134724422E-2</v>
      </c>
    </row>
    <row r="107" spans="2:8">
      <c r="B107" s="79">
        <f>dataVAR!B1099</f>
        <v>43938</v>
      </c>
      <c r="C107" s="240">
        <f>dataVAR!C1099</f>
        <v>2212.1</v>
      </c>
      <c r="D107">
        <f t="shared" si="5"/>
        <v>-0.14210478730617962</v>
      </c>
      <c r="E107">
        <v>3.356539035305818E-2</v>
      </c>
      <c r="G107">
        <v>98</v>
      </c>
      <c r="H107">
        <f t="shared" ca="1" si="6"/>
        <v>-1.5434761173623072E-2</v>
      </c>
    </row>
    <row r="108" spans="2:8">
      <c r="B108" s="79">
        <f>dataVAR!B938</f>
        <v>44172</v>
      </c>
      <c r="C108" s="240">
        <f>dataVAR!C938</f>
        <v>2526.4499999999998</v>
      </c>
      <c r="D108">
        <f t="shared" si="5"/>
        <v>0.46709810207999364</v>
      </c>
      <c r="E108">
        <v>3.3465930455777768E-2</v>
      </c>
      <c r="G108">
        <v>99</v>
      </c>
      <c r="H108">
        <f t="shared" ca="1" si="6"/>
        <v>4.8182271281762154E-2</v>
      </c>
    </row>
    <row r="109" spans="2:8">
      <c r="B109" s="79">
        <f>dataVAR!B1475</f>
        <v>43377</v>
      </c>
      <c r="C109" s="240">
        <f>dataVAR!C1475</f>
        <v>1346.35</v>
      </c>
      <c r="D109">
        <f t="shared" si="5"/>
        <v>-0.62476324878374878</v>
      </c>
      <c r="E109">
        <v>3.3386563672150496E-2</v>
      </c>
      <c r="G109">
        <v>100</v>
      </c>
      <c r="H109">
        <f t="shared" ca="1" si="6"/>
        <v>6.497051798553163E-3</v>
      </c>
    </row>
    <row r="110" spans="2:8">
      <c r="B110" s="79">
        <f>dataVAR!B1108</f>
        <v>43921</v>
      </c>
      <c r="C110" s="240">
        <f>dataVAR!C1108</f>
        <v>2187.5</v>
      </c>
      <c r="D110">
        <f t="shared" si="5"/>
        <v>-1.0052800000000002</v>
      </c>
      <c r="E110">
        <v>3.3348571428571346E-2</v>
      </c>
      <c r="G110">
        <v>101</v>
      </c>
      <c r="H110">
        <f t="shared" ca="1" si="6"/>
        <v>-7.7558552632228227E-3</v>
      </c>
    </row>
    <row r="111" spans="2:8">
      <c r="B111" s="79">
        <f>dataVAR!B487</f>
        <v>44834</v>
      </c>
      <c r="C111" s="240">
        <f>dataVAR!C487</f>
        <v>4386.55</v>
      </c>
      <c r="D111">
        <f t="shared" si="5"/>
        <v>0.5064230431660417</v>
      </c>
      <c r="E111">
        <v>3.3283559973099584E-2</v>
      </c>
      <c r="G111">
        <v>102</v>
      </c>
      <c r="H111">
        <f t="shared" ca="1" si="6"/>
        <v>-1.7785933926697521E-2</v>
      </c>
    </row>
    <row r="112" spans="2:8">
      <c r="B112" s="79">
        <f>dataVAR!B1024</f>
        <v>44047</v>
      </c>
      <c r="C112" s="240">
        <f>dataVAR!C1024</f>
        <v>2165.1</v>
      </c>
      <c r="D112">
        <f t="shared" si="5"/>
        <v>0.38016719781996211</v>
      </c>
      <c r="E112">
        <v>3.3231721398549637E-2</v>
      </c>
      <c r="G112">
        <v>103</v>
      </c>
      <c r="H112">
        <f t="shared" ca="1" si="6"/>
        <v>2.158712876888726E-2</v>
      </c>
    </row>
    <row r="113" spans="2:8">
      <c r="B113" s="79">
        <f>dataVAR!B1303</f>
        <v>43634</v>
      </c>
      <c r="C113" s="240">
        <f>dataVAR!C1303</f>
        <v>1342</v>
      </c>
      <c r="D113">
        <f t="shared" si="5"/>
        <v>-0.20469448584202685</v>
      </c>
      <c r="E113">
        <v>3.3159463487332341E-2</v>
      </c>
      <c r="G113">
        <v>104</v>
      </c>
      <c r="H113">
        <f t="shared" ca="1" si="6"/>
        <v>-1.2431696391505031E-2</v>
      </c>
    </row>
    <row r="114" spans="2:8">
      <c r="B114" s="79">
        <f>dataVAR!B1505</f>
        <v>43329</v>
      </c>
      <c r="C114" s="240">
        <f>dataVAR!C1505</f>
        <v>1616.7</v>
      </c>
      <c r="D114">
        <f t="shared" si="5"/>
        <v>-0.81165336797179444</v>
      </c>
      <c r="E114">
        <v>3.2875610812148258E-2</v>
      </c>
      <c r="G114">
        <v>105</v>
      </c>
      <c r="H114">
        <f t="shared" ca="1" si="6"/>
        <v>-1.0125209529674072E-2</v>
      </c>
    </row>
    <row r="115" spans="2:8">
      <c r="B115" s="79">
        <f>dataVAR!B851</f>
        <v>44301</v>
      </c>
      <c r="C115" s="240">
        <f>dataVAR!C851</f>
        <v>2928.9</v>
      </c>
      <c r="D115">
        <f t="shared" si="5"/>
        <v>0.27959302127078428</v>
      </c>
      <c r="E115">
        <v>3.2845095428317893E-2</v>
      </c>
      <c r="G115">
        <v>106</v>
      </c>
      <c r="H115">
        <f t="shared" ca="1" si="6"/>
        <v>-2.194282450571888E-2</v>
      </c>
    </row>
    <row r="116" spans="2:8">
      <c r="B116" s="79">
        <f>dataVAR!B1033</f>
        <v>44034</v>
      </c>
      <c r="C116" s="240">
        <f>dataVAR!C1033</f>
        <v>2110</v>
      </c>
      <c r="D116">
        <f t="shared" si="5"/>
        <v>-0.5573933649289099</v>
      </c>
      <c r="E116">
        <v>3.2796208530805712E-2</v>
      </c>
      <c r="G116">
        <v>107</v>
      </c>
      <c r="H116">
        <f t="shared" ca="1" si="6"/>
        <v>4.9228581076158254E-2</v>
      </c>
    </row>
    <row r="117" spans="2:8">
      <c r="B117" s="79">
        <f>dataVAR!B876</f>
        <v>44260</v>
      </c>
      <c r="C117" s="240">
        <f>dataVAR!C876</f>
        <v>3286.1</v>
      </c>
      <c r="D117">
        <f t="shared" si="5"/>
        <v>0.54692492620431521</v>
      </c>
      <c r="E117">
        <v>3.2683119807674778E-2</v>
      </c>
      <c r="G117">
        <v>108</v>
      </c>
      <c r="H117">
        <f t="shared" ca="1" si="6"/>
        <v>-8.2143593776988506E-3</v>
      </c>
    </row>
    <row r="118" spans="2:8">
      <c r="B118" s="79">
        <f>dataVAR!B1596</f>
        <v>43200</v>
      </c>
      <c r="C118" s="240">
        <f>dataVAR!C1596</f>
        <v>1488.85</v>
      </c>
      <c r="D118">
        <f t="shared" si="5"/>
        <v>0.16485878362494533</v>
      </c>
      <c r="E118">
        <v>3.247472881754368E-2</v>
      </c>
      <c r="G118">
        <v>109</v>
      </c>
      <c r="H118">
        <f t="shared" ca="1" si="6"/>
        <v>1.1671717785273454E-2</v>
      </c>
    </row>
    <row r="119" spans="2:8">
      <c r="B119" s="79">
        <f>dataVAR!B1658</f>
        <v>43105</v>
      </c>
      <c r="C119" s="240">
        <f>dataVAR!C1658</f>
        <v>1243.4000000000001</v>
      </c>
      <c r="D119">
        <f t="shared" si="5"/>
        <v>-0.81357567958822574</v>
      </c>
      <c r="E119">
        <v>3.2411130770468213E-2</v>
      </c>
      <c r="G119">
        <v>110</v>
      </c>
      <c r="H119">
        <f t="shared" ca="1" si="6"/>
        <v>1.4277066159935417E-2</v>
      </c>
    </row>
    <row r="120" spans="2:8">
      <c r="B120" s="79">
        <f>dataVAR!B1085</f>
        <v>43959</v>
      </c>
      <c r="C120" s="240">
        <f>dataVAR!C1085</f>
        <v>2255</v>
      </c>
      <c r="D120">
        <f t="shared" si="5"/>
        <v>0.57514412416851446</v>
      </c>
      <c r="E120">
        <v>3.2328159645232855E-2</v>
      </c>
      <c r="G120">
        <v>111</v>
      </c>
      <c r="H120">
        <f t="shared" ca="1" si="6"/>
        <v>-4.2545360028913112E-2</v>
      </c>
    </row>
    <row r="121" spans="2:8">
      <c r="B121" s="79">
        <f>dataVAR!B1752</f>
        <v>42969</v>
      </c>
      <c r="C121" s="240">
        <f>dataVAR!C1752</f>
        <v>958.05</v>
      </c>
      <c r="D121">
        <f t="shared" si="5"/>
        <v>-0.21042743071864742</v>
      </c>
      <c r="E121">
        <v>3.2305203277490667E-2</v>
      </c>
      <c r="G121">
        <v>112</v>
      </c>
      <c r="H121">
        <f t="shared" ca="1" si="6"/>
        <v>1.2223698208446142E-2</v>
      </c>
    </row>
    <row r="122" spans="2:8">
      <c r="B122" s="79">
        <f>dataVAR!B1697</f>
        <v>43049</v>
      </c>
      <c r="C122" s="240">
        <f>dataVAR!C1697</f>
        <v>1159.6500000000001</v>
      </c>
      <c r="D122">
        <f t="shared" si="5"/>
        <v>-5.7732936661923695E-2</v>
      </c>
      <c r="E122">
        <v>3.2294226706333841E-2</v>
      </c>
      <c r="G122">
        <v>113</v>
      </c>
      <c r="H122">
        <f t="shared" ca="1" si="6"/>
        <v>-3.5804597545321046E-2</v>
      </c>
    </row>
    <row r="123" spans="2:8">
      <c r="B123" s="79">
        <f>dataVAR!B1460</f>
        <v>43399</v>
      </c>
      <c r="C123" s="240">
        <f>dataVAR!C1460</f>
        <v>1226.5999999999999</v>
      </c>
      <c r="D123">
        <f t="shared" si="5"/>
        <v>-2.3621392466981903</v>
      </c>
      <c r="E123">
        <v>3.2202837110712541E-2</v>
      </c>
      <c r="G123">
        <v>114</v>
      </c>
      <c r="H123">
        <f t="shared" ca="1" si="6"/>
        <v>1.6486927039075405E-2</v>
      </c>
    </row>
    <row r="124" spans="2:8">
      <c r="B124" s="79">
        <f>dataVAR!B628</f>
        <v>44628</v>
      </c>
      <c r="C124" s="240">
        <f>dataVAR!C628</f>
        <v>4124</v>
      </c>
      <c r="D124">
        <f t="shared" si="5"/>
        <v>0.42247817652764313</v>
      </c>
      <c r="E124">
        <v>3.2092628516003856E-2</v>
      </c>
      <c r="G124">
        <v>115</v>
      </c>
      <c r="H124">
        <f t="shared" ca="1" si="6"/>
        <v>-1.2547269647104715E-2</v>
      </c>
    </row>
    <row r="125" spans="2:8">
      <c r="B125" s="79">
        <f>dataVAR!B1069</f>
        <v>43984</v>
      </c>
      <c r="C125" s="240">
        <f>dataVAR!C1069</f>
        <v>2381.6999999999998</v>
      </c>
      <c r="D125">
        <f t="shared" si="5"/>
        <v>0.54719318134105888</v>
      </c>
      <c r="E125">
        <v>3.1993953898475806E-2</v>
      </c>
      <c r="G125">
        <v>116</v>
      </c>
      <c r="H125">
        <f t="shared" ca="1" si="6"/>
        <v>2.2608845496551584E-2</v>
      </c>
    </row>
    <row r="126" spans="2:8">
      <c r="B126" s="79">
        <f>dataVAR!B1725</f>
        <v>43007</v>
      </c>
      <c r="C126" s="240">
        <f>dataVAR!C1725</f>
        <v>1078.45</v>
      </c>
      <c r="D126">
        <f t="shared" si="5"/>
        <v>-3.4643701608790396</v>
      </c>
      <c r="E126">
        <v>3.1990356530205384E-2</v>
      </c>
      <c r="G126">
        <v>117</v>
      </c>
      <c r="H126">
        <f t="shared" ca="1" si="6"/>
        <v>5.203547250801259E-2</v>
      </c>
    </row>
    <row r="127" spans="2:8">
      <c r="B127" s="79">
        <f>dataVAR!B690</f>
        <v>44538</v>
      </c>
      <c r="C127" s="240">
        <f>dataVAR!C690</f>
        <v>4814.6000000000004</v>
      </c>
      <c r="D127">
        <f t="shared" si="5"/>
        <v>0.61655173846217759</v>
      </c>
      <c r="E127">
        <v>3.1975657375483052E-2</v>
      </c>
      <c r="G127">
        <v>118</v>
      </c>
      <c r="H127">
        <f t="shared" ca="1" si="6"/>
        <v>2.4559435051984598E-3</v>
      </c>
    </row>
    <row r="128" spans="2:8">
      <c r="B128" s="79">
        <f>dataVAR!B1195</f>
        <v>43796</v>
      </c>
      <c r="C128" s="240">
        <f>dataVAR!C1195</f>
        <v>1846.15</v>
      </c>
      <c r="D128">
        <f t="shared" si="5"/>
        <v>0.46401971670774317</v>
      </c>
      <c r="E128">
        <v>3.1931316523576114E-2</v>
      </c>
      <c r="G128">
        <v>119</v>
      </c>
      <c r="H128">
        <f t="shared" ca="1" si="6"/>
        <v>3.9598796230402258E-2</v>
      </c>
    </row>
    <row r="129" spans="2:8">
      <c r="B129" s="79">
        <f>dataVAR!B1751</f>
        <v>42970</v>
      </c>
      <c r="C129" s="240">
        <f>dataVAR!C1751</f>
        <v>989.5</v>
      </c>
      <c r="D129">
        <f t="shared" si="5"/>
        <v>-1.2265285497726126</v>
      </c>
      <c r="E129">
        <v>3.1783729156139508E-2</v>
      </c>
      <c r="G129">
        <v>120</v>
      </c>
      <c r="H129">
        <f t="shared" ca="1" si="6"/>
        <v>-1.9561284829941274E-2</v>
      </c>
    </row>
    <row r="130" spans="2:8">
      <c r="B130" s="79">
        <f>dataVAR!B983</f>
        <v>44104</v>
      </c>
      <c r="C130" s="240">
        <f>dataVAR!C983</f>
        <v>2203.15</v>
      </c>
      <c r="D130">
        <f t="shared" si="5"/>
        <v>0.47770238068220505</v>
      </c>
      <c r="E130">
        <v>3.1727299548373958E-2</v>
      </c>
      <c r="G130">
        <v>121</v>
      </c>
      <c r="H130">
        <f t="shared" ca="1" si="6"/>
        <v>4.3034753509747524E-2</v>
      </c>
    </row>
    <row r="131" spans="2:8">
      <c r="B131" s="79">
        <f>dataVAR!B1681</f>
        <v>43073</v>
      </c>
      <c r="C131" s="240">
        <f>dataVAR!C1681</f>
        <v>1150.7</v>
      </c>
      <c r="D131">
        <f t="shared" si="5"/>
        <v>-2.734770139914835</v>
      </c>
      <c r="E131">
        <v>3.1546015468845008E-2</v>
      </c>
      <c r="G131">
        <v>122</v>
      </c>
      <c r="H131">
        <f t="shared" ca="1" si="6"/>
        <v>-1.571648015167219E-2</v>
      </c>
    </row>
    <row r="132" spans="2:8">
      <c r="B132" s="79">
        <f>dataVAR!B120</f>
        <v>45373</v>
      </c>
      <c r="C132" s="240">
        <f>dataVAR!C120</f>
        <v>4297.6000000000004</v>
      </c>
      <c r="D132">
        <f t="shared" si="5"/>
        <v>0.80871881980640359</v>
      </c>
      <c r="E132">
        <v>3.1296537602382719E-2</v>
      </c>
      <c r="G132">
        <v>123</v>
      </c>
      <c r="H132">
        <f t="shared" ca="1" si="6"/>
        <v>-4.1539287875928484E-2</v>
      </c>
    </row>
    <row r="133" spans="2:8">
      <c r="B133" s="79">
        <f>dataVAR!B1795</f>
        <v>42906</v>
      </c>
      <c r="C133" s="240">
        <f>dataVAR!C1795</f>
        <v>822.05</v>
      </c>
      <c r="D133">
        <f t="shared" si="5"/>
        <v>-1.0292561279727512</v>
      </c>
      <c r="E133">
        <v>3.1202481600875832E-2</v>
      </c>
      <c r="G133">
        <v>124</v>
      </c>
      <c r="H133">
        <f t="shared" ca="1" si="6"/>
        <v>-6.9612932152896146E-3</v>
      </c>
    </row>
    <row r="134" spans="2:8">
      <c r="B134" s="79">
        <f>dataVAR!B1425</f>
        <v>43452</v>
      </c>
      <c r="C134" s="240">
        <f>dataVAR!C1425</f>
        <v>1668.15</v>
      </c>
      <c r="D134">
        <f t="shared" si="5"/>
        <v>0.54662350508047841</v>
      </c>
      <c r="E134">
        <v>3.1112310044060839E-2</v>
      </c>
      <c r="G134">
        <v>125</v>
      </c>
      <c r="H134">
        <f t="shared" ca="1" si="6"/>
        <v>-3.1550754280475622E-2</v>
      </c>
    </row>
    <row r="135" spans="2:8">
      <c r="B135" s="79">
        <f>dataVAR!B1837</f>
        <v>42845</v>
      </c>
      <c r="C135" s="240">
        <f>dataVAR!C1837</f>
        <v>756.3</v>
      </c>
      <c r="D135">
        <f t="shared" si="5"/>
        <v>-2.9549781832606117</v>
      </c>
      <c r="E135">
        <v>3.1072325796641546E-2</v>
      </c>
      <c r="G135">
        <v>126</v>
      </c>
      <c r="H135">
        <f t="shared" ca="1" si="6"/>
        <v>-4.0682811741462856E-2</v>
      </c>
    </row>
    <row r="136" spans="2:8">
      <c r="B136" s="79">
        <f>dataVAR!B918</f>
        <v>44201</v>
      </c>
      <c r="C136" s="240">
        <f>dataVAR!C918</f>
        <v>2991.15</v>
      </c>
      <c r="D136">
        <f t="shared" si="5"/>
        <v>0.2446216338197684</v>
      </c>
      <c r="E136">
        <v>3.0991424702873568E-2</v>
      </c>
      <c r="G136">
        <v>127</v>
      </c>
      <c r="H136">
        <f t="shared" ca="1" si="6"/>
        <v>-3.6107233442544441E-2</v>
      </c>
    </row>
    <row r="137" spans="2:8">
      <c r="B137" s="79">
        <f>dataVAR!B1014</f>
        <v>44061</v>
      </c>
      <c r="C137" s="240">
        <f>dataVAR!C1014</f>
        <v>2259.4499999999998</v>
      </c>
      <c r="D137">
        <f t="shared" si="5"/>
        <v>-0.16712031689127901</v>
      </c>
      <c r="E137">
        <v>3.0848215273628458E-2</v>
      </c>
      <c r="G137">
        <v>128</v>
      </c>
      <c r="H137">
        <f t="shared" ca="1" si="6"/>
        <v>3.3121245918655918E-3</v>
      </c>
    </row>
    <row r="138" spans="2:8">
      <c r="B138" s="79">
        <f>dataVAR!B929</f>
        <v>44183</v>
      </c>
      <c r="C138" s="240">
        <f>dataVAR!C929</f>
        <v>2637.05</v>
      </c>
      <c r="D138">
        <f t="shared" ref="D138:D201" si="7">(C138-C139)/C138</f>
        <v>0.32555317494928049</v>
      </c>
      <c r="E138">
        <v>3.0716141142564605E-2</v>
      </c>
      <c r="G138">
        <v>129</v>
      </c>
      <c r="H138">
        <f t="shared" ca="1" si="6"/>
        <v>2.1252205927115315E-2</v>
      </c>
    </row>
    <row r="139" spans="2:8">
      <c r="B139" s="79">
        <f>dataVAR!B1184</f>
        <v>43811</v>
      </c>
      <c r="C139" s="240">
        <f>dataVAR!C1184</f>
        <v>1778.55</v>
      </c>
      <c r="D139">
        <f t="shared" si="7"/>
        <v>-0.96536504455876981</v>
      </c>
      <c r="E139">
        <v>3.0671052261673812E-2</v>
      </c>
      <c r="G139">
        <v>130</v>
      </c>
      <c r="H139">
        <f t="shared" ref="H139:H202" ca="1" si="8">_xlfn.NORM.INV(RAND(),N$12,N$13)</f>
        <v>2.8000053646441925E-2</v>
      </c>
    </row>
    <row r="140" spans="2:8">
      <c r="B140" s="79">
        <f>dataVAR!B548</f>
        <v>44746</v>
      </c>
      <c r="C140" s="240">
        <f>dataVAR!C548</f>
        <v>3495.5</v>
      </c>
      <c r="D140">
        <f t="shared" si="7"/>
        <v>-0.37512516092118436</v>
      </c>
      <c r="E140">
        <v>3.0539264768988699E-2</v>
      </c>
      <c r="G140">
        <v>131</v>
      </c>
      <c r="H140">
        <f t="shared" ca="1" si="8"/>
        <v>1.3124725208035695E-2</v>
      </c>
    </row>
    <row r="141" spans="2:8">
      <c r="B141" s="79">
        <f>dataVAR!B92</f>
        <v>45420</v>
      </c>
      <c r="C141" s="240">
        <f>dataVAR!C92</f>
        <v>4806.75</v>
      </c>
      <c r="D141">
        <f t="shared" si="7"/>
        <v>1.3616268788682544E-2</v>
      </c>
      <c r="E141">
        <v>3.0436365527643457E-2</v>
      </c>
      <c r="G141">
        <v>132</v>
      </c>
      <c r="H141">
        <f t="shared" ca="1" si="8"/>
        <v>5.9517402113623878E-2</v>
      </c>
    </row>
    <row r="142" spans="2:8">
      <c r="B142" s="79">
        <f>dataVAR!B713</f>
        <v>44503</v>
      </c>
      <c r="C142" s="240">
        <f>dataVAR!C713</f>
        <v>4741.3</v>
      </c>
      <c r="D142">
        <f t="shared" si="7"/>
        <v>0.4171218864024635</v>
      </c>
      <c r="E142">
        <v>3.04241452766119E-2</v>
      </c>
      <c r="G142">
        <v>133</v>
      </c>
      <c r="H142">
        <f t="shared" ca="1" si="8"/>
        <v>8.5070193671451175E-3</v>
      </c>
    </row>
    <row r="143" spans="2:8">
      <c r="B143" s="79">
        <f>dataVAR!B921</f>
        <v>44196</v>
      </c>
      <c r="C143" s="240">
        <f>dataVAR!C921</f>
        <v>2763.6</v>
      </c>
      <c r="D143">
        <f t="shared" si="7"/>
        <v>-0.1847228253003329</v>
      </c>
      <c r="E143">
        <v>3.0141843971631107E-2</v>
      </c>
      <c r="G143">
        <v>134</v>
      </c>
      <c r="H143">
        <f t="shared" ca="1" si="8"/>
        <v>1.7173006559168171E-2</v>
      </c>
    </row>
    <row r="144" spans="2:8">
      <c r="B144" s="79">
        <f>dataVAR!B811</f>
        <v>44361</v>
      </c>
      <c r="C144" s="240">
        <f>dataVAR!C811</f>
        <v>3274.1</v>
      </c>
      <c r="D144">
        <f t="shared" si="7"/>
        <v>0.57200452032619653</v>
      </c>
      <c r="E144">
        <v>3.0099874774747175E-2</v>
      </c>
      <c r="G144">
        <v>135</v>
      </c>
      <c r="H144">
        <f t="shared" ca="1" si="8"/>
        <v>2.7425810817197981E-2</v>
      </c>
    </row>
    <row r="145" spans="2:8">
      <c r="B145" s="79">
        <f>dataVAR!B1599</f>
        <v>43195</v>
      </c>
      <c r="C145" s="240">
        <f>dataVAR!C1599</f>
        <v>1401.3</v>
      </c>
      <c r="D145">
        <f t="shared" si="7"/>
        <v>-1.2605437807749946</v>
      </c>
      <c r="E145">
        <v>3.0079212160136919E-2</v>
      </c>
      <c r="G145">
        <v>136</v>
      </c>
      <c r="H145">
        <f t="shared" ca="1" si="8"/>
        <v>-5.2199756609597886E-3</v>
      </c>
    </row>
    <row r="146" spans="2:8">
      <c r="B146" s="79">
        <f>dataVAR!B878</f>
        <v>44258</v>
      </c>
      <c r="C146" s="240">
        <f>dataVAR!C878</f>
        <v>3167.7</v>
      </c>
      <c r="D146">
        <f t="shared" si="7"/>
        <v>-0.27390535719922976</v>
      </c>
      <c r="E146">
        <v>2.9737664551567327E-2</v>
      </c>
      <c r="G146">
        <v>137</v>
      </c>
      <c r="H146">
        <f t="shared" ca="1" si="8"/>
        <v>-7.5336104675202218E-3</v>
      </c>
    </row>
    <row r="147" spans="2:8">
      <c r="B147" s="79">
        <f>dataVAR!B535</f>
        <v>44763</v>
      </c>
      <c r="C147" s="240">
        <f>dataVAR!C535</f>
        <v>4035.35</v>
      </c>
      <c r="D147">
        <f t="shared" si="7"/>
        <v>0.79182722688242657</v>
      </c>
      <c r="E147">
        <v>2.9712416519013244E-2</v>
      </c>
      <c r="G147">
        <v>138</v>
      </c>
      <c r="H147">
        <f t="shared" ca="1" si="8"/>
        <v>-1.8010197447009775E-2</v>
      </c>
    </row>
    <row r="148" spans="2:8">
      <c r="B148" s="79">
        <f>dataVAR!B1787</f>
        <v>42919</v>
      </c>
      <c r="C148" s="240">
        <f>dataVAR!C1787</f>
        <v>840.05</v>
      </c>
      <c r="D148">
        <f t="shared" si="7"/>
        <v>-0.39069103029581581</v>
      </c>
      <c r="E148">
        <v>2.9700613058746425E-2</v>
      </c>
      <c r="G148">
        <v>139</v>
      </c>
      <c r="H148">
        <f t="shared" ca="1" si="8"/>
        <v>-6.6987614995805494E-2</v>
      </c>
    </row>
    <row r="149" spans="2:8">
      <c r="B149" s="79">
        <f>dataVAR!B1462</f>
        <v>43397</v>
      </c>
      <c r="C149" s="240">
        <f>dataVAR!C1462</f>
        <v>1168.25</v>
      </c>
      <c r="D149">
        <f t="shared" si="7"/>
        <v>-0.64827733789856612</v>
      </c>
      <c r="E149">
        <v>2.9574149368713849E-2</v>
      </c>
      <c r="G149">
        <v>140</v>
      </c>
      <c r="H149">
        <f t="shared" ca="1" si="8"/>
        <v>7.7847505312936993E-2</v>
      </c>
    </row>
    <row r="150" spans="2:8">
      <c r="B150" s="79">
        <f>dataVAR!B1222</f>
        <v>43755</v>
      </c>
      <c r="C150" s="240">
        <f>dataVAR!C1222</f>
        <v>1925.6</v>
      </c>
      <c r="D150">
        <f t="shared" si="7"/>
        <v>-0.25160988782717075</v>
      </c>
      <c r="E150">
        <v>2.8614457831325255E-2</v>
      </c>
      <c r="G150">
        <v>141</v>
      </c>
      <c r="H150">
        <f t="shared" ca="1" si="8"/>
        <v>4.0198256830644347E-2</v>
      </c>
    </row>
    <row r="151" spans="2:8">
      <c r="B151" s="79">
        <f>dataVAR!B1008</f>
        <v>44069</v>
      </c>
      <c r="C151" s="240">
        <f>dataVAR!C1008</f>
        <v>2410.1</v>
      </c>
      <c r="D151">
        <f t="shared" si="7"/>
        <v>7.0495000207460315E-2</v>
      </c>
      <c r="E151">
        <v>2.8608771420272943E-2</v>
      </c>
      <c r="G151">
        <v>142</v>
      </c>
      <c r="H151">
        <f t="shared" ca="1" si="8"/>
        <v>-1.0308544143165042E-2</v>
      </c>
    </row>
    <row r="152" spans="2:8">
      <c r="B152" s="79">
        <f>dataVAR!B964</f>
        <v>44132</v>
      </c>
      <c r="C152" s="240">
        <f>dataVAR!C964</f>
        <v>2240.1999999999998</v>
      </c>
      <c r="D152">
        <f t="shared" si="7"/>
        <v>0.40137041335595031</v>
      </c>
      <c r="E152">
        <v>2.8568877778769756E-2</v>
      </c>
      <c r="G152">
        <v>143</v>
      </c>
      <c r="H152">
        <f t="shared" ca="1" si="8"/>
        <v>1.9398938998707364E-2</v>
      </c>
    </row>
    <row r="153" spans="2:8">
      <c r="B153" s="79">
        <f>dataVAR!B1319</f>
        <v>43609</v>
      </c>
      <c r="C153" s="240">
        <f>dataVAR!C1319</f>
        <v>1341.05</v>
      </c>
      <c r="D153">
        <f t="shared" si="7"/>
        <v>-4.1944744789530593E-2</v>
      </c>
      <c r="E153">
        <v>2.8261436933745845E-2</v>
      </c>
      <c r="G153">
        <v>144</v>
      </c>
      <c r="H153">
        <f t="shared" ca="1" si="8"/>
        <v>7.5500875586564375E-3</v>
      </c>
    </row>
    <row r="154" spans="2:8">
      <c r="B154" s="79">
        <f>dataVAR!B1400</f>
        <v>43488</v>
      </c>
      <c r="C154" s="240">
        <f>dataVAR!C1400</f>
        <v>1397.3</v>
      </c>
      <c r="D154">
        <f t="shared" si="7"/>
        <v>-1.1182637944607456</v>
      </c>
      <c r="E154">
        <v>2.8197237529521121E-2</v>
      </c>
      <c r="G154">
        <v>145</v>
      </c>
      <c r="H154">
        <f t="shared" ca="1" si="8"/>
        <v>2.1223478296763767E-2</v>
      </c>
    </row>
    <row r="155" spans="2:8">
      <c r="B155" s="79">
        <f>dataVAR!B897</f>
        <v>44231</v>
      </c>
      <c r="C155" s="240">
        <f>dataVAR!C897</f>
        <v>2959.85</v>
      </c>
      <c r="D155">
        <f t="shared" si="7"/>
        <v>0.27981147693295261</v>
      </c>
      <c r="E155">
        <v>2.7991283342061222E-2</v>
      </c>
      <c r="G155">
        <v>146</v>
      </c>
      <c r="H155">
        <f t="shared" ca="1" si="8"/>
        <v>2.1274239536284118E-2</v>
      </c>
    </row>
    <row r="156" spans="2:8">
      <c r="B156" s="79">
        <f>dataVAR!B1147</f>
        <v>43864</v>
      </c>
      <c r="C156" s="240">
        <f>dataVAR!C1147</f>
        <v>2131.65</v>
      </c>
      <c r="D156">
        <f t="shared" si="7"/>
        <v>0.44580489292332237</v>
      </c>
      <c r="E156">
        <v>2.7959561841765724E-2</v>
      </c>
      <c r="G156">
        <v>147</v>
      </c>
      <c r="H156">
        <f t="shared" ca="1" si="8"/>
        <v>-5.4244497739644668E-3</v>
      </c>
    </row>
    <row r="157" spans="2:8">
      <c r="B157" s="79">
        <f>dataVAR!B1663</f>
        <v>43098</v>
      </c>
      <c r="C157" s="240">
        <f>dataVAR!C1663</f>
        <v>1181.3499999999999</v>
      </c>
      <c r="D157">
        <f t="shared" si="7"/>
        <v>-2.210479536123926</v>
      </c>
      <c r="E157">
        <v>2.7934143141321373E-2</v>
      </c>
      <c r="G157">
        <v>148</v>
      </c>
      <c r="H157">
        <f t="shared" ca="1" si="8"/>
        <v>-6.7322642538637442E-2</v>
      </c>
    </row>
    <row r="158" spans="2:8">
      <c r="B158" s="79">
        <f>dataVAR!B157</f>
        <v>45322</v>
      </c>
      <c r="C158" s="240">
        <f>dataVAR!C157</f>
        <v>3792.7</v>
      </c>
      <c r="D158">
        <f t="shared" si="7"/>
        <v>-0.1684815566746645</v>
      </c>
      <c r="E158">
        <v>2.779022859704159E-2</v>
      </c>
      <c r="G158">
        <v>149</v>
      </c>
      <c r="H158">
        <f t="shared" ca="1" si="8"/>
        <v>-1.5740639070498824E-3</v>
      </c>
    </row>
    <row r="159" spans="2:8">
      <c r="B159" s="79">
        <f>dataVAR!B493</f>
        <v>44826</v>
      </c>
      <c r="C159" s="240">
        <f>dataVAR!C493</f>
        <v>4431.7</v>
      </c>
      <c r="D159">
        <f t="shared" si="7"/>
        <v>0.17529390527337138</v>
      </c>
      <c r="E159">
        <v>2.7754586276146853E-2</v>
      </c>
      <c r="G159">
        <v>150</v>
      </c>
      <c r="H159">
        <f t="shared" ca="1" si="8"/>
        <v>-4.4300717117542049E-2</v>
      </c>
    </row>
    <row r="160" spans="2:8">
      <c r="B160" s="79">
        <f>dataVAR!B361</f>
        <v>45021</v>
      </c>
      <c r="C160" s="240">
        <f>dataVAR!C361</f>
        <v>3654.85</v>
      </c>
      <c r="D160">
        <f t="shared" si="7"/>
        <v>0.14337113698236589</v>
      </c>
      <c r="E160">
        <v>2.7661873948315228E-2</v>
      </c>
      <c r="G160">
        <v>151</v>
      </c>
      <c r="H160">
        <f t="shared" ca="1" si="8"/>
        <v>3.8590195267285701E-2</v>
      </c>
    </row>
    <row r="161" spans="2:8">
      <c r="B161" s="79">
        <f>dataVAR!B889</f>
        <v>44243</v>
      </c>
      <c r="C161" s="240">
        <f>dataVAR!C889</f>
        <v>3130.85</v>
      </c>
      <c r="D161">
        <f t="shared" si="7"/>
        <v>0.39934841975821261</v>
      </c>
      <c r="E161">
        <v>2.7564399444240297E-2</v>
      </c>
      <c r="G161">
        <v>152</v>
      </c>
      <c r="H161">
        <f t="shared" ca="1" si="8"/>
        <v>-4.0970241192961037E-3</v>
      </c>
    </row>
    <row r="162" spans="2:8">
      <c r="B162" s="79">
        <f>dataVAR!B1165</f>
        <v>43839</v>
      </c>
      <c r="C162" s="240">
        <f>dataVAR!C1165</f>
        <v>1880.55</v>
      </c>
      <c r="D162">
        <f t="shared" si="7"/>
        <v>0.37449150514477147</v>
      </c>
      <c r="E162">
        <v>2.7385605275052512E-2</v>
      </c>
      <c r="G162">
        <v>153</v>
      </c>
      <c r="H162">
        <f t="shared" ca="1" si="8"/>
        <v>1.226244636897942E-2</v>
      </c>
    </row>
    <row r="163" spans="2:8">
      <c r="B163" s="79">
        <f>dataVAR!B1647</f>
        <v>43122</v>
      </c>
      <c r="C163" s="240">
        <f>dataVAR!C1647</f>
        <v>1176.3</v>
      </c>
      <c r="D163">
        <f t="shared" si="7"/>
        <v>-2.2714868655955112</v>
      </c>
      <c r="E163">
        <v>2.7161438408569282E-2</v>
      </c>
      <c r="G163">
        <v>154</v>
      </c>
      <c r="H163">
        <f t="shared" ca="1" si="8"/>
        <v>-3.8908699788116979E-2</v>
      </c>
    </row>
    <row r="164" spans="2:8">
      <c r="B164" s="79">
        <f>dataVAR!B306</f>
        <v>45103</v>
      </c>
      <c r="C164" s="240">
        <f>dataVAR!C306</f>
        <v>3848.25</v>
      </c>
      <c r="D164">
        <f t="shared" si="7"/>
        <v>0.60692522575196517</v>
      </c>
      <c r="E164">
        <v>2.7077242902618027E-2</v>
      </c>
      <c r="G164">
        <v>155</v>
      </c>
      <c r="H164">
        <f t="shared" ca="1" si="8"/>
        <v>-1.2613843684795346E-3</v>
      </c>
    </row>
    <row r="165" spans="2:8">
      <c r="B165" s="79">
        <f>dataVAR!B1390</f>
        <v>43502</v>
      </c>
      <c r="C165" s="240">
        <f>dataVAR!C1390</f>
        <v>1512.65</v>
      </c>
      <c r="D165">
        <f t="shared" si="7"/>
        <v>2.6245331041549629E-2</v>
      </c>
      <c r="E165">
        <v>2.7071695369054335E-2</v>
      </c>
      <c r="G165">
        <v>156</v>
      </c>
      <c r="H165">
        <f t="shared" ca="1" si="8"/>
        <v>-3.1308730962065039E-6</v>
      </c>
    </row>
    <row r="166" spans="2:8">
      <c r="B166" s="79">
        <f>dataVAR!B1380</f>
        <v>43516</v>
      </c>
      <c r="C166" s="240">
        <f>dataVAR!C1380</f>
        <v>1472.95</v>
      </c>
      <c r="D166">
        <f t="shared" si="7"/>
        <v>-0.63902372789300366</v>
      </c>
      <c r="E166">
        <v>2.6918768457856745E-2</v>
      </c>
      <c r="G166">
        <v>157</v>
      </c>
      <c r="H166">
        <f t="shared" ca="1" si="8"/>
        <v>9.8082960302262774E-3</v>
      </c>
    </row>
    <row r="167" spans="2:8">
      <c r="B167" s="79">
        <f>dataVAR!B1067</f>
        <v>43986</v>
      </c>
      <c r="C167" s="240">
        <f>dataVAR!C1067</f>
        <v>2414.1999999999998</v>
      </c>
      <c r="D167">
        <f t="shared" si="7"/>
        <v>0.40199652058652963</v>
      </c>
      <c r="E167">
        <v>2.6882611216966133E-2</v>
      </c>
      <c r="G167">
        <v>158</v>
      </c>
      <c r="H167">
        <f t="shared" ca="1" si="8"/>
        <v>1.5955155623492583E-2</v>
      </c>
    </row>
    <row r="168" spans="2:8">
      <c r="B168" s="79">
        <f>dataVAR!B1439</f>
        <v>43432</v>
      </c>
      <c r="C168" s="240">
        <f>dataVAR!C1439</f>
        <v>1443.7</v>
      </c>
      <c r="D168">
        <f t="shared" si="7"/>
        <v>-2.0171780840894922</v>
      </c>
      <c r="E168">
        <v>2.6840756389831681E-2</v>
      </c>
      <c r="G168">
        <v>159</v>
      </c>
      <c r="H168">
        <f t="shared" ca="1" si="8"/>
        <v>-3.0161895409136899E-2</v>
      </c>
    </row>
    <row r="169" spans="2:8">
      <c r="B169" s="79">
        <f>dataVAR!B744</f>
        <v>44459</v>
      </c>
      <c r="C169" s="240">
        <f>dataVAR!C744</f>
        <v>4355.8999999999996</v>
      </c>
      <c r="D169">
        <f t="shared" si="7"/>
        <v>0.62191510365251723</v>
      </c>
      <c r="E169">
        <v>2.6687940494501714E-2</v>
      </c>
      <c r="G169">
        <v>160</v>
      </c>
      <c r="H169">
        <f t="shared" ca="1" si="8"/>
        <v>-5.5254673990317055E-2</v>
      </c>
    </row>
    <row r="170" spans="2:8">
      <c r="B170" s="79">
        <f>dataVAR!B1241</f>
        <v>43726</v>
      </c>
      <c r="C170" s="240">
        <f>dataVAR!C1241</f>
        <v>1646.9</v>
      </c>
      <c r="D170">
        <f t="shared" si="7"/>
        <v>7.3471370453579446E-2</v>
      </c>
      <c r="E170">
        <v>2.6625781771813791E-2</v>
      </c>
      <c r="G170">
        <v>161</v>
      </c>
      <c r="H170">
        <f t="shared" ca="1" si="8"/>
        <v>1.8941761249822907E-2</v>
      </c>
    </row>
    <row r="171" spans="2:8">
      <c r="B171" s="79">
        <f>dataVAR!B1538</f>
        <v>43283</v>
      </c>
      <c r="C171" s="240">
        <f>dataVAR!C1538</f>
        <v>1525.9</v>
      </c>
      <c r="D171">
        <f t="shared" si="7"/>
        <v>8.7096139982960924E-2</v>
      </c>
      <c r="E171">
        <v>2.6541713087358278E-2</v>
      </c>
      <c r="G171">
        <v>162</v>
      </c>
      <c r="H171">
        <f t="shared" ca="1" si="8"/>
        <v>-2.0638267143056051E-2</v>
      </c>
    </row>
    <row r="172" spans="2:8">
      <c r="B172" s="79">
        <f>dataVAR!B1289</f>
        <v>43654</v>
      </c>
      <c r="C172" s="240">
        <f>dataVAR!C1289</f>
        <v>1393</v>
      </c>
      <c r="D172">
        <f t="shared" si="7"/>
        <v>-2.0334529791816225</v>
      </c>
      <c r="E172">
        <v>2.6453697056712067E-2</v>
      </c>
      <c r="G172">
        <v>163</v>
      </c>
      <c r="H172">
        <f t="shared" ca="1" si="8"/>
        <v>4.0354019108582079E-2</v>
      </c>
    </row>
    <row r="173" spans="2:8">
      <c r="B173" s="79">
        <f>dataVAR!B652</f>
        <v>44593</v>
      </c>
      <c r="C173" s="240">
        <f>dataVAR!C652</f>
        <v>4225.6000000000004</v>
      </c>
      <c r="D173">
        <f t="shared" si="7"/>
        <v>0.50239019310867106</v>
      </c>
      <c r="E173">
        <v>2.6327622112836045E-2</v>
      </c>
      <c r="G173">
        <v>164</v>
      </c>
      <c r="H173">
        <f t="shared" ca="1" si="8"/>
        <v>5.593475732294401E-3</v>
      </c>
    </row>
    <row r="174" spans="2:8">
      <c r="B174" s="79">
        <f>dataVAR!B986</f>
        <v>44099</v>
      </c>
      <c r="C174" s="240">
        <f>dataVAR!C986</f>
        <v>2102.6999999999998</v>
      </c>
      <c r="D174">
        <f t="shared" si="7"/>
        <v>-8.3559233366624006E-2</v>
      </c>
      <c r="E174">
        <v>2.6323298616065017E-2</v>
      </c>
      <c r="G174">
        <v>165</v>
      </c>
      <c r="H174">
        <f t="shared" ca="1" si="8"/>
        <v>1.596429920448519E-2</v>
      </c>
    </row>
    <row r="175" spans="2:8">
      <c r="B175" s="79">
        <f>dataVAR!B1002</f>
        <v>44077</v>
      </c>
      <c r="C175" s="240">
        <f>dataVAR!C1002</f>
        <v>2278.4</v>
      </c>
      <c r="D175">
        <f t="shared" si="7"/>
        <v>-0.60507373595505609</v>
      </c>
      <c r="E175">
        <v>2.6312324438202365E-2</v>
      </c>
      <c r="G175">
        <v>166</v>
      </c>
      <c r="H175">
        <f t="shared" ca="1" si="8"/>
        <v>1.6138087215644817E-2</v>
      </c>
    </row>
    <row r="176" spans="2:8">
      <c r="B176" s="79">
        <f>dataVAR!B582</f>
        <v>44698</v>
      </c>
      <c r="C176" s="240">
        <f>dataVAR!C582</f>
        <v>3657</v>
      </c>
      <c r="D176">
        <f t="shared" si="7"/>
        <v>0.59978124145474432</v>
      </c>
      <c r="E176">
        <v>2.6223680612523951E-2</v>
      </c>
      <c r="G176">
        <v>167</v>
      </c>
      <c r="H176">
        <f t="shared" ca="1" si="8"/>
        <v>4.8806200953090705E-2</v>
      </c>
    </row>
    <row r="177" spans="2:8">
      <c r="B177" s="79">
        <f>dataVAR!B1283</f>
        <v>43662</v>
      </c>
      <c r="C177" s="240">
        <f>dataVAR!C1283</f>
        <v>1463.6</v>
      </c>
      <c r="D177">
        <f t="shared" si="7"/>
        <v>-2.1455315660016403</v>
      </c>
      <c r="E177">
        <v>2.6202514348182503E-2</v>
      </c>
      <c r="G177">
        <v>168</v>
      </c>
      <c r="H177">
        <f t="shared" ca="1" si="8"/>
        <v>2.8209126577484485E-2</v>
      </c>
    </row>
    <row r="178" spans="2:8">
      <c r="B178" s="79">
        <f>dataVAR!B97</f>
        <v>45412</v>
      </c>
      <c r="C178" s="240">
        <f>dataVAR!C97</f>
        <v>4603.8</v>
      </c>
      <c r="D178">
        <f t="shared" si="7"/>
        <v>9.5725270428776182E-2</v>
      </c>
      <c r="E178">
        <v>2.6065424214779094E-2</v>
      </c>
      <c r="G178">
        <v>169</v>
      </c>
      <c r="H178">
        <f t="shared" ca="1" si="8"/>
        <v>-5.0261266560289911E-2</v>
      </c>
    </row>
    <row r="179" spans="2:8">
      <c r="B179" s="79">
        <f>dataVAR!B121</f>
        <v>45372</v>
      </c>
      <c r="C179" s="240">
        <f>dataVAR!C121</f>
        <v>4163.1000000000004</v>
      </c>
      <c r="D179">
        <f t="shared" si="7"/>
        <v>0.62248084360212341</v>
      </c>
      <c r="E179">
        <v>2.5641949508779623E-2</v>
      </c>
      <c r="G179">
        <v>170</v>
      </c>
      <c r="H179">
        <f t="shared" ca="1" si="8"/>
        <v>-5.412903972845275E-3</v>
      </c>
    </row>
    <row r="180" spans="2:8">
      <c r="B180" s="79">
        <f>dataVAR!B1522</f>
        <v>43305</v>
      </c>
      <c r="C180" s="240">
        <f>dataVAR!C1522</f>
        <v>1571.65</v>
      </c>
      <c r="D180">
        <f t="shared" si="7"/>
        <v>0.12159195749689825</v>
      </c>
      <c r="E180">
        <v>2.5482772882003103E-2</v>
      </c>
      <c r="G180">
        <v>171</v>
      </c>
      <c r="H180">
        <f t="shared" ca="1" si="8"/>
        <v>2.5200379861491966E-2</v>
      </c>
    </row>
    <row r="181" spans="2:8">
      <c r="B181" s="79">
        <f>dataVAR!B1567</f>
        <v>43242</v>
      </c>
      <c r="C181" s="240">
        <f>dataVAR!C1567</f>
        <v>1380.55</v>
      </c>
      <c r="D181">
        <f t="shared" si="7"/>
        <v>-1.4334504364202674</v>
      </c>
      <c r="E181">
        <v>2.5424649596175374E-2</v>
      </c>
      <c r="G181">
        <v>172</v>
      </c>
      <c r="H181">
        <f t="shared" ca="1" si="8"/>
        <v>-4.0144807248668288E-3</v>
      </c>
    </row>
    <row r="182" spans="2:8">
      <c r="B182" s="79">
        <f>dataVAR!B810</f>
        <v>44362</v>
      </c>
      <c r="C182" s="240">
        <f>dataVAR!C810</f>
        <v>3359.5</v>
      </c>
      <c r="D182">
        <f t="shared" si="7"/>
        <v>0.31134097335913075</v>
      </c>
      <c r="E182">
        <v>2.5420449471647594E-2</v>
      </c>
      <c r="G182">
        <v>173</v>
      </c>
      <c r="H182">
        <f t="shared" ca="1" si="8"/>
        <v>-7.5188647671037334E-2</v>
      </c>
    </row>
    <row r="183" spans="2:8">
      <c r="B183" s="79">
        <f>dataVAR!B1084</f>
        <v>43962</v>
      </c>
      <c r="C183" s="240">
        <f>dataVAR!C1084</f>
        <v>2313.5500000000002</v>
      </c>
      <c r="D183">
        <f t="shared" si="7"/>
        <v>-0.76428000259341689</v>
      </c>
      <c r="E183">
        <v>2.5307427978647611E-2</v>
      </c>
      <c r="G183">
        <v>174</v>
      </c>
      <c r="H183">
        <f t="shared" ca="1" si="8"/>
        <v>7.7287697588808192E-3</v>
      </c>
    </row>
    <row r="184" spans="2:8">
      <c r="B184" s="79">
        <f>dataVAR!B642</f>
        <v>44607</v>
      </c>
      <c r="C184" s="240">
        <f>dataVAR!C642</f>
        <v>4081.75</v>
      </c>
      <c r="D184">
        <f t="shared" si="7"/>
        <v>0.64098732161450356</v>
      </c>
      <c r="E184">
        <v>2.4989281558155205E-2</v>
      </c>
      <c r="G184">
        <v>175</v>
      </c>
      <c r="H184">
        <f t="shared" ca="1" si="8"/>
        <v>-2.4519703146498671E-2</v>
      </c>
    </row>
    <row r="185" spans="2:8">
      <c r="B185" s="79">
        <f>dataVAR!B1384</f>
        <v>43510</v>
      </c>
      <c r="C185" s="240">
        <f>dataVAR!C1384</f>
        <v>1465.4</v>
      </c>
      <c r="D185">
        <f t="shared" si="7"/>
        <v>-1.7872935717210316</v>
      </c>
      <c r="E185">
        <v>2.4976115736317819E-2</v>
      </c>
      <c r="G185">
        <v>176</v>
      </c>
      <c r="H185">
        <f t="shared" ca="1" si="8"/>
        <v>2.6376773680019769E-2</v>
      </c>
    </row>
    <row r="186" spans="2:8">
      <c r="B186" s="79">
        <f>dataVAR!B746</f>
        <v>44455</v>
      </c>
      <c r="C186" s="240">
        <f>dataVAR!C746</f>
        <v>4084.5</v>
      </c>
      <c r="D186">
        <f t="shared" si="7"/>
        <v>0.6159138205410698</v>
      </c>
      <c r="E186">
        <v>2.4947974048231139E-2</v>
      </c>
      <c r="G186">
        <v>177</v>
      </c>
      <c r="H186">
        <f t="shared" ca="1" si="8"/>
        <v>-1.8955249870934415E-2</v>
      </c>
    </row>
    <row r="187" spans="2:8">
      <c r="B187" s="79">
        <f>dataVAR!B1247</f>
        <v>43717</v>
      </c>
      <c r="C187" s="240">
        <f>dataVAR!C1247</f>
        <v>1568.8</v>
      </c>
      <c r="D187">
        <f t="shared" si="7"/>
        <v>-0.54544875063742992</v>
      </c>
      <c r="E187">
        <v>2.4923508414074393E-2</v>
      </c>
      <c r="G187">
        <v>178</v>
      </c>
      <c r="H187">
        <f t="shared" ca="1" si="8"/>
        <v>-2.6363880816028456E-2</v>
      </c>
    </row>
    <row r="188" spans="2:8">
      <c r="B188" s="79">
        <f>dataVAR!B1135</f>
        <v>43880</v>
      </c>
      <c r="C188" s="240">
        <f>dataVAR!C1135</f>
        <v>2424.5</v>
      </c>
      <c r="D188">
        <f t="shared" si="7"/>
        <v>-0.68702825324809236</v>
      </c>
      <c r="E188">
        <v>2.4582388121262077E-2</v>
      </c>
      <c r="G188">
        <v>179</v>
      </c>
      <c r="H188">
        <f t="shared" ca="1" si="8"/>
        <v>-5.8255651907819977E-2</v>
      </c>
    </row>
    <row r="189" spans="2:8">
      <c r="B189" s="79">
        <f>dataVAR!B434</f>
        <v>44914</v>
      </c>
      <c r="C189" s="240">
        <f>dataVAR!C434</f>
        <v>4090.2</v>
      </c>
      <c r="D189">
        <f t="shared" si="7"/>
        <v>0.37798885140090943</v>
      </c>
      <c r="E189">
        <v>2.449757958046057E-2</v>
      </c>
      <c r="G189">
        <v>180</v>
      </c>
      <c r="H189">
        <f t="shared" ca="1" si="8"/>
        <v>-4.9245658911497667E-2</v>
      </c>
    </row>
    <row r="190" spans="2:8">
      <c r="B190" s="79">
        <f>dataVAR!B1139</f>
        <v>43874</v>
      </c>
      <c r="C190" s="240">
        <f>dataVAR!C1139</f>
        <v>2544.15</v>
      </c>
      <c r="D190">
        <f t="shared" si="7"/>
        <v>0.46650158206080622</v>
      </c>
      <c r="E190">
        <v>2.4369632293693374E-2</v>
      </c>
      <c r="G190">
        <v>181</v>
      </c>
      <c r="H190">
        <f t="shared" ca="1" si="8"/>
        <v>-2.4860847576911008E-3</v>
      </c>
    </row>
    <row r="191" spans="2:8">
      <c r="B191" s="79">
        <f>dataVAR!B1602</f>
        <v>43192</v>
      </c>
      <c r="C191" s="240">
        <f>dataVAR!C1602</f>
        <v>1357.3</v>
      </c>
      <c r="D191">
        <f t="shared" si="7"/>
        <v>-0.17405879319236719</v>
      </c>
      <c r="E191">
        <v>2.3944595888897077E-2</v>
      </c>
      <c r="G191">
        <v>182</v>
      </c>
      <c r="H191">
        <f t="shared" ca="1" si="8"/>
        <v>-7.0772134373836958E-3</v>
      </c>
    </row>
    <row r="192" spans="2:8">
      <c r="B192" s="79">
        <f>dataVAR!B1554</f>
        <v>43259</v>
      </c>
      <c r="C192" s="240">
        <f>dataVAR!C1554</f>
        <v>1593.55</v>
      </c>
      <c r="D192">
        <f t="shared" si="7"/>
        <v>-1.403658498321358</v>
      </c>
      <c r="E192">
        <v>2.3846129710395032E-2</v>
      </c>
      <c r="G192">
        <v>183</v>
      </c>
      <c r="H192">
        <f t="shared" ca="1" si="8"/>
        <v>-2.1483705423052397E-2</v>
      </c>
    </row>
    <row r="193" spans="2:8">
      <c r="B193" s="79">
        <f>dataVAR!B565</f>
        <v>44721</v>
      </c>
      <c r="C193" s="240">
        <f>dataVAR!C565</f>
        <v>3830.35</v>
      </c>
      <c r="D193">
        <f t="shared" si="7"/>
        <v>0.60256895583954473</v>
      </c>
      <c r="E193">
        <v>2.3744566423433842E-2</v>
      </c>
      <c r="G193">
        <v>184</v>
      </c>
      <c r="H193">
        <f t="shared" ca="1" si="8"/>
        <v>7.3767728917746821E-3</v>
      </c>
    </row>
    <row r="194" spans="2:8">
      <c r="B194" s="79">
        <f>dataVAR!B1347</f>
        <v>43565</v>
      </c>
      <c r="C194" s="240">
        <f>dataVAR!C1347</f>
        <v>1522.3</v>
      </c>
      <c r="D194">
        <f t="shared" si="7"/>
        <v>-1.7176969059975036</v>
      </c>
      <c r="E194">
        <v>2.3714116796951921E-2</v>
      </c>
      <c r="G194">
        <v>185</v>
      </c>
      <c r="H194">
        <f t="shared" ca="1" si="8"/>
        <v>-2.0521749985943277E-2</v>
      </c>
    </row>
    <row r="195" spans="2:8">
      <c r="B195" s="79">
        <f>dataVAR!B195</f>
        <v>45266</v>
      </c>
      <c r="C195" s="240">
        <f>dataVAR!C195</f>
        <v>4137.1499999999996</v>
      </c>
      <c r="D195">
        <f t="shared" si="7"/>
        <v>-0.23295021935390306</v>
      </c>
      <c r="E195">
        <v>2.3591119490470363E-2</v>
      </c>
      <c r="G195">
        <v>186</v>
      </c>
      <c r="H195">
        <f t="shared" ca="1" si="8"/>
        <v>6.9175821914363528E-2</v>
      </c>
    </row>
    <row r="196" spans="2:8">
      <c r="B196" s="79">
        <f>dataVAR!B10</f>
        <v>45539</v>
      </c>
      <c r="C196" s="240">
        <f>dataVAR!C10</f>
        <v>5100.8999999999996</v>
      </c>
      <c r="D196">
        <f t="shared" si="7"/>
        <v>0.28794918543786385</v>
      </c>
      <c r="E196">
        <v>2.3584073398811835E-2</v>
      </c>
      <c r="G196">
        <v>187</v>
      </c>
      <c r="H196">
        <f t="shared" ca="1" si="8"/>
        <v>3.5753777394569725E-2</v>
      </c>
    </row>
    <row r="197" spans="2:8">
      <c r="B197" s="79">
        <f>dataVAR!B317</f>
        <v>45086</v>
      </c>
      <c r="C197" s="240">
        <f>dataVAR!C317</f>
        <v>3632.1</v>
      </c>
      <c r="D197">
        <f t="shared" si="7"/>
        <v>0.26073070675366866</v>
      </c>
      <c r="E197">
        <v>2.3485036204950231E-2</v>
      </c>
      <c r="G197">
        <v>188</v>
      </c>
      <c r="H197">
        <f t="shared" ca="1" si="8"/>
        <v>-2.9736617043734392E-3</v>
      </c>
    </row>
    <row r="198" spans="2:8">
      <c r="B198" s="79">
        <f>dataVAR!B934</f>
        <v>44176</v>
      </c>
      <c r="C198" s="240">
        <f>dataVAR!C934</f>
        <v>2685.1</v>
      </c>
      <c r="D198">
        <f t="shared" si="7"/>
        <v>0.42404379725149899</v>
      </c>
      <c r="E198">
        <v>2.3481434583441856E-2</v>
      </c>
      <c r="G198">
        <v>189</v>
      </c>
      <c r="H198">
        <f t="shared" ca="1" si="8"/>
        <v>-8.887438248551708E-3</v>
      </c>
    </row>
    <row r="199" spans="2:8">
      <c r="B199" s="79">
        <f>dataVAR!B1430</f>
        <v>43445</v>
      </c>
      <c r="C199" s="240">
        <f>dataVAR!C1430</f>
        <v>1546.5</v>
      </c>
      <c r="D199">
        <f t="shared" si="7"/>
        <v>0.21558357581635959</v>
      </c>
      <c r="E199">
        <v>2.347235693501452E-2</v>
      </c>
      <c r="G199">
        <v>190</v>
      </c>
      <c r="H199">
        <f t="shared" ca="1" si="8"/>
        <v>-3.3428536179614568E-2</v>
      </c>
    </row>
    <row r="200" spans="2:8">
      <c r="B200" s="79">
        <f>dataVAR!B1718</f>
        <v>43019</v>
      </c>
      <c r="C200" s="240">
        <f>dataVAR!C1718</f>
        <v>1213.0999999999999</v>
      </c>
      <c r="D200">
        <f t="shared" si="7"/>
        <v>0.38574725908828617</v>
      </c>
      <c r="E200">
        <v>2.3452312257851635E-2</v>
      </c>
      <c r="G200">
        <v>191</v>
      </c>
      <c r="H200">
        <f t="shared" ca="1" si="8"/>
        <v>-3.9530520778510454E-3</v>
      </c>
    </row>
    <row r="201" spans="2:8">
      <c r="B201" s="79">
        <f>dataVAR!B1809</f>
        <v>42886</v>
      </c>
      <c r="C201" s="240">
        <f>dataVAR!C1809</f>
        <v>745.15</v>
      </c>
      <c r="D201">
        <f t="shared" si="7"/>
        <v>-5.0734080386499372</v>
      </c>
      <c r="E201">
        <v>2.3216801986177218E-2</v>
      </c>
      <c r="G201">
        <v>192</v>
      </c>
      <c r="H201">
        <f t="shared" ca="1" si="8"/>
        <v>-6.3220230946643158E-3</v>
      </c>
    </row>
    <row r="202" spans="2:8">
      <c r="B202" s="79">
        <f>dataVAR!B117</f>
        <v>45379</v>
      </c>
      <c r="C202" s="240">
        <f>dataVAR!C117</f>
        <v>4525.6000000000004</v>
      </c>
      <c r="D202">
        <f t="shared" ref="D202:D265" si="9">(C202-C203)/C202</f>
        <v>0.65627762064698603</v>
      </c>
      <c r="E202">
        <v>2.3212391727063852E-2</v>
      </c>
      <c r="G202">
        <v>193</v>
      </c>
      <c r="H202">
        <f t="shared" ca="1" si="8"/>
        <v>-2.989126879194947E-2</v>
      </c>
    </row>
    <row r="203" spans="2:8">
      <c r="B203" s="79">
        <f>dataVAR!B1555</f>
        <v>43258</v>
      </c>
      <c r="C203" s="240">
        <f>dataVAR!C1555</f>
        <v>1555.55</v>
      </c>
      <c r="D203">
        <f t="shared" si="9"/>
        <v>-1.5480376715631128</v>
      </c>
      <c r="E203">
        <v>2.3142939796213558E-2</v>
      </c>
      <c r="G203">
        <v>194</v>
      </c>
      <c r="H203">
        <f t="shared" ref="H203:H266" ca="1" si="10">_xlfn.NORM.INV(RAND(),N$12,N$13)</f>
        <v>6.2407993304235132E-2</v>
      </c>
    </row>
    <row r="204" spans="2:8">
      <c r="B204" s="79">
        <f>dataVAR!B304</f>
        <v>45105</v>
      </c>
      <c r="C204" s="240">
        <f>dataVAR!C304</f>
        <v>3963.6</v>
      </c>
      <c r="D204">
        <f t="shared" si="9"/>
        <v>5.5252800484408343E-3</v>
      </c>
      <c r="E204">
        <v>2.3085074174992431E-2</v>
      </c>
      <c r="G204">
        <v>195</v>
      </c>
      <c r="H204">
        <f t="shared" ca="1" si="10"/>
        <v>-1.4636660979964914E-2</v>
      </c>
    </row>
    <row r="205" spans="2:8">
      <c r="B205" s="79">
        <f>dataVAR!B544</f>
        <v>44750</v>
      </c>
      <c r="C205" s="240">
        <f>dataVAR!C544</f>
        <v>3941.7</v>
      </c>
      <c r="D205">
        <f t="shared" si="9"/>
        <v>0.76667427759596118</v>
      </c>
      <c r="E205">
        <v>2.3023061115762234E-2</v>
      </c>
      <c r="G205">
        <v>196</v>
      </c>
      <c r="H205">
        <f t="shared" ca="1" si="10"/>
        <v>4.0923082375089286E-2</v>
      </c>
    </row>
    <row r="206" spans="2:8">
      <c r="B206" s="79">
        <f>dataVAR!B1767</f>
        <v>42947</v>
      </c>
      <c r="C206" s="240">
        <f>dataVAR!C1767</f>
        <v>919.7</v>
      </c>
      <c r="D206">
        <f t="shared" si="9"/>
        <v>-1.3301620093508755</v>
      </c>
      <c r="E206">
        <v>2.2996629335653027E-2</v>
      </c>
      <c r="G206">
        <v>197</v>
      </c>
      <c r="H206">
        <f t="shared" ca="1" si="10"/>
        <v>-1.8727447754947118E-3</v>
      </c>
    </row>
    <row r="207" spans="2:8">
      <c r="B207" s="79">
        <f>dataVAR!B970</f>
        <v>44124</v>
      </c>
      <c r="C207" s="240">
        <f>dataVAR!C970</f>
        <v>2143.0500000000002</v>
      </c>
      <c r="D207">
        <f t="shared" si="9"/>
        <v>-6.8593826555609985E-2</v>
      </c>
      <c r="E207">
        <v>2.2747952684258416E-2</v>
      </c>
      <c r="G207">
        <v>198</v>
      </c>
      <c r="H207">
        <f t="shared" ca="1" si="10"/>
        <v>-4.0432624851769274E-2</v>
      </c>
    </row>
    <row r="208" spans="2:8">
      <c r="B208" s="79">
        <f>dataVAR!B1096</f>
        <v>43943</v>
      </c>
      <c r="C208" s="240">
        <f>dataVAR!C1096</f>
        <v>2290.0500000000002</v>
      </c>
      <c r="D208">
        <f t="shared" si="9"/>
        <v>-0.85316914477849826</v>
      </c>
      <c r="E208">
        <v>2.2641427043077818E-2</v>
      </c>
      <c r="G208">
        <v>199</v>
      </c>
      <c r="H208">
        <f t="shared" ca="1" si="10"/>
        <v>-4.1926706074159378E-3</v>
      </c>
    </row>
    <row r="209" spans="2:8">
      <c r="B209" s="79">
        <f>dataVAR!B529</f>
        <v>44771</v>
      </c>
      <c r="C209" s="240">
        <f>dataVAR!C529</f>
        <v>4243.8500000000004</v>
      </c>
      <c r="D209">
        <f t="shared" si="9"/>
        <v>0.17209609199194134</v>
      </c>
      <c r="E209">
        <v>2.2632750921922351E-2</v>
      </c>
      <c r="G209">
        <v>200</v>
      </c>
      <c r="H209">
        <f t="shared" ca="1" si="10"/>
        <v>-1.568420903720209E-3</v>
      </c>
    </row>
    <row r="210" spans="2:8">
      <c r="B210" s="79">
        <f>dataVAR!B408</f>
        <v>44950</v>
      </c>
      <c r="C210" s="240">
        <f>dataVAR!C408</f>
        <v>3513.5</v>
      </c>
      <c r="D210">
        <f t="shared" si="9"/>
        <v>-4.0771310658887151E-2</v>
      </c>
      <c r="E210">
        <v>2.2627010103885015E-2</v>
      </c>
      <c r="G210">
        <v>201</v>
      </c>
      <c r="H210">
        <f t="shared" ca="1" si="10"/>
        <v>-1.5067940813252974E-2</v>
      </c>
    </row>
    <row r="211" spans="2:8">
      <c r="B211" s="79">
        <f>dataVAR!B577</f>
        <v>44705</v>
      </c>
      <c r="C211" s="240">
        <f>dataVAR!C577</f>
        <v>3656.75</v>
      </c>
      <c r="D211">
        <f t="shared" si="9"/>
        <v>0.68884938811786423</v>
      </c>
      <c r="E211">
        <v>2.2602037328228644E-2</v>
      </c>
      <c r="G211">
        <v>202</v>
      </c>
      <c r="H211">
        <f t="shared" ca="1" si="10"/>
        <v>-2.1389721445765182E-2</v>
      </c>
    </row>
    <row r="212" spans="2:8">
      <c r="B212" s="79">
        <f>dataVAR!B1689</f>
        <v>43061</v>
      </c>
      <c r="C212" s="240">
        <f>dataVAR!C1689</f>
        <v>1137.8</v>
      </c>
      <c r="D212">
        <f t="shared" si="9"/>
        <v>-0.73549833011074017</v>
      </c>
      <c r="E212">
        <v>2.2411671647038146E-2</v>
      </c>
      <c r="G212">
        <v>203</v>
      </c>
      <c r="H212">
        <f t="shared" ca="1" si="10"/>
        <v>-5.3662676494533379E-2</v>
      </c>
    </row>
    <row r="213" spans="2:8">
      <c r="B213" s="79">
        <f>dataVAR!B1151</f>
        <v>43859</v>
      </c>
      <c r="C213" s="240">
        <f>dataVAR!C1151</f>
        <v>1974.65</v>
      </c>
      <c r="D213">
        <f t="shared" si="9"/>
        <v>-8.0520598587090694E-3</v>
      </c>
      <c r="E213">
        <v>2.2383713569493351E-2</v>
      </c>
      <c r="G213">
        <v>204</v>
      </c>
      <c r="H213">
        <f t="shared" ca="1" si="10"/>
        <v>-2.0345525668628409E-2</v>
      </c>
    </row>
    <row r="214" spans="2:8">
      <c r="B214" s="79">
        <f>dataVAR!B1159</f>
        <v>43847</v>
      </c>
      <c r="C214" s="240">
        <f>dataVAR!C1159</f>
        <v>1990.55</v>
      </c>
      <c r="D214">
        <f t="shared" si="9"/>
        <v>-0.98425058400944465</v>
      </c>
      <c r="E214">
        <v>2.2355630353419909E-2</v>
      </c>
      <c r="G214">
        <v>205</v>
      </c>
      <c r="H214">
        <f t="shared" ca="1" si="10"/>
        <v>-2.6291494801658016E-2</v>
      </c>
    </row>
    <row r="215" spans="2:8">
      <c r="B215" s="79">
        <f>dataVAR!B199</f>
        <v>45260</v>
      </c>
      <c r="C215" s="240">
        <f>dataVAR!C199</f>
        <v>3949.75</v>
      </c>
      <c r="D215">
        <f t="shared" si="9"/>
        <v>0.76917526425723148</v>
      </c>
      <c r="E215">
        <v>2.2343186277612507E-2</v>
      </c>
      <c r="G215">
        <v>206</v>
      </c>
      <c r="H215">
        <f t="shared" ca="1" si="10"/>
        <v>-7.7314688596215797E-4</v>
      </c>
    </row>
    <row r="216" spans="2:8">
      <c r="B216" s="79">
        <f>dataVAR!B1777</f>
        <v>42933</v>
      </c>
      <c r="C216" s="240">
        <f>dataVAR!C1777</f>
        <v>911.7</v>
      </c>
      <c r="D216">
        <f t="shared" si="9"/>
        <v>-2.7304486124821765</v>
      </c>
      <c r="E216">
        <v>2.2320938905341692E-2</v>
      </c>
      <c r="G216">
        <v>207</v>
      </c>
      <c r="H216">
        <f t="shared" ca="1" si="10"/>
        <v>4.3628599398132413E-2</v>
      </c>
    </row>
    <row r="217" spans="2:8">
      <c r="B217" s="79">
        <f>dataVAR!B363</f>
        <v>45016</v>
      </c>
      <c r="C217" s="240">
        <f>dataVAR!C363</f>
        <v>3401.05</v>
      </c>
      <c r="D217">
        <f t="shared" si="9"/>
        <v>-0.33233854250893108</v>
      </c>
      <c r="E217">
        <v>2.2228429455609402E-2</v>
      </c>
      <c r="G217">
        <v>208</v>
      </c>
      <c r="H217">
        <f t="shared" ca="1" si="10"/>
        <v>-8.8037771873343981E-2</v>
      </c>
    </row>
    <row r="218" spans="2:8">
      <c r="B218" s="79">
        <f>dataVAR!B509</f>
        <v>44803</v>
      </c>
      <c r="C218" s="240">
        <f>dataVAR!C509</f>
        <v>4531.3500000000004</v>
      </c>
      <c r="D218">
        <f t="shared" si="9"/>
        <v>0.67297825151444934</v>
      </c>
      <c r="E218">
        <v>2.2024341531773132E-2</v>
      </c>
      <c r="G218">
        <v>209</v>
      </c>
      <c r="H218">
        <f t="shared" ca="1" si="10"/>
        <v>-3.4005501723927953E-2</v>
      </c>
    </row>
    <row r="219" spans="2:8">
      <c r="B219" s="79">
        <f>dataVAR!B1349</f>
        <v>43563</v>
      </c>
      <c r="C219" s="240">
        <f>dataVAR!C1349</f>
        <v>1481.85</v>
      </c>
      <c r="D219">
        <f t="shared" si="9"/>
        <v>-1.8350372844754872</v>
      </c>
      <c r="E219">
        <v>2.19657860107298E-2</v>
      </c>
      <c r="G219">
        <v>210</v>
      </c>
      <c r="H219">
        <f t="shared" ca="1" si="10"/>
        <v>1.2370930909166074E-4</v>
      </c>
    </row>
    <row r="220" spans="2:8">
      <c r="B220" s="79">
        <f>dataVAR!B437</f>
        <v>44909</v>
      </c>
      <c r="C220" s="240">
        <f>dataVAR!C437</f>
        <v>4201.1000000000004</v>
      </c>
      <c r="D220">
        <f t="shared" si="9"/>
        <v>0.20399419199733412</v>
      </c>
      <c r="E220">
        <v>2.1934731379876827E-2</v>
      </c>
      <c r="G220">
        <v>211</v>
      </c>
      <c r="H220">
        <f t="shared" ca="1" si="10"/>
        <v>-5.9724742054076907E-2</v>
      </c>
    </row>
    <row r="221" spans="2:8">
      <c r="B221" s="79">
        <f>dataVAR!B799</f>
        <v>44377</v>
      </c>
      <c r="C221" s="240">
        <f>dataVAR!C799</f>
        <v>3344.1</v>
      </c>
      <c r="D221">
        <f t="shared" si="9"/>
        <v>-0.3181274483418558</v>
      </c>
      <c r="E221">
        <v>2.1904249274842261E-2</v>
      </c>
      <c r="G221">
        <v>212</v>
      </c>
      <c r="H221">
        <f t="shared" ca="1" si="10"/>
        <v>1.8000997897453946E-2</v>
      </c>
    </row>
    <row r="222" spans="2:8">
      <c r="B222" s="79">
        <f>dataVAR!B730</f>
        <v>44477</v>
      </c>
      <c r="C222" s="240">
        <f>dataVAR!C730</f>
        <v>4407.95</v>
      </c>
      <c r="D222">
        <f t="shared" si="9"/>
        <v>0.49019385428600598</v>
      </c>
      <c r="E222">
        <v>2.1835547136423963E-2</v>
      </c>
      <c r="G222">
        <v>213</v>
      </c>
      <c r="H222">
        <f t="shared" ca="1" si="10"/>
        <v>-1.9042331049654967E-2</v>
      </c>
    </row>
    <row r="223" spans="2:8">
      <c r="B223" s="79">
        <f>dataVAR!B1125</f>
        <v>43895</v>
      </c>
      <c r="C223" s="240">
        <f>dataVAR!C1125</f>
        <v>2247.1999999999998</v>
      </c>
      <c r="D223">
        <f t="shared" si="9"/>
        <v>-0.63663670345318624</v>
      </c>
      <c r="E223">
        <v>2.1693663225347101E-2</v>
      </c>
      <c r="G223">
        <v>214</v>
      </c>
      <c r="H223">
        <f t="shared" ca="1" si="10"/>
        <v>6.755971939147544E-3</v>
      </c>
    </row>
    <row r="224" spans="2:8">
      <c r="B224" s="79">
        <f>dataVAR!B341</f>
        <v>45054</v>
      </c>
      <c r="C224" s="240">
        <f>dataVAR!C341</f>
        <v>3677.85</v>
      </c>
      <c r="D224">
        <f t="shared" si="9"/>
        <v>-0.36452003208396211</v>
      </c>
      <c r="E224">
        <v>2.1656674415759233E-2</v>
      </c>
      <c r="G224">
        <v>215</v>
      </c>
      <c r="H224">
        <f t="shared" ca="1" si="10"/>
        <v>6.5721870417034076E-2</v>
      </c>
    </row>
    <row r="225" spans="2:8">
      <c r="B225" s="79">
        <f>dataVAR!B29</f>
        <v>45511</v>
      </c>
      <c r="C225" s="240">
        <f>dataVAR!C29</f>
        <v>5018.5</v>
      </c>
      <c r="D225">
        <f t="shared" si="9"/>
        <v>0.14083889608448744</v>
      </c>
      <c r="E225">
        <v>2.1639932250672584E-2</v>
      </c>
      <c r="G225">
        <v>216</v>
      </c>
      <c r="H225">
        <f t="shared" ca="1" si="10"/>
        <v>-4.0576407588140129E-2</v>
      </c>
    </row>
    <row r="226" spans="2:8">
      <c r="B226" s="79">
        <f>dataVAR!B731</f>
        <v>44476</v>
      </c>
      <c r="C226" s="240">
        <f>dataVAR!C731</f>
        <v>4311.7</v>
      </c>
      <c r="D226">
        <f t="shared" si="9"/>
        <v>0.73973142843889883</v>
      </c>
      <c r="E226">
        <v>2.1604007699979041E-2</v>
      </c>
      <c r="G226">
        <v>217</v>
      </c>
      <c r="H226">
        <f t="shared" ca="1" si="10"/>
        <v>9.4856846630145958E-3</v>
      </c>
    </row>
    <row r="227" spans="2:8">
      <c r="B227" s="79">
        <f>dataVAR!B1698</f>
        <v>43048</v>
      </c>
      <c r="C227" s="240">
        <f>dataVAR!C1698</f>
        <v>1122.2</v>
      </c>
      <c r="D227">
        <f t="shared" si="9"/>
        <v>-0.32079843165211192</v>
      </c>
      <c r="E227">
        <v>2.1520228123329255E-2</v>
      </c>
      <c r="G227">
        <v>218</v>
      </c>
      <c r="H227">
        <f t="shared" ca="1" si="10"/>
        <v>4.7471570145444404E-3</v>
      </c>
    </row>
    <row r="228" spans="2:8">
      <c r="B228" s="79">
        <f>dataVAR!B1368</f>
        <v>43535</v>
      </c>
      <c r="C228" s="240">
        <f>dataVAR!C1368</f>
        <v>1482.2</v>
      </c>
      <c r="D228">
        <f t="shared" si="9"/>
        <v>-7.8194575630818955E-2</v>
      </c>
      <c r="E228">
        <v>2.1454594521656965E-2</v>
      </c>
      <c r="G228">
        <v>219</v>
      </c>
      <c r="H228">
        <f t="shared" ca="1" si="10"/>
        <v>-4.108361380106218E-2</v>
      </c>
    </row>
    <row r="229" spans="2:8">
      <c r="B229" s="79">
        <f>dataVAR!B1532</f>
        <v>43291</v>
      </c>
      <c r="C229" s="240">
        <f>dataVAR!C1532</f>
        <v>1598.1</v>
      </c>
      <c r="D229">
        <f t="shared" si="9"/>
        <v>-1.3713785119829798</v>
      </c>
      <c r="E229">
        <v>2.1431700143920908E-2</v>
      </c>
      <c r="G229">
        <v>220</v>
      </c>
      <c r="H229">
        <f t="shared" ca="1" si="10"/>
        <v>-5.0929686264410849E-2</v>
      </c>
    </row>
    <row r="230" spans="2:8">
      <c r="B230" s="79">
        <f>dataVAR!B761</f>
        <v>44433</v>
      </c>
      <c r="C230" s="240">
        <f>dataVAR!C761</f>
        <v>3789.7</v>
      </c>
      <c r="D230">
        <f t="shared" si="9"/>
        <v>0.79596010238277437</v>
      </c>
      <c r="E230">
        <v>2.141330448320438E-2</v>
      </c>
      <c r="G230">
        <v>221</v>
      </c>
      <c r="H230">
        <f t="shared" ca="1" si="10"/>
        <v>1.0955336177777161E-2</v>
      </c>
    </row>
    <row r="231" spans="2:8">
      <c r="B231" s="79">
        <f>dataVAR!B1828</f>
        <v>42859</v>
      </c>
      <c r="C231" s="240">
        <f>dataVAR!C1828</f>
        <v>773.25</v>
      </c>
      <c r="D231">
        <f t="shared" si="9"/>
        <v>2.70934367927579E-2</v>
      </c>
      <c r="E231">
        <v>2.1209182023924963E-2</v>
      </c>
      <c r="G231">
        <v>222</v>
      </c>
      <c r="H231">
        <f t="shared" ca="1" si="10"/>
        <v>6.2763390413590484E-2</v>
      </c>
    </row>
    <row r="232" spans="2:8">
      <c r="B232" s="79">
        <f>dataVAR!B1830</f>
        <v>42857</v>
      </c>
      <c r="C232" s="240">
        <f>dataVAR!C1830</f>
        <v>752.3</v>
      </c>
      <c r="D232">
        <f t="shared" si="9"/>
        <v>-0.9591918117772168</v>
      </c>
      <c r="E232">
        <v>2.1002259736807066E-2</v>
      </c>
      <c r="G232">
        <v>223</v>
      </c>
      <c r="H232">
        <f t="shared" ca="1" si="10"/>
        <v>-4.9554651691498794E-2</v>
      </c>
    </row>
    <row r="233" spans="2:8">
      <c r="B233" s="79">
        <f>dataVAR!B1392</f>
        <v>43500</v>
      </c>
      <c r="C233" s="240">
        <f>dataVAR!C1392</f>
        <v>1473.9</v>
      </c>
      <c r="D233">
        <f t="shared" si="9"/>
        <v>0.11856299613270913</v>
      </c>
      <c r="E233">
        <v>2.0998710903046371E-2</v>
      </c>
      <c r="G233">
        <v>224</v>
      </c>
      <c r="H233">
        <f t="shared" ca="1" si="10"/>
        <v>5.4815527236181646E-2</v>
      </c>
    </row>
    <row r="234" spans="2:8">
      <c r="B234" s="79">
        <f>dataVAR!B1321</f>
        <v>43607</v>
      </c>
      <c r="C234" s="240">
        <f>dataVAR!C1321</f>
        <v>1299.1500000000001</v>
      </c>
      <c r="D234">
        <f t="shared" si="9"/>
        <v>-0.81052996189816418</v>
      </c>
      <c r="E234">
        <v>2.0821306238694669E-2</v>
      </c>
      <c r="G234">
        <v>225</v>
      </c>
      <c r="H234">
        <f t="shared" ca="1" si="10"/>
        <v>6.3628003314368693E-3</v>
      </c>
    </row>
    <row r="235" spans="2:8">
      <c r="B235" s="79">
        <f>dataVAR!B1082</f>
        <v>43964</v>
      </c>
      <c r="C235" s="240">
        <f>dataVAR!C1082</f>
        <v>2352.15</v>
      </c>
      <c r="D235">
        <f t="shared" si="9"/>
        <v>-0.63074208702676271</v>
      </c>
      <c r="E235">
        <v>2.0746976170737487E-2</v>
      </c>
      <c r="G235">
        <v>226</v>
      </c>
      <c r="H235">
        <f t="shared" ca="1" si="10"/>
        <v>-1.8656187545573581E-2</v>
      </c>
    </row>
    <row r="236" spans="2:8">
      <c r="B236" s="79">
        <f>dataVAR!B142</f>
        <v>45343</v>
      </c>
      <c r="C236" s="240">
        <f>dataVAR!C142</f>
        <v>3835.75</v>
      </c>
      <c r="D236">
        <f t="shared" si="9"/>
        <v>0.25563449129896376</v>
      </c>
      <c r="E236">
        <v>2.0739099263507838E-2</v>
      </c>
      <c r="G236">
        <v>227</v>
      </c>
      <c r="H236">
        <f t="shared" ca="1" si="10"/>
        <v>2.9258290427572067E-2</v>
      </c>
    </row>
    <row r="237" spans="2:8">
      <c r="B237" s="79">
        <f>dataVAR!B862</f>
        <v>44281</v>
      </c>
      <c r="C237" s="240">
        <f>dataVAR!C862</f>
        <v>2855.2</v>
      </c>
      <c r="D237">
        <f t="shared" si="9"/>
        <v>0.5851253852619781</v>
      </c>
      <c r="E237">
        <v>2.07340991874474E-2</v>
      </c>
      <c r="G237">
        <v>228</v>
      </c>
      <c r="H237">
        <f t="shared" ca="1" si="10"/>
        <v>-4.925771964847251E-2</v>
      </c>
    </row>
    <row r="238" spans="2:8">
      <c r="B238" s="79">
        <f>dataVAR!B1660</f>
        <v>43103</v>
      </c>
      <c r="C238" s="240">
        <f>dataVAR!C1660</f>
        <v>1184.55</v>
      </c>
      <c r="D238">
        <f t="shared" si="9"/>
        <v>-0.15326495293571396</v>
      </c>
      <c r="E238">
        <v>2.0725169895740962E-2</v>
      </c>
      <c r="G238">
        <v>229</v>
      </c>
      <c r="H238">
        <f t="shared" ca="1" si="10"/>
        <v>-1.1278109702622656E-2</v>
      </c>
    </row>
    <row r="239" spans="2:8">
      <c r="B239" s="79">
        <f>dataVAR!B1456</f>
        <v>43405</v>
      </c>
      <c r="C239" s="240">
        <f>dataVAR!C1456</f>
        <v>1366.1</v>
      </c>
      <c r="D239">
        <f t="shared" si="9"/>
        <v>-0.11917136373618344</v>
      </c>
      <c r="E239">
        <v>2.0606104970353464E-2</v>
      </c>
      <c r="G239">
        <v>230</v>
      </c>
      <c r="H239">
        <f t="shared" ca="1" si="10"/>
        <v>1.3205203702393477E-2</v>
      </c>
    </row>
    <row r="240" spans="2:8">
      <c r="B240" s="79">
        <f>dataVAR!B1563</f>
        <v>43248</v>
      </c>
      <c r="C240" s="240">
        <f>dataVAR!C1563</f>
        <v>1528.9</v>
      </c>
      <c r="D240">
        <f t="shared" si="9"/>
        <v>-1.276113545686441</v>
      </c>
      <c r="E240">
        <v>2.0504938190856258E-2</v>
      </c>
      <c r="G240">
        <v>231</v>
      </c>
      <c r="H240">
        <f t="shared" ca="1" si="10"/>
        <v>6.6071446431523462E-2</v>
      </c>
    </row>
    <row r="241" spans="2:8">
      <c r="B241" s="79">
        <f>dataVAR!B552</f>
        <v>44740</v>
      </c>
      <c r="C241" s="240">
        <f>dataVAR!C552</f>
        <v>3479.95</v>
      </c>
      <c r="D241">
        <f t="shared" si="9"/>
        <v>0.68363051193264279</v>
      </c>
      <c r="E241">
        <v>2.0503168148967632E-2</v>
      </c>
      <c r="G241">
        <v>232</v>
      </c>
      <c r="H241">
        <f t="shared" ca="1" si="10"/>
        <v>-8.438615542975883E-4</v>
      </c>
    </row>
    <row r="242" spans="2:8">
      <c r="B242" s="79">
        <f>dataVAR!B1724</f>
        <v>43011</v>
      </c>
      <c r="C242" s="240">
        <f>dataVAR!C1724</f>
        <v>1100.95</v>
      </c>
      <c r="D242">
        <f t="shared" si="9"/>
        <v>-1.8192470139425041</v>
      </c>
      <c r="E242">
        <v>2.0436895408510829E-2</v>
      </c>
      <c r="G242">
        <v>233</v>
      </c>
      <c r="H242">
        <f t="shared" ca="1" si="10"/>
        <v>-1.9379238895876508E-2</v>
      </c>
    </row>
    <row r="243" spans="2:8">
      <c r="B243" s="79">
        <f>dataVAR!B825</f>
        <v>44341</v>
      </c>
      <c r="C243" s="240">
        <f>dataVAR!C825</f>
        <v>3103.85</v>
      </c>
      <c r="D243">
        <f t="shared" si="9"/>
        <v>-0.57871675499782549</v>
      </c>
      <c r="E243">
        <v>2.0426244824975463E-2</v>
      </c>
      <c r="G243">
        <v>234</v>
      </c>
      <c r="H243">
        <f t="shared" ca="1" si="10"/>
        <v>1.5139092840646398E-2</v>
      </c>
    </row>
    <row r="244" spans="2:8">
      <c r="B244" s="79">
        <f>dataVAR!B57</f>
        <v>45470</v>
      </c>
      <c r="C244" s="240">
        <f>dataVAR!C57</f>
        <v>4900.1000000000004</v>
      </c>
      <c r="D244">
        <f t="shared" si="9"/>
        <v>0.69098589824697465</v>
      </c>
      <c r="E244">
        <v>2.0224077059651915E-2</v>
      </c>
      <c r="G244">
        <v>235</v>
      </c>
      <c r="H244">
        <f t="shared" ca="1" si="10"/>
        <v>-5.5689782812374619E-2</v>
      </c>
    </row>
    <row r="245" spans="2:8">
      <c r="B245" s="79">
        <f>dataVAR!B1270</f>
        <v>43679</v>
      </c>
      <c r="C245" s="240">
        <f>dataVAR!C1270</f>
        <v>1514.2</v>
      </c>
      <c r="D245">
        <f t="shared" si="9"/>
        <v>-1.3005877691190069</v>
      </c>
      <c r="E245">
        <v>2.0208691057984503E-2</v>
      </c>
      <c r="G245">
        <v>236</v>
      </c>
      <c r="H245">
        <f t="shared" ca="1" si="10"/>
        <v>3.5993242939336367E-2</v>
      </c>
    </row>
    <row r="246" spans="2:8">
      <c r="B246" s="79">
        <f>dataVAR!B782</f>
        <v>44403</v>
      </c>
      <c r="C246" s="240">
        <f>dataVAR!C782</f>
        <v>3483.55</v>
      </c>
      <c r="D246">
        <f t="shared" si="9"/>
        <v>0.30181854717170703</v>
      </c>
      <c r="E246">
        <v>2.0194916105696879E-2</v>
      </c>
      <c r="G246">
        <v>237</v>
      </c>
      <c r="H246">
        <f t="shared" ca="1" si="10"/>
        <v>1.9485231673362993E-2</v>
      </c>
    </row>
    <row r="247" spans="2:8">
      <c r="B247" s="79">
        <f>dataVAR!B951</f>
        <v>44152</v>
      </c>
      <c r="C247" s="240">
        <f>dataVAR!C951</f>
        <v>2432.15</v>
      </c>
      <c r="D247">
        <f t="shared" si="9"/>
        <v>0.67508171782168047</v>
      </c>
      <c r="E247">
        <v>2.0187899595008493E-2</v>
      </c>
      <c r="G247">
        <v>238</v>
      </c>
      <c r="H247">
        <f t="shared" ca="1" si="10"/>
        <v>1.36160088144255E-2</v>
      </c>
    </row>
    <row r="248" spans="2:8">
      <c r="B248" s="79">
        <f>dataVAR!B1803</f>
        <v>42894</v>
      </c>
      <c r="C248" s="240">
        <f>dataVAR!C1803</f>
        <v>790.25</v>
      </c>
      <c r="D248">
        <f t="shared" si="9"/>
        <v>-0.88623853211009163</v>
      </c>
      <c r="E248">
        <v>2.0183486238532167E-2</v>
      </c>
      <c r="G248">
        <v>239</v>
      </c>
      <c r="H248">
        <f t="shared" ca="1" si="10"/>
        <v>-2.8376433910687116E-2</v>
      </c>
    </row>
    <row r="249" spans="2:8">
      <c r="B249" s="79">
        <f>dataVAR!B1263</f>
        <v>43691</v>
      </c>
      <c r="C249" s="240">
        <f>dataVAR!C1263</f>
        <v>1490.6</v>
      </c>
      <c r="D249">
        <f t="shared" si="9"/>
        <v>-0.92479538440896292</v>
      </c>
      <c r="E249">
        <v>1.9924862471487871E-2</v>
      </c>
      <c r="G249">
        <v>240</v>
      </c>
      <c r="H249">
        <f t="shared" ca="1" si="10"/>
        <v>-1.8056807095278949E-2</v>
      </c>
    </row>
    <row r="250" spans="2:8">
      <c r="B250" s="79">
        <f>dataVAR!B899</f>
        <v>44229</v>
      </c>
      <c r="C250" s="240">
        <f>dataVAR!C899</f>
        <v>2869.1</v>
      </c>
      <c r="D250">
        <f t="shared" si="9"/>
        <v>0.20032414345962149</v>
      </c>
      <c r="E250">
        <v>1.9901711338050229E-2</v>
      </c>
      <c r="G250">
        <v>241</v>
      </c>
      <c r="H250">
        <f t="shared" ca="1" si="10"/>
        <v>-3.4664680455982644E-2</v>
      </c>
    </row>
    <row r="251" spans="2:8">
      <c r="B251" s="79">
        <f>dataVAR!B1144</f>
        <v>43867</v>
      </c>
      <c r="C251" s="240">
        <f>dataVAR!C1144</f>
        <v>2294.35</v>
      </c>
      <c r="D251">
        <f t="shared" si="9"/>
        <v>0.3784514132542986</v>
      </c>
      <c r="E251">
        <v>1.9809532111491193E-2</v>
      </c>
      <c r="G251">
        <v>242</v>
      </c>
      <c r="H251">
        <f t="shared" ca="1" si="10"/>
        <v>2.4383105887688317E-2</v>
      </c>
    </row>
    <row r="252" spans="2:8">
      <c r="B252" s="79">
        <f>dataVAR!B1294</f>
        <v>43647</v>
      </c>
      <c r="C252" s="240">
        <f>dataVAR!C1294</f>
        <v>1426.05</v>
      </c>
      <c r="D252">
        <f t="shared" si="9"/>
        <v>-0.34262473265313287</v>
      </c>
      <c r="E252">
        <v>1.973984081904552E-2</v>
      </c>
      <c r="G252">
        <v>243</v>
      </c>
      <c r="H252">
        <f t="shared" ca="1" si="10"/>
        <v>-8.9049766162472756E-3</v>
      </c>
    </row>
    <row r="253" spans="2:8">
      <c r="B253" s="79">
        <f>dataVAR!B1163</f>
        <v>43843</v>
      </c>
      <c r="C253" s="240">
        <f>dataVAR!C1163</f>
        <v>1914.65</v>
      </c>
      <c r="D253">
        <f t="shared" si="9"/>
        <v>-0.17841380931240691</v>
      </c>
      <c r="E253">
        <v>1.9690282819314259E-2</v>
      </c>
      <c r="G253">
        <v>244</v>
      </c>
      <c r="H253">
        <f t="shared" ca="1" si="10"/>
        <v>-4.4731262647365374E-3</v>
      </c>
    </row>
    <row r="254" spans="2:8">
      <c r="B254" s="79">
        <f>dataVAR!B1098</f>
        <v>43941</v>
      </c>
      <c r="C254" s="240">
        <f>dataVAR!C1098</f>
        <v>2256.25</v>
      </c>
      <c r="D254">
        <f t="shared" si="9"/>
        <v>-0.7775290858725763</v>
      </c>
      <c r="E254">
        <v>1.956786703601112E-2</v>
      </c>
      <c r="G254">
        <v>245</v>
      </c>
      <c r="H254">
        <f t="shared" ca="1" si="10"/>
        <v>-1.1444691210947227E-2</v>
      </c>
    </row>
    <row r="255" spans="2:8">
      <c r="B255" s="79">
        <f>dataVAR!B124</f>
        <v>45369</v>
      </c>
      <c r="C255" s="240">
        <f>dataVAR!C124</f>
        <v>4010.55</v>
      </c>
      <c r="D255">
        <f t="shared" si="9"/>
        <v>8.6322324868160286E-2</v>
      </c>
      <c r="E255">
        <v>1.9560908104873462E-2</v>
      </c>
      <c r="G255">
        <v>246</v>
      </c>
      <c r="H255">
        <f t="shared" ca="1" si="10"/>
        <v>3.0132230006048869E-2</v>
      </c>
    </row>
    <row r="256" spans="2:8">
      <c r="B256" s="79">
        <f>dataVAR!B262</f>
        <v>45167</v>
      </c>
      <c r="C256" s="240">
        <f>dataVAR!C262</f>
        <v>3664.35</v>
      </c>
      <c r="D256">
        <f t="shared" si="9"/>
        <v>-7.6261819968070813E-2</v>
      </c>
      <c r="E256">
        <v>1.9498683258968117E-2</v>
      </c>
      <c r="G256">
        <v>247</v>
      </c>
      <c r="H256">
        <f t="shared" ca="1" si="10"/>
        <v>-4.8745104697317191E-3</v>
      </c>
    </row>
    <row r="257" spans="2:8">
      <c r="B257" s="79">
        <f>dataVAR!B590</f>
        <v>44686</v>
      </c>
      <c r="C257" s="240">
        <f>dataVAR!C590</f>
        <v>3943.8</v>
      </c>
      <c r="D257">
        <f t="shared" si="9"/>
        <v>-0.21679598356914651</v>
      </c>
      <c r="E257">
        <v>1.9435569755058595E-2</v>
      </c>
      <c r="G257">
        <v>248</v>
      </c>
      <c r="H257">
        <f t="shared" ca="1" si="10"/>
        <v>5.0647660384099524E-3</v>
      </c>
    </row>
    <row r="258" spans="2:8">
      <c r="B258" s="79">
        <f>dataVAR!B82</f>
        <v>45434</v>
      </c>
      <c r="C258" s="240">
        <f>dataVAR!C82</f>
        <v>4798.8</v>
      </c>
      <c r="D258">
        <f t="shared" si="9"/>
        <v>0.29205217971159453</v>
      </c>
      <c r="E258">
        <v>1.9359006418271346E-2</v>
      </c>
      <c r="G258">
        <v>249</v>
      </c>
      <c r="H258">
        <f t="shared" ca="1" si="10"/>
        <v>-1.1640196766425784E-2</v>
      </c>
    </row>
    <row r="259" spans="2:8">
      <c r="B259" s="79">
        <f>dataVAR!B785</f>
        <v>44397</v>
      </c>
      <c r="C259" s="240">
        <f>dataVAR!C785</f>
        <v>3397.3</v>
      </c>
      <c r="D259">
        <f t="shared" si="9"/>
        <v>-0.20160127159803362</v>
      </c>
      <c r="E259">
        <v>1.933888676301777E-2</v>
      </c>
      <c r="G259">
        <v>250</v>
      </c>
      <c r="H259">
        <f t="shared" ca="1" si="10"/>
        <v>3.2091406650978531E-2</v>
      </c>
    </row>
    <row r="260" spans="2:8">
      <c r="B260" s="79">
        <f>dataVAR!B611</f>
        <v>44652</v>
      </c>
      <c r="C260" s="240">
        <f>dataVAR!C611</f>
        <v>4082.2</v>
      </c>
      <c r="D260">
        <f t="shared" si="9"/>
        <v>8.4733722012640164E-2</v>
      </c>
      <c r="E260">
        <v>1.9315565136446014E-2</v>
      </c>
      <c r="G260">
        <v>251</v>
      </c>
      <c r="H260">
        <f t="shared" ca="1" si="10"/>
        <v>-4.8290208602740192E-2</v>
      </c>
    </row>
    <row r="261" spans="2:8">
      <c r="B261" s="79">
        <f>dataVAR!B261</f>
        <v>45168</v>
      </c>
      <c r="C261" s="240">
        <f>dataVAR!C261</f>
        <v>3736.3</v>
      </c>
      <c r="D261">
        <f t="shared" si="9"/>
        <v>0.6438722800631641</v>
      </c>
      <c r="E261">
        <v>1.9257018975992364E-2</v>
      </c>
      <c r="G261">
        <v>252</v>
      </c>
      <c r="H261">
        <f t="shared" ca="1" si="10"/>
        <v>8.194458469262382E-2</v>
      </c>
    </row>
    <row r="262" spans="2:8">
      <c r="B262" s="79">
        <f>dataVAR!B1305</f>
        <v>43630</v>
      </c>
      <c r="C262" s="240">
        <f>dataVAR!C1305</f>
        <v>1330.6</v>
      </c>
      <c r="D262">
        <f t="shared" si="9"/>
        <v>-1.8111754095896591</v>
      </c>
      <c r="E262">
        <v>1.9239440853750119E-2</v>
      </c>
      <c r="G262">
        <v>253</v>
      </c>
      <c r="H262">
        <f t="shared" ca="1" si="10"/>
        <v>-1.9063673311418294E-2</v>
      </c>
    </row>
    <row r="263" spans="2:8">
      <c r="B263" s="79">
        <f>dataVAR!B224</f>
        <v>45224</v>
      </c>
      <c r="C263" s="240">
        <f>dataVAR!C224</f>
        <v>3740.55</v>
      </c>
      <c r="D263">
        <f t="shared" si="9"/>
        <v>0.68403042333346697</v>
      </c>
      <c r="E263">
        <v>1.914157008996013E-2</v>
      </c>
      <c r="G263">
        <v>254</v>
      </c>
      <c r="H263">
        <f t="shared" ca="1" si="10"/>
        <v>-2.8988427575314391E-2</v>
      </c>
    </row>
    <row r="264" spans="2:8">
      <c r="B264" s="79">
        <f>dataVAR!B1643</f>
        <v>43129</v>
      </c>
      <c r="C264" s="240">
        <f>dataVAR!C1643</f>
        <v>1181.9000000000001</v>
      </c>
      <c r="D264">
        <f t="shared" si="9"/>
        <v>-2.4182671968863692</v>
      </c>
      <c r="E264">
        <v>1.9121753109400234E-2</v>
      </c>
      <c r="G264">
        <v>255</v>
      </c>
      <c r="H264">
        <f t="shared" ca="1" si="10"/>
        <v>2.4925091897931625E-2</v>
      </c>
    </row>
    <row r="265" spans="2:8">
      <c r="B265" s="79">
        <f>dataVAR!B533</f>
        <v>44767</v>
      </c>
      <c r="C265" s="240">
        <f>dataVAR!C533</f>
        <v>4040.05</v>
      </c>
      <c r="D265">
        <f t="shared" si="9"/>
        <v>0.13324092523607384</v>
      </c>
      <c r="E265">
        <v>1.8972537468595708E-2</v>
      </c>
      <c r="G265">
        <v>256</v>
      </c>
      <c r="H265">
        <f t="shared" ca="1" si="10"/>
        <v>2.6254442839332436E-2</v>
      </c>
    </row>
    <row r="266" spans="2:8">
      <c r="B266" s="79">
        <f>dataVAR!B327</f>
        <v>45072</v>
      </c>
      <c r="C266" s="240">
        <f>dataVAR!C327</f>
        <v>3501.75</v>
      </c>
      <c r="D266">
        <f t="shared" ref="D266:D329" si="11">(C266-C267)/C266</f>
        <v>-0.40212750767473393</v>
      </c>
      <c r="E266">
        <v>1.8961947597629782E-2</v>
      </c>
      <c r="G266">
        <v>257</v>
      </c>
      <c r="H266">
        <f t="shared" ca="1" si="10"/>
        <v>6.5322867352067049E-2</v>
      </c>
    </row>
    <row r="267" spans="2:8">
      <c r="B267" s="79">
        <f>dataVAR!B30</f>
        <v>45510</v>
      </c>
      <c r="C267" s="240">
        <f>dataVAR!C30</f>
        <v>4909.8999999999996</v>
      </c>
      <c r="D267">
        <f t="shared" si="11"/>
        <v>0.69233589278804053</v>
      </c>
      <c r="E267">
        <v>1.8829304059145773E-2</v>
      </c>
      <c r="G267">
        <v>258</v>
      </c>
      <c r="H267">
        <f t="shared" ref="H267:H330" ca="1" si="12">_xlfn.NORM.INV(RAND(),N$12,N$13)</f>
        <v>-1.2691314292782691E-2</v>
      </c>
    </row>
    <row r="268" spans="2:8">
      <c r="B268" s="79">
        <f>dataVAR!B1367</f>
        <v>43536</v>
      </c>
      <c r="C268" s="240">
        <f>dataVAR!C1367</f>
        <v>1510.6</v>
      </c>
      <c r="D268">
        <f t="shared" si="11"/>
        <v>-0.25513041175691786</v>
      </c>
      <c r="E268">
        <v>1.8800476631801843E-2</v>
      </c>
      <c r="G268">
        <v>259</v>
      </c>
      <c r="H268">
        <f t="shared" ca="1" si="12"/>
        <v>-2.1831923052599789E-2</v>
      </c>
    </row>
    <row r="269" spans="2:8">
      <c r="B269" s="79">
        <f>dataVAR!B1232</f>
        <v>43739</v>
      </c>
      <c r="C269" s="240">
        <f>dataVAR!C1232</f>
        <v>1896</v>
      </c>
      <c r="D269">
        <f t="shared" si="11"/>
        <v>-1.5226529535864979</v>
      </c>
      <c r="E269">
        <v>1.8670886075949415E-2</v>
      </c>
      <c r="G269">
        <v>260</v>
      </c>
      <c r="H269">
        <f t="shared" ca="1" si="12"/>
        <v>-9.8767484150309327E-3</v>
      </c>
    </row>
    <row r="270" spans="2:8">
      <c r="B270" s="79">
        <f>dataVAR!B694</f>
        <v>44532</v>
      </c>
      <c r="C270" s="240">
        <f>dataVAR!C694</f>
        <v>4782.95</v>
      </c>
      <c r="D270">
        <f t="shared" si="11"/>
        <v>0.39395143164783242</v>
      </c>
      <c r="E270">
        <v>1.8660031988626268E-2</v>
      </c>
      <c r="G270">
        <v>261</v>
      </c>
      <c r="H270">
        <f t="shared" ca="1" si="12"/>
        <v>1.0395650354834113E-2</v>
      </c>
    </row>
    <row r="271" spans="2:8">
      <c r="B271" s="79">
        <f>dataVAR!B831</f>
        <v>44333</v>
      </c>
      <c r="C271" s="240">
        <f>dataVAR!C831</f>
        <v>2898.7</v>
      </c>
      <c r="D271">
        <f t="shared" si="11"/>
        <v>-0.10057957015213724</v>
      </c>
      <c r="E271">
        <v>1.8646289716079529E-2</v>
      </c>
      <c r="G271">
        <v>262</v>
      </c>
      <c r="H271">
        <f t="shared" ca="1" si="12"/>
        <v>3.0214494446768807E-2</v>
      </c>
    </row>
    <row r="272" spans="2:8">
      <c r="B272" s="79">
        <f>dataVAR!B888</f>
        <v>44244</v>
      </c>
      <c r="C272" s="240">
        <f>dataVAR!C888</f>
        <v>3190.25</v>
      </c>
      <c r="D272">
        <f t="shared" si="11"/>
        <v>-5.7534675965833455E-2</v>
      </c>
      <c r="E272">
        <v>1.8619230467831704E-2</v>
      </c>
      <c r="G272">
        <v>263</v>
      </c>
      <c r="H272">
        <f t="shared" ca="1" si="12"/>
        <v>2.7819837823530029E-2</v>
      </c>
    </row>
    <row r="273" spans="2:8">
      <c r="B273" s="79">
        <f>dataVAR!B805</f>
        <v>44369</v>
      </c>
      <c r="C273" s="240">
        <f>dataVAR!C805</f>
        <v>3373.8</v>
      </c>
      <c r="D273">
        <f t="shared" si="11"/>
        <v>-0.16659256624577617</v>
      </c>
      <c r="E273">
        <v>1.8614025727666187E-2</v>
      </c>
      <c r="G273">
        <v>264</v>
      </c>
      <c r="H273">
        <f t="shared" ca="1" si="12"/>
        <v>3.0452477323309503E-3</v>
      </c>
    </row>
    <row r="274" spans="2:8">
      <c r="B274" s="79">
        <f>dataVAR!B231</f>
        <v>45212</v>
      </c>
      <c r="C274" s="240">
        <f>dataVAR!C231</f>
        <v>3935.85</v>
      </c>
      <c r="D274">
        <f t="shared" si="11"/>
        <v>-4.9163458973283817E-3</v>
      </c>
      <c r="E274">
        <v>1.8572862278796173E-2</v>
      </c>
      <c r="G274">
        <v>265</v>
      </c>
      <c r="H274">
        <f t="shared" ca="1" si="12"/>
        <v>-6.0954284080001059E-3</v>
      </c>
    </row>
    <row r="275" spans="2:8">
      <c r="B275" s="79">
        <f>dataVAR!B453</f>
        <v>44887</v>
      </c>
      <c r="C275" s="240">
        <f>dataVAR!C453</f>
        <v>3955.2</v>
      </c>
      <c r="D275">
        <f t="shared" si="11"/>
        <v>0.26357706310679613</v>
      </c>
      <c r="E275">
        <v>1.843143203883486E-2</v>
      </c>
      <c r="G275">
        <v>266</v>
      </c>
      <c r="H275">
        <f t="shared" ca="1" si="12"/>
        <v>-4.0389650370447776E-2</v>
      </c>
    </row>
    <row r="276" spans="2:8">
      <c r="B276" s="79">
        <f>dataVAR!B859</f>
        <v>44287</v>
      </c>
      <c r="C276" s="240">
        <f>dataVAR!C859</f>
        <v>2912.7</v>
      </c>
      <c r="D276">
        <f t="shared" si="11"/>
        <v>-7.1926391320768614E-3</v>
      </c>
      <c r="E276">
        <v>1.8419336011260907E-2</v>
      </c>
      <c r="G276">
        <v>267</v>
      </c>
      <c r="H276">
        <f t="shared" ca="1" si="12"/>
        <v>6.1054625597464308E-2</v>
      </c>
    </row>
    <row r="277" spans="2:8">
      <c r="B277" s="79">
        <f>dataVAR!B865</f>
        <v>44278</v>
      </c>
      <c r="C277" s="240">
        <f>dataVAR!C865</f>
        <v>2933.65</v>
      </c>
      <c r="D277">
        <f t="shared" si="11"/>
        <v>-0.75837267567705746</v>
      </c>
      <c r="E277">
        <v>1.8253711247081344E-2</v>
      </c>
      <c r="G277">
        <v>268</v>
      </c>
      <c r="H277">
        <f t="shared" ca="1" si="12"/>
        <v>-5.779544986743252E-2</v>
      </c>
    </row>
    <row r="278" spans="2:8">
      <c r="B278" s="79">
        <f>dataVAR!B39</f>
        <v>45497</v>
      </c>
      <c r="C278" s="240">
        <f>dataVAR!C39</f>
        <v>5158.45</v>
      </c>
      <c r="D278">
        <f t="shared" si="11"/>
        <v>0.71156064321647006</v>
      </c>
      <c r="E278">
        <v>1.8067442739582593E-2</v>
      </c>
      <c r="G278">
        <v>269</v>
      </c>
      <c r="H278">
        <f t="shared" ca="1" si="12"/>
        <v>4.9655962318880774E-2</v>
      </c>
    </row>
    <row r="279" spans="2:8">
      <c r="B279" s="79">
        <f>dataVAR!B1378</f>
        <v>43518</v>
      </c>
      <c r="C279" s="240">
        <f>dataVAR!C1378</f>
        <v>1487.9</v>
      </c>
      <c r="D279">
        <f t="shared" si="11"/>
        <v>-1.71493379931447</v>
      </c>
      <c r="E279">
        <v>1.8045567578466384E-2</v>
      </c>
      <c r="G279">
        <v>270</v>
      </c>
      <c r="H279">
        <f t="shared" ca="1" si="12"/>
        <v>-3.8976272420268615E-3</v>
      </c>
    </row>
    <row r="280" spans="2:8">
      <c r="B280" s="79">
        <f>dataVAR!B196</f>
        <v>45265</v>
      </c>
      <c r="C280" s="240">
        <f>dataVAR!C196</f>
        <v>4039.55</v>
      </c>
      <c r="D280">
        <f t="shared" si="11"/>
        <v>0.81981903924942134</v>
      </c>
      <c r="E280">
        <v>1.793516604572298E-2</v>
      </c>
      <c r="G280">
        <v>271</v>
      </c>
      <c r="H280">
        <f t="shared" ca="1" si="12"/>
        <v>1.5168746547481335E-2</v>
      </c>
    </row>
    <row r="281" spans="2:8">
      <c r="B281" s="79">
        <f>dataVAR!B1810</f>
        <v>42885</v>
      </c>
      <c r="C281" s="240">
        <f>dataVAR!C1810</f>
        <v>727.85</v>
      </c>
      <c r="D281">
        <f t="shared" si="11"/>
        <v>-3.899704609466236</v>
      </c>
      <c r="E281">
        <v>1.7929518444734584E-2</v>
      </c>
      <c r="G281">
        <v>272</v>
      </c>
      <c r="H281">
        <f t="shared" ca="1" si="12"/>
        <v>1.755986298262666E-3</v>
      </c>
    </row>
    <row r="282" spans="2:8">
      <c r="B282" s="79">
        <f>dataVAR!B776</f>
        <v>44411</v>
      </c>
      <c r="C282" s="240">
        <f>dataVAR!C776</f>
        <v>3566.25</v>
      </c>
      <c r="D282">
        <f t="shared" si="11"/>
        <v>0.55468629512793555</v>
      </c>
      <c r="E282">
        <v>1.7903960743077436E-2</v>
      </c>
      <c r="G282">
        <v>273</v>
      </c>
      <c r="H282">
        <f t="shared" ca="1" si="12"/>
        <v>2.6852970862785784E-2</v>
      </c>
    </row>
    <row r="283" spans="2:8">
      <c r="B283" s="79">
        <f>dataVAR!B1500</f>
        <v>43339</v>
      </c>
      <c r="C283" s="240">
        <f>dataVAR!C1500</f>
        <v>1588.1</v>
      </c>
      <c r="D283">
        <f t="shared" si="11"/>
        <v>-1.2326049996851585</v>
      </c>
      <c r="E283">
        <v>1.788300484856109E-2</v>
      </c>
      <c r="G283">
        <v>274</v>
      </c>
      <c r="H283">
        <f t="shared" ca="1" si="12"/>
        <v>1.1684418813615483E-2</v>
      </c>
    </row>
    <row r="284" spans="2:8">
      <c r="B284" s="79">
        <f>dataVAR!B393</f>
        <v>44972</v>
      </c>
      <c r="C284" s="240">
        <f>dataVAR!C393</f>
        <v>3545.6</v>
      </c>
      <c r="D284">
        <f t="shared" si="11"/>
        <v>-0.10338165613718417</v>
      </c>
      <c r="E284">
        <v>1.7740297833935045E-2</v>
      </c>
      <c r="G284">
        <v>275</v>
      </c>
      <c r="H284">
        <f t="shared" ca="1" si="12"/>
        <v>-2.6158577260959274E-2</v>
      </c>
    </row>
    <row r="285" spans="2:8">
      <c r="B285" s="79">
        <f>dataVAR!B201</f>
        <v>45258</v>
      </c>
      <c r="C285" s="240">
        <f>dataVAR!C201</f>
        <v>3912.15</v>
      </c>
      <c r="D285">
        <f t="shared" si="11"/>
        <v>-0.12482905819050903</v>
      </c>
      <c r="E285">
        <v>1.770126401083803E-2</v>
      </c>
      <c r="G285">
        <v>276</v>
      </c>
      <c r="H285">
        <f t="shared" ca="1" si="12"/>
        <v>1.8122070672630684E-2</v>
      </c>
    </row>
    <row r="286" spans="2:8">
      <c r="B286" s="79">
        <f>dataVAR!B662</f>
        <v>44578</v>
      </c>
      <c r="C286" s="240">
        <f>dataVAR!C662</f>
        <v>4400.5</v>
      </c>
      <c r="D286">
        <f t="shared" si="11"/>
        <v>0.63757527553687088</v>
      </c>
      <c r="E286">
        <v>1.7679809112600881E-2</v>
      </c>
      <c r="G286">
        <v>277</v>
      </c>
      <c r="H286">
        <f t="shared" ca="1" si="12"/>
        <v>3.8023804067975182E-2</v>
      </c>
    </row>
    <row r="287" spans="2:8">
      <c r="B287" s="79">
        <f>dataVAR!B1518</f>
        <v>43311</v>
      </c>
      <c r="C287" s="240">
        <f>dataVAR!C1518</f>
        <v>1594.85</v>
      </c>
      <c r="D287">
        <f t="shared" si="11"/>
        <v>-1.4572216822898707</v>
      </c>
      <c r="E287">
        <v>1.765056274884777E-2</v>
      </c>
      <c r="G287">
        <v>278</v>
      </c>
      <c r="H287">
        <f t="shared" ca="1" si="12"/>
        <v>5.7799614549855528E-3</v>
      </c>
    </row>
    <row r="288" spans="2:8">
      <c r="B288" s="79">
        <f>dataVAR!B136</f>
        <v>45351</v>
      </c>
      <c r="C288" s="240">
        <f>dataVAR!C136</f>
        <v>3918.9</v>
      </c>
      <c r="D288">
        <f t="shared" si="11"/>
        <v>-0.20951032177396711</v>
      </c>
      <c r="E288">
        <v>1.7581464186378855E-2</v>
      </c>
      <c r="G288">
        <v>279</v>
      </c>
      <c r="H288">
        <f t="shared" ca="1" si="12"/>
        <v>-7.1455947726338301E-3</v>
      </c>
    </row>
    <row r="289" spans="2:8">
      <c r="B289" s="79">
        <f>dataVAR!B65</f>
        <v>45457</v>
      </c>
      <c r="C289" s="240">
        <f>dataVAR!C65</f>
        <v>4739.95</v>
      </c>
      <c r="D289">
        <f t="shared" si="11"/>
        <v>0.84221352545912931</v>
      </c>
      <c r="E289">
        <v>1.7574025042458294E-2</v>
      </c>
      <c r="G289">
        <v>280</v>
      </c>
      <c r="H289">
        <f t="shared" ca="1" si="12"/>
        <v>4.4752935252775281E-2</v>
      </c>
    </row>
    <row r="290" spans="2:8">
      <c r="B290" s="79">
        <f>dataVAR!B1833</f>
        <v>42851</v>
      </c>
      <c r="C290" s="240">
        <f>dataVAR!C1833</f>
        <v>747.9</v>
      </c>
      <c r="D290">
        <f t="shared" si="11"/>
        <v>-5.4889691135178511</v>
      </c>
      <c r="E290">
        <v>1.751571065650491E-2</v>
      </c>
      <c r="G290">
        <v>281</v>
      </c>
      <c r="H290">
        <f t="shared" ca="1" si="12"/>
        <v>-6.130970904834749E-2</v>
      </c>
    </row>
    <row r="291" spans="2:8">
      <c r="B291" s="79">
        <f>dataVAR!B51</f>
        <v>45478</v>
      </c>
      <c r="C291" s="240">
        <f>dataVAR!C51</f>
        <v>4853.1000000000004</v>
      </c>
      <c r="D291">
        <f t="shared" si="11"/>
        <v>0.7089386165543673</v>
      </c>
      <c r="E291">
        <v>1.7514578310770433E-2</v>
      </c>
      <c r="G291">
        <v>282</v>
      </c>
      <c r="H291">
        <f t="shared" ca="1" si="12"/>
        <v>-3.5046745504990845E-2</v>
      </c>
    </row>
    <row r="292" spans="2:8">
      <c r="B292" s="79">
        <f>dataVAR!B1445</f>
        <v>43423</v>
      </c>
      <c r="C292" s="240">
        <f>dataVAR!C1445</f>
        <v>1412.55</v>
      </c>
      <c r="D292">
        <f t="shared" si="11"/>
        <v>-0.35719089589749031</v>
      </c>
      <c r="E292">
        <v>1.7450709709390722E-2</v>
      </c>
      <c r="G292">
        <v>283</v>
      </c>
      <c r="H292">
        <f t="shared" ca="1" si="12"/>
        <v>1.1282023039509726E-2</v>
      </c>
    </row>
    <row r="293" spans="2:8">
      <c r="B293" s="79">
        <f>dataVAR!B1216</f>
        <v>43765</v>
      </c>
      <c r="C293" s="240">
        <f>dataVAR!C1216</f>
        <v>1917.1</v>
      </c>
      <c r="D293">
        <f t="shared" si="11"/>
        <v>-1.1744301288404364</v>
      </c>
      <c r="E293">
        <v>1.7291742736424739E-2</v>
      </c>
      <c r="G293">
        <v>284</v>
      </c>
      <c r="H293">
        <f t="shared" ca="1" si="12"/>
        <v>4.6179120040752496E-2</v>
      </c>
    </row>
    <row r="294" spans="2:8">
      <c r="B294" s="79">
        <f>dataVAR!B626</f>
        <v>44630</v>
      </c>
      <c r="C294" s="240">
        <f>dataVAR!C626</f>
        <v>4168.6000000000004</v>
      </c>
      <c r="D294">
        <f t="shared" si="11"/>
        <v>0.74790097394808808</v>
      </c>
      <c r="E294">
        <v>1.7247996929424875E-2</v>
      </c>
      <c r="G294">
        <v>285</v>
      </c>
      <c r="H294">
        <f t="shared" ca="1" si="12"/>
        <v>4.8572928984888603E-2</v>
      </c>
    </row>
    <row r="295" spans="2:8">
      <c r="B295" s="79">
        <f>dataVAR!B1747</f>
        <v>42977</v>
      </c>
      <c r="C295" s="240">
        <f>dataVAR!C1747</f>
        <v>1050.9000000000001</v>
      </c>
      <c r="D295">
        <f t="shared" si="11"/>
        <v>-1.0641355029022739</v>
      </c>
      <c r="E295">
        <v>1.7175754115520202E-2</v>
      </c>
      <c r="G295">
        <v>286</v>
      </c>
      <c r="H295">
        <f t="shared" ca="1" si="12"/>
        <v>-3.433763387118683E-2</v>
      </c>
    </row>
    <row r="296" spans="2:8">
      <c r="B296" s="79">
        <f>dataVAR!B1018</f>
        <v>44055</v>
      </c>
      <c r="C296" s="240">
        <f>dataVAR!C1018</f>
        <v>2169.1999999999998</v>
      </c>
      <c r="D296">
        <f t="shared" si="11"/>
        <v>-1.7471879033745204E-2</v>
      </c>
      <c r="E296">
        <v>1.7172229393324731E-2</v>
      </c>
      <c r="G296">
        <v>287</v>
      </c>
      <c r="H296">
        <f t="shared" ca="1" si="12"/>
        <v>-4.5661232304869855E-3</v>
      </c>
    </row>
    <row r="297" spans="2:8">
      <c r="B297" s="79">
        <f>dataVAR!B1017</f>
        <v>44056</v>
      </c>
      <c r="C297" s="240">
        <f>dataVAR!C1017</f>
        <v>2207.1</v>
      </c>
      <c r="D297">
        <f t="shared" si="11"/>
        <v>0.34307462280820977</v>
      </c>
      <c r="E297">
        <v>1.7171854469666119E-2</v>
      </c>
      <c r="G297">
        <v>288</v>
      </c>
      <c r="H297">
        <f t="shared" ca="1" si="12"/>
        <v>-1.3251484366027156E-2</v>
      </c>
    </row>
    <row r="298" spans="2:8">
      <c r="B298" s="79">
        <f>dataVAR!B1274</f>
        <v>43675</v>
      </c>
      <c r="C298" s="240">
        <f>dataVAR!C1274</f>
        <v>1449.9</v>
      </c>
      <c r="D298">
        <f t="shared" si="11"/>
        <v>-1.7594661700806948</v>
      </c>
      <c r="E298">
        <v>1.7139113042278872E-2</v>
      </c>
      <c r="G298">
        <v>289</v>
      </c>
      <c r="H298">
        <f t="shared" ca="1" si="12"/>
        <v>5.8736571928440767E-3</v>
      </c>
    </row>
    <row r="299" spans="2:8">
      <c r="B299" s="79">
        <f>dataVAR!B531</f>
        <v>44769</v>
      </c>
      <c r="C299" s="240">
        <f>dataVAR!C531</f>
        <v>4000.95</v>
      </c>
      <c r="D299">
        <f t="shared" si="11"/>
        <v>0.50619227933365818</v>
      </c>
      <c r="E299">
        <v>1.7133430810182513E-2</v>
      </c>
      <c r="G299">
        <v>290</v>
      </c>
      <c r="H299">
        <f t="shared" ca="1" si="12"/>
        <v>1.8417527707825832E-2</v>
      </c>
    </row>
    <row r="300" spans="2:8">
      <c r="B300" s="79">
        <f>dataVAR!B1214</f>
        <v>43768</v>
      </c>
      <c r="C300" s="240">
        <f>dataVAR!C1214</f>
        <v>1975.7</v>
      </c>
      <c r="D300">
        <f t="shared" si="11"/>
        <v>5.3246950447942525E-2</v>
      </c>
      <c r="E300">
        <v>1.7006630561320107E-2</v>
      </c>
      <c r="G300">
        <v>291</v>
      </c>
      <c r="H300">
        <f t="shared" ca="1" si="12"/>
        <v>1.9103618530577026E-2</v>
      </c>
    </row>
    <row r="301" spans="2:8">
      <c r="B301" s="79">
        <f>dataVAR!B1223</f>
        <v>43754</v>
      </c>
      <c r="C301" s="240">
        <f>dataVAR!C1223</f>
        <v>1870.5</v>
      </c>
      <c r="D301">
        <f t="shared" si="11"/>
        <v>0.52127773322641002</v>
      </c>
      <c r="E301">
        <v>1.7000801924619061E-2</v>
      </c>
      <c r="G301">
        <v>292</v>
      </c>
      <c r="H301">
        <f t="shared" ca="1" si="12"/>
        <v>3.4984539610329032E-2</v>
      </c>
    </row>
    <row r="302" spans="2:8">
      <c r="B302" s="79">
        <f>dataVAR!B1783</f>
        <v>42923</v>
      </c>
      <c r="C302" s="240">
        <f>dataVAR!C1783</f>
        <v>895.45</v>
      </c>
      <c r="D302">
        <f t="shared" si="11"/>
        <v>-1.9955888100954826</v>
      </c>
      <c r="E302">
        <v>1.6918867608465119E-2</v>
      </c>
      <c r="G302">
        <v>293</v>
      </c>
      <c r="H302">
        <f t="shared" ca="1" si="12"/>
        <v>4.0979295526281621E-2</v>
      </c>
    </row>
    <row r="303" spans="2:8">
      <c r="B303" s="79">
        <f>dataVAR!B928</f>
        <v>44186</v>
      </c>
      <c r="C303" s="240">
        <f>dataVAR!C928</f>
        <v>2682.4</v>
      </c>
      <c r="D303">
        <f t="shared" si="11"/>
        <v>0.43826424097822847</v>
      </c>
      <c r="E303">
        <v>1.6906501640322064E-2</v>
      </c>
      <c r="G303">
        <v>294</v>
      </c>
      <c r="H303">
        <f t="shared" ca="1" si="12"/>
        <v>-3.692675637298571E-2</v>
      </c>
    </row>
    <row r="304" spans="2:8">
      <c r="B304" s="79">
        <f>dataVAR!B1591</f>
        <v>43207</v>
      </c>
      <c r="C304" s="240">
        <f>dataVAR!C1591</f>
        <v>1506.8</v>
      </c>
      <c r="D304">
        <f t="shared" si="11"/>
        <v>-1.6246349880541546</v>
      </c>
      <c r="E304">
        <v>1.6856915317228473E-2</v>
      </c>
      <c r="G304">
        <v>295</v>
      </c>
      <c r="H304">
        <f t="shared" ca="1" si="12"/>
        <v>-4.1833033428988586E-2</v>
      </c>
    </row>
    <row r="305" spans="2:8">
      <c r="B305" s="79">
        <f>dataVAR!B757</f>
        <v>44439</v>
      </c>
      <c r="C305" s="240">
        <f>dataVAR!C757</f>
        <v>3954.8</v>
      </c>
      <c r="D305">
        <f t="shared" si="11"/>
        <v>0.59637655507231724</v>
      </c>
      <c r="E305">
        <v>1.6802366744209637E-2</v>
      </c>
      <c r="G305">
        <v>296</v>
      </c>
      <c r="H305">
        <f t="shared" ca="1" si="12"/>
        <v>-1.9057789116841677E-2</v>
      </c>
    </row>
    <row r="306" spans="2:8">
      <c r="B306" s="79">
        <f>dataVAR!B1243</f>
        <v>43724</v>
      </c>
      <c r="C306" s="240">
        <f>dataVAR!C1243</f>
        <v>1596.25</v>
      </c>
      <c r="D306">
        <f t="shared" si="11"/>
        <v>0.16184808144087701</v>
      </c>
      <c r="E306">
        <v>1.672670321064999E-2</v>
      </c>
      <c r="G306">
        <v>297</v>
      </c>
      <c r="H306">
        <f t="shared" ca="1" si="12"/>
        <v>-5.6222099646597287E-2</v>
      </c>
    </row>
    <row r="307" spans="2:8">
      <c r="B307" s="79">
        <f>dataVAR!B1614</f>
        <v>43172</v>
      </c>
      <c r="C307" s="240">
        <f>dataVAR!C1614</f>
        <v>1337.9</v>
      </c>
      <c r="D307">
        <f t="shared" si="11"/>
        <v>-0.78163539875924948</v>
      </c>
      <c r="E307">
        <v>1.6630540399132969E-2</v>
      </c>
      <c r="G307">
        <v>298</v>
      </c>
      <c r="H307">
        <f t="shared" ca="1" si="12"/>
        <v>4.5172842634734652E-3</v>
      </c>
    </row>
    <row r="308" spans="2:8">
      <c r="B308" s="79">
        <f>dataVAR!B1090</f>
        <v>43951</v>
      </c>
      <c r="C308" s="240">
        <f>dataVAR!C1090</f>
        <v>2383.65</v>
      </c>
      <c r="D308">
        <f t="shared" si="11"/>
        <v>0.54322153000650264</v>
      </c>
      <c r="E308">
        <v>1.648731986659123E-2</v>
      </c>
      <c r="G308">
        <v>299</v>
      </c>
      <c r="H308">
        <f t="shared" ca="1" si="12"/>
        <v>2.2382153270662291E-3</v>
      </c>
    </row>
    <row r="309" spans="2:8">
      <c r="B309" s="79">
        <f>dataVAR!B1739</f>
        <v>42989</v>
      </c>
      <c r="C309" s="240">
        <f>dataVAR!C1739</f>
        <v>1088.8</v>
      </c>
      <c r="D309">
        <f t="shared" si="11"/>
        <v>-0.94209221160911116</v>
      </c>
      <c r="E309">
        <v>1.6486039676708347E-2</v>
      </c>
      <c r="G309">
        <v>300</v>
      </c>
      <c r="H309">
        <f t="shared" ca="1" si="12"/>
        <v>1.1741964666445561E-2</v>
      </c>
    </row>
    <row r="310" spans="2:8">
      <c r="B310" s="79">
        <f>dataVAR!B1109</f>
        <v>43920</v>
      </c>
      <c r="C310" s="240">
        <f>dataVAR!C1109</f>
        <v>2114.5500000000002</v>
      </c>
      <c r="D310">
        <f t="shared" si="11"/>
        <v>-0.10867560473859672</v>
      </c>
      <c r="E310">
        <v>1.6481047977111141E-2</v>
      </c>
      <c r="G310">
        <v>301</v>
      </c>
      <c r="H310">
        <f t="shared" ca="1" si="12"/>
        <v>-5.4340914135173501E-2</v>
      </c>
    </row>
    <row r="311" spans="2:8">
      <c r="B311" s="79">
        <f>dataVAR!B1091</f>
        <v>43950</v>
      </c>
      <c r="C311" s="240">
        <f>dataVAR!C1091</f>
        <v>2344.35</v>
      </c>
      <c r="D311">
        <f t="shared" si="11"/>
        <v>0.65105466333951845</v>
      </c>
      <c r="E311">
        <v>1.644379038966013E-2</v>
      </c>
      <c r="G311">
        <v>302</v>
      </c>
      <c r="H311">
        <f t="shared" ca="1" si="12"/>
        <v>7.4171302678246523E-2</v>
      </c>
    </row>
    <row r="312" spans="2:8">
      <c r="B312" s="79">
        <f>dataVAR!B1790</f>
        <v>42914</v>
      </c>
      <c r="C312" s="240">
        <f>dataVAR!C1790</f>
        <v>818.05</v>
      </c>
      <c r="D312">
        <f t="shared" si="11"/>
        <v>-1.8869873479616159</v>
      </c>
      <c r="E312">
        <v>1.6441537803312672E-2</v>
      </c>
      <c r="G312">
        <v>303</v>
      </c>
      <c r="H312">
        <f t="shared" ca="1" si="12"/>
        <v>-2.5558246798233868E-2</v>
      </c>
    </row>
    <row r="313" spans="2:8">
      <c r="B313" s="79">
        <f>dataVAR!B1044</f>
        <v>44019</v>
      </c>
      <c r="C313" s="240">
        <f>dataVAR!C1044</f>
        <v>2361.6999999999998</v>
      </c>
      <c r="D313">
        <f t="shared" si="11"/>
        <v>-0.42528686962781054</v>
      </c>
      <c r="E313">
        <v>1.6386501249100148E-2</v>
      </c>
      <c r="G313">
        <v>304</v>
      </c>
      <c r="H313">
        <f t="shared" ca="1" si="12"/>
        <v>-4.7912064145046278E-3</v>
      </c>
    </row>
    <row r="314" spans="2:8">
      <c r="B314" s="79">
        <f>dataVAR!B371</f>
        <v>45005</v>
      </c>
      <c r="C314" s="240">
        <f>dataVAR!C371</f>
        <v>3366.1</v>
      </c>
      <c r="D314">
        <f t="shared" si="11"/>
        <v>0.14124654644841206</v>
      </c>
      <c r="E314">
        <v>1.6279967915391619E-2</v>
      </c>
      <c r="G314">
        <v>305</v>
      </c>
      <c r="H314">
        <f t="shared" ca="1" si="12"/>
        <v>3.8062210853166183E-2</v>
      </c>
    </row>
    <row r="315" spans="2:8">
      <c r="B315" s="79">
        <f>dataVAR!B856</f>
        <v>44293</v>
      </c>
      <c r="C315" s="240">
        <f>dataVAR!C856</f>
        <v>2890.65</v>
      </c>
      <c r="D315">
        <f t="shared" si="11"/>
        <v>-0.24293843945133448</v>
      </c>
      <c r="E315">
        <v>1.6259318838323562E-2</v>
      </c>
      <c r="G315">
        <v>306</v>
      </c>
      <c r="H315">
        <f t="shared" ca="1" si="12"/>
        <v>2.1352775420828262E-2</v>
      </c>
    </row>
    <row r="316" spans="2:8">
      <c r="B316" s="79">
        <f>dataVAR!B263</f>
        <v>45166</v>
      </c>
      <c r="C316" s="240">
        <f>dataVAR!C263</f>
        <v>3592.9</v>
      </c>
      <c r="D316">
        <f t="shared" si="11"/>
        <v>0.61785744106432128</v>
      </c>
      <c r="E316">
        <v>1.6226446603022679E-2</v>
      </c>
      <c r="G316">
        <v>307</v>
      </c>
      <c r="H316">
        <f t="shared" ca="1" si="12"/>
        <v>-6.5579283374026069E-3</v>
      </c>
    </row>
    <row r="317" spans="2:8">
      <c r="B317" s="79">
        <f>dataVAR!B1286</f>
        <v>43657</v>
      </c>
      <c r="C317" s="240">
        <f>dataVAR!C1286</f>
        <v>1373</v>
      </c>
      <c r="D317">
        <f t="shared" si="11"/>
        <v>0.16795338674435537</v>
      </c>
      <c r="E317">
        <v>1.6168973051711614E-2</v>
      </c>
      <c r="G317">
        <v>308</v>
      </c>
      <c r="H317">
        <f t="shared" ca="1" si="12"/>
        <v>-1.0255746453151254E-2</v>
      </c>
    </row>
    <row r="318" spans="2:8">
      <c r="B318" s="79">
        <f>dataVAR!B1678</f>
        <v>43076</v>
      </c>
      <c r="C318" s="240">
        <f>dataVAR!C1678</f>
        <v>1142.4000000000001</v>
      </c>
      <c r="D318">
        <f t="shared" si="11"/>
        <v>-2.2496498599439776</v>
      </c>
      <c r="E318">
        <v>1.6150210084033653E-2</v>
      </c>
      <c r="G318">
        <v>309</v>
      </c>
      <c r="H318">
        <f t="shared" ca="1" si="12"/>
        <v>-5.160060045793205E-2</v>
      </c>
    </row>
    <row r="319" spans="2:8">
      <c r="B319" s="79">
        <f>dataVAR!B214</f>
        <v>45238</v>
      </c>
      <c r="C319" s="240">
        <f>dataVAR!C214</f>
        <v>3712.4</v>
      </c>
      <c r="D319">
        <f t="shared" si="11"/>
        <v>0.35256168516323666</v>
      </c>
      <c r="E319">
        <v>1.5919620730524702E-2</v>
      </c>
      <c r="G319">
        <v>310</v>
      </c>
      <c r="H319">
        <f t="shared" ca="1" si="12"/>
        <v>-1.567357442454724E-2</v>
      </c>
    </row>
    <row r="320" spans="2:8">
      <c r="B320" s="79">
        <f>dataVAR!B1059</f>
        <v>43998</v>
      </c>
      <c r="C320" s="240">
        <f>dataVAR!C1059</f>
        <v>2403.5500000000002</v>
      </c>
      <c r="D320">
        <f t="shared" si="11"/>
        <v>-1.1129371138524264</v>
      </c>
      <c r="E320">
        <v>1.5913960599945914E-2</v>
      </c>
      <c r="G320">
        <v>311</v>
      </c>
      <c r="H320">
        <f t="shared" ca="1" si="12"/>
        <v>3.0904903139784265E-2</v>
      </c>
    </row>
    <row r="321" spans="2:8">
      <c r="B321" s="79">
        <f>dataVAR!B707</f>
        <v>44512</v>
      </c>
      <c r="C321" s="240">
        <f>dataVAR!C707</f>
        <v>5078.55</v>
      </c>
      <c r="D321">
        <f t="shared" si="11"/>
        <v>0.76625217827923331</v>
      </c>
      <c r="E321">
        <v>1.5910053066328023E-2</v>
      </c>
      <c r="G321">
        <v>312</v>
      </c>
      <c r="H321">
        <f t="shared" ca="1" si="12"/>
        <v>-2.751506144349038E-2</v>
      </c>
    </row>
    <row r="322" spans="2:8">
      <c r="B322" s="79">
        <f>dataVAR!B1461</f>
        <v>43398</v>
      </c>
      <c r="C322" s="240">
        <f>dataVAR!C1461</f>
        <v>1187.0999999999999</v>
      </c>
      <c r="D322">
        <f t="shared" si="11"/>
        <v>-2.2126189874484039</v>
      </c>
      <c r="E322">
        <v>1.5879032937410421E-2</v>
      </c>
      <c r="G322">
        <v>313</v>
      </c>
      <c r="H322">
        <f t="shared" ca="1" si="12"/>
        <v>-1.0759217277899212E-2</v>
      </c>
    </row>
    <row r="323" spans="2:8">
      <c r="B323" s="79">
        <f>dataVAR!B251</f>
        <v>45182</v>
      </c>
      <c r="C323" s="240">
        <f>dataVAR!C251</f>
        <v>3813.7</v>
      </c>
      <c r="D323">
        <f t="shared" si="11"/>
        <v>0.23993759341322068</v>
      </c>
      <c r="E323">
        <v>1.5850748616828756E-2</v>
      </c>
      <c r="G323">
        <v>314</v>
      </c>
      <c r="H323">
        <f t="shared" ca="1" si="12"/>
        <v>3.2251141958686232E-2</v>
      </c>
    </row>
    <row r="324" spans="2:8">
      <c r="B324" s="79">
        <f>dataVAR!B840</f>
        <v>44319</v>
      </c>
      <c r="C324" s="240">
        <f>dataVAR!C840</f>
        <v>2898.65</v>
      </c>
      <c r="D324">
        <f t="shared" si="11"/>
        <v>-0.49128042364549002</v>
      </c>
      <c r="E324">
        <v>1.5783209425077192E-2</v>
      </c>
      <c r="G324">
        <v>315</v>
      </c>
      <c r="H324">
        <f t="shared" ca="1" si="12"/>
        <v>6.2391455557645845E-2</v>
      </c>
    </row>
    <row r="325" spans="2:8">
      <c r="B325" s="79">
        <f>dataVAR!B663</f>
        <v>44575</v>
      </c>
      <c r="C325" s="240">
        <f>dataVAR!C663</f>
        <v>4322.7</v>
      </c>
      <c r="D325">
        <f t="shared" si="11"/>
        <v>0.74048627015522706</v>
      </c>
      <c r="E325">
        <v>1.5754042612256103E-2</v>
      </c>
      <c r="G325">
        <v>316</v>
      </c>
      <c r="H325">
        <f t="shared" ca="1" si="12"/>
        <v>-2.9160950458014596E-2</v>
      </c>
    </row>
    <row r="326" spans="2:8">
      <c r="B326" s="79">
        <f>dataVAR!B1672</f>
        <v>43084</v>
      </c>
      <c r="C326" s="240">
        <f>dataVAR!C1672</f>
        <v>1121.8</v>
      </c>
      <c r="D326">
        <f t="shared" si="11"/>
        <v>-0.16821180246033166</v>
      </c>
      <c r="E326">
        <v>1.5689071135674727E-2</v>
      </c>
      <c r="G326">
        <v>317</v>
      </c>
      <c r="H326">
        <f t="shared" ca="1" si="12"/>
        <v>1.7453832375236348E-2</v>
      </c>
    </row>
    <row r="327" spans="2:8">
      <c r="B327" s="79">
        <f>dataVAR!B1317</f>
        <v>43613</v>
      </c>
      <c r="C327" s="240">
        <f>dataVAR!C1317</f>
        <v>1310.5</v>
      </c>
      <c r="D327">
        <f t="shared" si="11"/>
        <v>-0.75925219381915299</v>
      </c>
      <c r="E327">
        <v>1.5681037771842772E-2</v>
      </c>
      <c r="G327">
        <v>318</v>
      </c>
      <c r="H327">
        <f t="shared" ca="1" si="12"/>
        <v>8.9056394315558812E-3</v>
      </c>
    </row>
    <row r="328" spans="2:8">
      <c r="B328" s="79">
        <f>dataVAR!B1070</f>
        <v>43983</v>
      </c>
      <c r="C328" s="240">
        <f>dataVAR!C1070</f>
        <v>2305.5</v>
      </c>
      <c r="D328">
        <f t="shared" si="11"/>
        <v>-0.27369334200824114</v>
      </c>
      <c r="E328">
        <v>1.5679895901106092E-2</v>
      </c>
      <c r="G328">
        <v>319</v>
      </c>
      <c r="H328">
        <f t="shared" ca="1" si="12"/>
        <v>-2.7165305643568293E-2</v>
      </c>
    </row>
    <row r="329" spans="2:8">
      <c r="B329" s="79">
        <f>dataVAR!B855</f>
        <v>44294</v>
      </c>
      <c r="C329" s="240">
        <f>dataVAR!C855</f>
        <v>2936.5</v>
      </c>
      <c r="D329">
        <f t="shared" si="11"/>
        <v>-0.40146432828196821</v>
      </c>
      <c r="E329">
        <v>1.5613825983313437E-2</v>
      </c>
      <c r="G329">
        <v>320</v>
      </c>
      <c r="H329">
        <f t="shared" ca="1" si="12"/>
        <v>-1.6464578500916097E-2</v>
      </c>
    </row>
    <row r="330" spans="2:8">
      <c r="B330" s="79">
        <f>dataVAR!B640</f>
        <v>44609</v>
      </c>
      <c r="C330" s="240">
        <f>dataVAR!C640</f>
        <v>4115.3999999999996</v>
      </c>
      <c r="D330">
        <f t="shared" ref="D330:D393" si="13">(C330-C331)/C330</f>
        <v>7.0053943723574805E-2</v>
      </c>
      <c r="E330">
        <v>1.5612091169752528E-2</v>
      </c>
      <c r="G330">
        <v>321</v>
      </c>
      <c r="H330">
        <f t="shared" ca="1" si="12"/>
        <v>2.8336484898763604E-2</v>
      </c>
    </row>
    <row r="331" spans="2:8">
      <c r="B331" s="79">
        <f>dataVAR!B296</f>
        <v>45118</v>
      </c>
      <c r="C331" s="240">
        <f>dataVAR!C296</f>
        <v>3827.1</v>
      </c>
      <c r="D331">
        <f t="shared" si="13"/>
        <v>0.22460871155705361</v>
      </c>
      <c r="E331">
        <v>1.5520890491494889E-2</v>
      </c>
      <c r="G331">
        <v>322</v>
      </c>
      <c r="H331">
        <f t="shared" ref="H331:H394" ca="1" si="14">_xlfn.NORM.INV(RAND(),N$12,N$13)</f>
        <v>-5.9311954096588973E-4</v>
      </c>
    </row>
    <row r="332" spans="2:8">
      <c r="B332" s="79">
        <f>dataVAR!B915</f>
        <v>44204</v>
      </c>
      <c r="C332" s="240">
        <f>dataVAR!C915</f>
        <v>2967.5</v>
      </c>
      <c r="D332">
        <f t="shared" si="13"/>
        <v>0.50035383319292337</v>
      </c>
      <c r="E332">
        <v>1.5518112889637803E-2</v>
      </c>
      <c r="G332">
        <v>323</v>
      </c>
      <c r="H332">
        <f t="shared" ca="1" si="14"/>
        <v>1.4596193901911417E-2</v>
      </c>
    </row>
    <row r="333" spans="2:8">
      <c r="B333" s="79">
        <f>dataVAR!B1272</f>
        <v>43677</v>
      </c>
      <c r="C333" s="240">
        <f>dataVAR!C1272</f>
        <v>1482.7</v>
      </c>
      <c r="D333">
        <f t="shared" si="13"/>
        <v>-1.9740675794159301</v>
      </c>
      <c r="E333">
        <v>1.551224118162811E-2</v>
      </c>
      <c r="G333">
        <v>324</v>
      </c>
      <c r="H333">
        <f t="shared" ca="1" si="14"/>
        <v>-1.3526276172644963E-2</v>
      </c>
    </row>
    <row r="334" spans="2:8">
      <c r="B334" s="79">
        <f>dataVAR!B511</f>
        <v>44799</v>
      </c>
      <c r="C334" s="240">
        <f>dataVAR!C511</f>
        <v>4409.6499999999996</v>
      </c>
      <c r="D334">
        <f t="shared" si="13"/>
        <v>0.44153164083317264</v>
      </c>
      <c r="E334">
        <v>1.5511435147914152E-2</v>
      </c>
      <c r="G334">
        <v>325</v>
      </c>
      <c r="H334">
        <f t="shared" ca="1" si="14"/>
        <v>-2.3969993214214461E-2</v>
      </c>
    </row>
    <row r="335" spans="2:8">
      <c r="B335" s="79">
        <f>dataVAR!B1134</f>
        <v>43881</v>
      </c>
      <c r="C335" s="240">
        <f>dataVAR!C1134</f>
        <v>2462.65</v>
      </c>
      <c r="D335">
        <f t="shared" si="13"/>
        <v>4.0708180212372852E-2</v>
      </c>
      <c r="E335">
        <v>1.5491442145656139E-2</v>
      </c>
      <c r="G335">
        <v>326</v>
      </c>
      <c r="H335">
        <f t="shared" ca="1" si="14"/>
        <v>5.3436026329434762E-2</v>
      </c>
    </row>
    <row r="336" spans="2:8">
      <c r="B336" s="79">
        <f>dataVAR!B955</f>
        <v>44145</v>
      </c>
      <c r="C336" s="240">
        <f>dataVAR!C955</f>
        <v>2362.4</v>
      </c>
      <c r="D336">
        <f t="shared" si="13"/>
        <v>0.19001862512698953</v>
      </c>
      <c r="E336">
        <v>1.5471554351507018E-2</v>
      </c>
      <c r="G336">
        <v>327</v>
      </c>
      <c r="H336">
        <f t="shared" ca="1" si="14"/>
        <v>-2.1662602979843827E-2</v>
      </c>
    </row>
    <row r="337" spans="2:8">
      <c r="B337" s="79">
        <f>dataVAR!B1180</f>
        <v>43817</v>
      </c>
      <c r="C337" s="240">
        <f>dataVAR!C1180</f>
        <v>1913.5</v>
      </c>
      <c r="D337">
        <f t="shared" si="13"/>
        <v>0.3712568591586099</v>
      </c>
      <c r="E337">
        <v>1.5442905670237761E-2</v>
      </c>
      <c r="G337">
        <v>328</v>
      </c>
      <c r="H337">
        <f t="shared" ca="1" si="14"/>
        <v>1.3122985232595247E-2</v>
      </c>
    </row>
    <row r="338" spans="2:8">
      <c r="B338" s="79">
        <f>dataVAR!B1659</f>
        <v>43104</v>
      </c>
      <c r="C338" s="240">
        <f>dataVAR!C1659</f>
        <v>1203.0999999999999</v>
      </c>
      <c r="D338">
        <f t="shared" si="13"/>
        <v>-1.5512426232233401</v>
      </c>
      <c r="E338">
        <v>1.5418502202643136E-2</v>
      </c>
      <c r="G338">
        <v>329</v>
      </c>
      <c r="H338">
        <f t="shared" ca="1" si="14"/>
        <v>-3.5500866766303506E-2</v>
      </c>
    </row>
    <row r="339" spans="2:8">
      <c r="B339" s="79">
        <f>dataVAR!B821</f>
        <v>44347</v>
      </c>
      <c r="C339" s="240">
        <f>dataVAR!C821</f>
        <v>3069.4</v>
      </c>
      <c r="D339">
        <f t="shared" si="13"/>
        <v>0.48812471492799897</v>
      </c>
      <c r="E339">
        <v>1.5410177884928709E-2</v>
      </c>
      <c r="G339">
        <v>330</v>
      </c>
      <c r="H339">
        <f t="shared" ca="1" si="14"/>
        <v>7.2125178534491532E-3</v>
      </c>
    </row>
    <row r="340" spans="2:8">
      <c r="B340" s="79">
        <f>dataVAR!B1252</f>
        <v>43707</v>
      </c>
      <c r="C340" s="240">
        <f>dataVAR!C1252</f>
        <v>1571.15</v>
      </c>
      <c r="D340">
        <f t="shared" si="13"/>
        <v>-1.4510390478312061</v>
      </c>
      <c r="E340">
        <v>1.5339082837412173E-2</v>
      </c>
      <c r="G340">
        <v>331</v>
      </c>
      <c r="H340">
        <f t="shared" ca="1" si="14"/>
        <v>7.4425044777912203E-2</v>
      </c>
    </row>
    <row r="341" spans="2:8">
      <c r="B341" s="79">
        <f>dataVAR!B545</f>
        <v>44749</v>
      </c>
      <c r="C341" s="240">
        <f>dataVAR!C545</f>
        <v>3850.95</v>
      </c>
      <c r="D341">
        <f t="shared" si="13"/>
        <v>0.63024708188888456</v>
      </c>
      <c r="E341">
        <v>1.5307911034939383E-2</v>
      </c>
      <c r="G341">
        <v>332</v>
      </c>
      <c r="H341">
        <f t="shared" ca="1" si="14"/>
        <v>2.0004429183989914E-2</v>
      </c>
    </row>
    <row r="342" spans="2:8">
      <c r="B342" s="79">
        <f>dataVAR!B1277</f>
        <v>43670</v>
      </c>
      <c r="C342" s="240">
        <f>dataVAR!C1277</f>
        <v>1423.9</v>
      </c>
      <c r="D342">
        <f t="shared" si="13"/>
        <v>-1.7052812697520894</v>
      </c>
      <c r="E342">
        <v>1.5134489781585912E-2</v>
      </c>
      <c r="G342">
        <v>333</v>
      </c>
      <c r="H342">
        <f t="shared" ca="1" si="14"/>
        <v>-2.1037286397984672E-2</v>
      </c>
    </row>
    <row r="343" spans="2:8">
      <c r="B343" s="79">
        <f>dataVAR!B233</f>
        <v>45210</v>
      </c>
      <c r="C343" s="240">
        <f>dataVAR!C233</f>
        <v>3852.05</v>
      </c>
      <c r="D343">
        <f t="shared" si="13"/>
        <v>1.1033086278734699E-3</v>
      </c>
      <c r="E343">
        <v>1.5121818252618735E-2</v>
      </c>
      <c r="G343">
        <v>334</v>
      </c>
      <c r="H343">
        <f t="shared" ca="1" si="14"/>
        <v>8.8182610057188941E-4</v>
      </c>
    </row>
    <row r="344" spans="2:8">
      <c r="B344" s="79">
        <f>dataVAR!B760</f>
        <v>44434</v>
      </c>
      <c r="C344" s="240">
        <f>dataVAR!C760</f>
        <v>3847.8</v>
      </c>
      <c r="D344">
        <f t="shared" si="13"/>
        <v>0.70823587504548058</v>
      </c>
      <c r="E344">
        <v>1.5099537397993752E-2</v>
      </c>
      <c r="G344">
        <v>335</v>
      </c>
      <c r="H344">
        <f t="shared" ca="1" si="14"/>
        <v>1.6122779446616827E-2</v>
      </c>
    </row>
    <row r="345" spans="2:8">
      <c r="B345" s="79">
        <f>dataVAR!B1636</f>
        <v>43138</v>
      </c>
      <c r="C345" s="240">
        <f>dataVAR!C1636</f>
        <v>1122.6500000000001</v>
      </c>
      <c r="D345">
        <f t="shared" si="13"/>
        <v>-5.7141584643477357E-2</v>
      </c>
      <c r="E345">
        <v>1.5098205139625034E-2</v>
      </c>
      <c r="G345">
        <v>336</v>
      </c>
      <c r="H345">
        <f t="shared" ca="1" si="14"/>
        <v>8.5247905950981123E-3</v>
      </c>
    </row>
    <row r="346" spans="2:8">
      <c r="B346" s="79">
        <f>dataVAR!B1628</f>
        <v>43151</v>
      </c>
      <c r="C346" s="240">
        <f>dataVAR!C1628</f>
        <v>1186.8</v>
      </c>
      <c r="D346">
        <f t="shared" si="13"/>
        <v>0.32393832153690594</v>
      </c>
      <c r="E346">
        <v>1.5082574991573866E-2</v>
      </c>
      <c r="G346">
        <v>337</v>
      </c>
      <c r="H346">
        <f t="shared" ca="1" si="14"/>
        <v>-1.0444130149099735E-3</v>
      </c>
    </row>
    <row r="347" spans="2:8">
      <c r="B347" s="79">
        <f>dataVAR!B1802</f>
        <v>42895</v>
      </c>
      <c r="C347" s="240">
        <f>dataVAR!C1802</f>
        <v>802.35</v>
      </c>
      <c r="D347">
        <f t="shared" si="13"/>
        <v>-5.3304044369664103</v>
      </c>
      <c r="E347">
        <v>1.5080700442450331E-2</v>
      </c>
      <c r="G347">
        <v>338</v>
      </c>
      <c r="H347">
        <f t="shared" ca="1" si="14"/>
        <v>-1.4283689262191198E-2</v>
      </c>
    </row>
    <row r="348" spans="2:8">
      <c r="B348" s="79">
        <f>dataVAR!B21</f>
        <v>45524</v>
      </c>
      <c r="C348" s="240">
        <f>dataVAR!C21</f>
        <v>5079.2</v>
      </c>
      <c r="D348">
        <f t="shared" si="13"/>
        <v>0.20745392975271693</v>
      </c>
      <c r="E348">
        <v>1.5061426996377383E-2</v>
      </c>
      <c r="G348">
        <v>339</v>
      </c>
      <c r="H348">
        <f t="shared" ca="1" si="14"/>
        <v>-2.0665266315315605E-2</v>
      </c>
    </row>
    <row r="349" spans="2:8">
      <c r="B349" s="79">
        <f>dataVAR!B447</f>
        <v>44895</v>
      </c>
      <c r="C349" s="240">
        <f>dataVAR!C447</f>
        <v>4025.5</v>
      </c>
      <c r="D349">
        <f t="shared" si="13"/>
        <v>0.40424791951310401</v>
      </c>
      <c r="E349">
        <v>1.5004347286051444E-2</v>
      </c>
      <c r="G349">
        <v>340</v>
      </c>
      <c r="H349">
        <f t="shared" ca="1" si="14"/>
        <v>-4.6098678235272382E-2</v>
      </c>
    </row>
    <row r="350" spans="2:8">
      <c r="B350" s="79">
        <f>dataVAR!B954</f>
        <v>44146</v>
      </c>
      <c r="C350" s="240">
        <f>dataVAR!C954</f>
        <v>2398.1999999999998</v>
      </c>
      <c r="D350">
        <f t="shared" si="13"/>
        <v>-0.83558502209990859</v>
      </c>
      <c r="E350">
        <v>1.4927862563589247E-2</v>
      </c>
      <c r="G350">
        <v>341</v>
      </c>
      <c r="H350">
        <f t="shared" ca="1" si="14"/>
        <v>-9.5713296080373721E-3</v>
      </c>
    </row>
    <row r="351" spans="2:8">
      <c r="B351" s="79">
        <f>dataVAR!B519</f>
        <v>44789</v>
      </c>
      <c r="C351" s="240">
        <f>dataVAR!C519</f>
        <v>4402.1000000000004</v>
      </c>
      <c r="D351">
        <f t="shared" si="13"/>
        <v>3.8856454873810266E-2</v>
      </c>
      <c r="E351">
        <v>1.4856545739533527E-2</v>
      </c>
      <c r="G351">
        <v>342</v>
      </c>
      <c r="H351">
        <f t="shared" ca="1" si="14"/>
        <v>-3.4795251864104502E-2</v>
      </c>
    </row>
    <row r="352" spans="2:8">
      <c r="B352" s="79">
        <f>dataVAR!B623</f>
        <v>44635</v>
      </c>
      <c r="C352" s="240">
        <f>dataVAR!C623</f>
        <v>4231.05</v>
      </c>
      <c r="D352">
        <f t="shared" si="13"/>
        <v>-1.8104253081386287E-2</v>
      </c>
      <c r="E352">
        <v>1.4842651351319455E-2</v>
      </c>
      <c r="G352">
        <v>343</v>
      </c>
      <c r="H352">
        <f t="shared" ca="1" si="14"/>
        <v>1.1930050115853999E-2</v>
      </c>
    </row>
    <row r="353" spans="2:8">
      <c r="B353" s="79">
        <f>dataVAR!B528</f>
        <v>44774</v>
      </c>
      <c r="C353" s="240">
        <f>dataVAR!C528</f>
        <v>4307.6499999999996</v>
      </c>
      <c r="D353">
        <f t="shared" si="13"/>
        <v>0.73087414251389959</v>
      </c>
      <c r="E353">
        <v>1.4810859749515229E-2</v>
      </c>
      <c r="G353">
        <v>344</v>
      </c>
      <c r="H353">
        <f t="shared" ca="1" si="14"/>
        <v>2.1064801122842296E-2</v>
      </c>
    </row>
    <row r="354" spans="2:8">
      <c r="B354" s="79">
        <f>dataVAR!B1644</f>
        <v>43125</v>
      </c>
      <c r="C354" s="240">
        <f>dataVAR!C1644</f>
        <v>1159.3</v>
      </c>
      <c r="D354">
        <f t="shared" si="13"/>
        <v>-3.0160872940567587</v>
      </c>
      <c r="E354">
        <v>1.4793409816268321E-2</v>
      </c>
      <c r="G354">
        <v>345</v>
      </c>
      <c r="H354">
        <f t="shared" ca="1" si="14"/>
        <v>-3.3873338113911682E-2</v>
      </c>
    </row>
    <row r="355" spans="2:8">
      <c r="B355" s="79">
        <f>dataVAR!B680</f>
        <v>44552</v>
      </c>
      <c r="C355" s="240">
        <f>dataVAR!C680</f>
        <v>4655.8500000000004</v>
      </c>
      <c r="D355">
        <f t="shared" si="13"/>
        <v>0.12036470247108487</v>
      </c>
      <c r="E355">
        <v>1.4701934125884795E-2</v>
      </c>
      <c r="G355">
        <v>346</v>
      </c>
      <c r="H355">
        <f t="shared" ca="1" si="14"/>
        <v>-1.1278508373905108E-2</v>
      </c>
    </row>
    <row r="356" spans="2:8">
      <c r="B356" s="79">
        <f>dataVAR!B656</f>
        <v>44586</v>
      </c>
      <c r="C356" s="240">
        <f>dataVAR!C656</f>
        <v>4095.45</v>
      </c>
      <c r="D356">
        <f t="shared" si="13"/>
        <v>0.46862982089880234</v>
      </c>
      <c r="E356">
        <v>1.4687030729223807E-2</v>
      </c>
      <c r="G356">
        <v>347</v>
      </c>
      <c r="H356">
        <f t="shared" ca="1" si="14"/>
        <v>2.9768388135117656E-2</v>
      </c>
    </row>
    <row r="357" spans="2:8">
      <c r="B357" s="79">
        <f>dataVAR!B965</f>
        <v>44131</v>
      </c>
      <c r="C357" s="240">
        <f>dataVAR!C965</f>
        <v>2176.1999999999998</v>
      </c>
      <c r="D357">
        <f t="shared" si="13"/>
        <v>-1.1578898998253839</v>
      </c>
      <c r="E357">
        <v>1.4681555004135568E-2</v>
      </c>
      <c r="G357">
        <v>348</v>
      </c>
      <c r="H357">
        <f t="shared" ca="1" si="14"/>
        <v>2.2498202535828926E-3</v>
      </c>
    </row>
    <row r="358" spans="2:8">
      <c r="B358" s="79">
        <f>dataVAR!B104</f>
        <v>45401</v>
      </c>
      <c r="C358" s="240">
        <f>dataVAR!C104</f>
        <v>4696</v>
      </c>
      <c r="D358">
        <f t="shared" si="13"/>
        <v>0.68208049403747872</v>
      </c>
      <c r="E358">
        <v>1.4672061328790382E-2</v>
      </c>
      <c r="G358">
        <v>349</v>
      </c>
      <c r="H358">
        <f t="shared" ca="1" si="14"/>
        <v>-1.8588743440323595E-2</v>
      </c>
    </row>
    <row r="359" spans="2:8">
      <c r="B359" s="79">
        <f>dataVAR!B1354</f>
        <v>43556</v>
      </c>
      <c r="C359" s="240">
        <f>dataVAR!C1354</f>
        <v>1492.95</v>
      </c>
      <c r="D359">
        <f t="shared" si="13"/>
        <v>-6.8856961050269574E-2</v>
      </c>
      <c r="E359">
        <v>1.4635453297163425E-2</v>
      </c>
      <c r="G359">
        <v>350</v>
      </c>
      <c r="H359">
        <f t="shared" ca="1" si="14"/>
        <v>9.2176204270213221E-3</v>
      </c>
    </row>
    <row r="360" spans="2:8">
      <c r="B360" s="79">
        <f>dataVAR!B1410</f>
        <v>43474</v>
      </c>
      <c r="C360" s="240">
        <f>dataVAR!C1410</f>
        <v>1595.75</v>
      </c>
      <c r="D360">
        <f t="shared" si="13"/>
        <v>8.0526398245338617E-3</v>
      </c>
      <c r="E360">
        <v>1.4632617891273639E-2</v>
      </c>
      <c r="G360">
        <v>351</v>
      </c>
      <c r="H360">
        <f t="shared" ca="1" si="14"/>
        <v>5.6190088169514856E-3</v>
      </c>
    </row>
    <row r="361" spans="2:8">
      <c r="B361" s="79">
        <f>dataVAR!B1428</f>
        <v>43447</v>
      </c>
      <c r="C361" s="240">
        <f>dataVAR!C1428</f>
        <v>1582.9</v>
      </c>
      <c r="D361">
        <f t="shared" si="13"/>
        <v>-1.6262556067976499</v>
      </c>
      <c r="E361">
        <v>1.4625055278286746E-2</v>
      </c>
      <c r="G361">
        <v>352</v>
      </c>
      <c r="H361">
        <f t="shared" ca="1" si="14"/>
        <v>3.6204977561950201E-2</v>
      </c>
    </row>
    <row r="362" spans="2:8">
      <c r="B362" s="79">
        <f>dataVAR!B637</f>
        <v>44614</v>
      </c>
      <c r="C362" s="240">
        <f>dataVAR!C637</f>
        <v>4157.1000000000004</v>
      </c>
      <c r="D362">
        <f t="shared" si="13"/>
        <v>0.78077265401361529</v>
      </c>
      <c r="E362">
        <v>1.455341464001347E-2</v>
      </c>
      <c r="G362">
        <v>353</v>
      </c>
      <c r="H362">
        <f t="shared" ca="1" si="14"/>
        <v>-1.0722281771973568E-3</v>
      </c>
    </row>
    <row r="363" spans="2:8">
      <c r="B363" s="79">
        <f>dataVAR!B1763</f>
        <v>42951</v>
      </c>
      <c r="C363" s="240">
        <f>dataVAR!C1763</f>
        <v>911.35</v>
      </c>
      <c r="D363">
        <f t="shared" si="13"/>
        <v>-0.45180227135568102</v>
      </c>
      <c r="E363">
        <v>1.4538870905799089E-2</v>
      </c>
      <c r="G363">
        <v>354</v>
      </c>
      <c r="H363">
        <f t="shared" ca="1" si="14"/>
        <v>3.6892017009122348E-2</v>
      </c>
    </row>
    <row r="364" spans="2:8">
      <c r="B364" s="79">
        <f>dataVAR!B1314</f>
        <v>43616</v>
      </c>
      <c r="C364" s="240">
        <f>dataVAR!C1314</f>
        <v>1323.1</v>
      </c>
      <c r="D364">
        <f t="shared" si="13"/>
        <v>-9.6515758446073657E-2</v>
      </c>
      <c r="E364">
        <v>1.4511374801602162E-2</v>
      </c>
      <c r="G364">
        <v>355</v>
      </c>
      <c r="H364">
        <f t="shared" ca="1" si="14"/>
        <v>2.5011165962449101E-2</v>
      </c>
    </row>
    <row r="365" spans="2:8">
      <c r="B365" s="79">
        <f>dataVAR!B1265</f>
        <v>43686</v>
      </c>
      <c r="C365" s="240">
        <f>dataVAR!C1265</f>
        <v>1450.8</v>
      </c>
      <c r="D365">
        <f t="shared" si="13"/>
        <v>-0.391645988420182</v>
      </c>
      <c r="E365">
        <v>1.45092362834298E-2</v>
      </c>
      <c r="G365">
        <v>356</v>
      </c>
      <c r="H365">
        <f t="shared" ca="1" si="14"/>
        <v>-1.6797258065948579E-2</v>
      </c>
    </row>
    <row r="366" spans="2:8">
      <c r="B366" s="79">
        <f>dataVAR!B1035</f>
        <v>44032</v>
      </c>
      <c r="C366" s="240">
        <f>dataVAR!C1035</f>
        <v>2019</v>
      </c>
      <c r="D366">
        <f t="shared" si="13"/>
        <v>-1.4763992075284795</v>
      </c>
      <c r="E366">
        <v>1.448736998514116E-2</v>
      </c>
      <c r="G366">
        <v>357</v>
      </c>
      <c r="H366">
        <f t="shared" ca="1" si="14"/>
        <v>2.3636673273561132E-2</v>
      </c>
    </row>
    <row r="367" spans="2:8">
      <c r="B367" s="79">
        <f>dataVAR!B12</f>
        <v>45537</v>
      </c>
      <c r="C367" s="240">
        <f>dataVAR!C12</f>
        <v>4999.8500000000004</v>
      </c>
      <c r="D367">
        <f t="shared" si="13"/>
        <v>0.20695620868626066</v>
      </c>
      <c r="E367">
        <v>1.4480434413032499E-2</v>
      </c>
      <c r="G367">
        <v>358</v>
      </c>
      <c r="H367">
        <f t="shared" ca="1" si="14"/>
        <v>-6.072655532818801E-3</v>
      </c>
    </row>
    <row r="368" spans="2:8">
      <c r="B368" s="79">
        <f>dataVAR!B448</f>
        <v>44894</v>
      </c>
      <c r="C368" s="240">
        <f>dataVAR!C448</f>
        <v>3965.1</v>
      </c>
      <c r="D368">
        <f t="shared" si="13"/>
        <v>-0.17541802224407954</v>
      </c>
      <c r="E368">
        <v>1.447630576782429E-2</v>
      </c>
      <c r="G368">
        <v>359</v>
      </c>
      <c r="H368">
        <f t="shared" ca="1" si="14"/>
        <v>-2.2461194253229073E-2</v>
      </c>
    </row>
    <row r="369" spans="2:8">
      <c r="B369" s="79">
        <f>dataVAR!B691</f>
        <v>44537</v>
      </c>
      <c r="C369" s="240">
        <f>dataVAR!C691</f>
        <v>4660.6499999999996</v>
      </c>
      <c r="D369">
        <f t="shared" si="13"/>
        <v>0.36324332442899593</v>
      </c>
      <c r="E369">
        <v>1.4418589681696721E-2</v>
      </c>
      <c r="G369">
        <v>360</v>
      </c>
      <c r="H369">
        <f t="shared" ca="1" si="14"/>
        <v>-4.3251004893654174E-2</v>
      </c>
    </row>
    <row r="370" spans="2:8">
      <c r="B370" s="79">
        <f>dataVAR!B893</f>
        <v>44237</v>
      </c>
      <c r="C370" s="240">
        <f>dataVAR!C893</f>
        <v>2967.7</v>
      </c>
      <c r="D370">
        <f t="shared" si="13"/>
        <v>0.51460727162449027</v>
      </c>
      <c r="E370">
        <v>1.4388246790443718E-2</v>
      </c>
      <c r="G370">
        <v>361</v>
      </c>
      <c r="H370">
        <f t="shared" ca="1" si="14"/>
        <v>1.1907086504809362E-2</v>
      </c>
    </row>
    <row r="371" spans="2:8">
      <c r="B371" s="79">
        <f>dataVAR!B1597</f>
        <v>43199</v>
      </c>
      <c r="C371" s="240">
        <f>dataVAR!C1597</f>
        <v>1440.5</v>
      </c>
      <c r="D371">
        <f t="shared" si="13"/>
        <v>-4.3873654980909435E-2</v>
      </c>
      <c r="E371">
        <v>1.4335300242971253E-2</v>
      </c>
      <c r="G371">
        <v>362</v>
      </c>
      <c r="H371">
        <f t="shared" ca="1" si="14"/>
        <v>7.3591639921457407E-3</v>
      </c>
    </row>
    <row r="372" spans="2:8">
      <c r="B372" s="79">
        <f>dataVAR!B1360</f>
        <v>43546</v>
      </c>
      <c r="C372" s="240">
        <f>dataVAR!C1360</f>
        <v>1503.7</v>
      </c>
      <c r="D372">
        <f t="shared" si="13"/>
        <v>-1.8840194187670412</v>
      </c>
      <c r="E372">
        <v>1.4331316086985405E-2</v>
      </c>
      <c r="G372">
        <v>363</v>
      </c>
      <c r="H372">
        <f t="shared" ca="1" si="14"/>
        <v>1.4104616035831968E-2</v>
      </c>
    </row>
    <row r="373" spans="2:8">
      <c r="B373" s="79">
        <f>dataVAR!B520</f>
        <v>44785</v>
      </c>
      <c r="C373" s="240">
        <f>dataVAR!C520</f>
        <v>4336.7</v>
      </c>
      <c r="D373">
        <f t="shared" si="13"/>
        <v>0.58130606221320358</v>
      </c>
      <c r="E373">
        <v>1.4261996448912642E-2</v>
      </c>
      <c r="G373">
        <v>364</v>
      </c>
      <c r="H373">
        <f t="shared" ca="1" si="14"/>
        <v>-8.7092854285782933E-3</v>
      </c>
    </row>
    <row r="374" spans="2:8">
      <c r="B374" s="79">
        <f>dataVAR!B1167</f>
        <v>43837</v>
      </c>
      <c r="C374" s="240">
        <f>dataVAR!C1167</f>
        <v>1815.75</v>
      </c>
      <c r="D374">
        <f t="shared" si="13"/>
        <v>-1.1414566983340217</v>
      </c>
      <c r="E374">
        <v>1.4236541374087792E-2</v>
      </c>
      <c r="G374">
        <v>365</v>
      </c>
      <c r="H374">
        <f t="shared" ca="1" si="14"/>
        <v>-4.2393710143228465E-2</v>
      </c>
    </row>
    <row r="375" spans="2:8">
      <c r="B375" s="79">
        <f>dataVAR!B758</f>
        <v>44438</v>
      </c>
      <c r="C375" s="240">
        <f>dataVAR!C758</f>
        <v>3888.35</v>
      </c>
      <c r="D375">
        <f t="shared" si="13"/>
        <v>0.62796558951740455</v>
      </c>
      <c r="E375">
        <v>1.4221970758805078E-2</v>
      </c>
      <c r="G375">
        <v>366</v>
      </c>
      <c r="H375">
        <f t="shared" ca="1" si="14"/>
        <v>5.6154466505369628E-2</v>
      </c>
    </row>
    <row r="376" spans="2:8">
      <c r="B376" s="79">
        <f>dataVAR!B1293</f>
        <v>43648</v>
      </c>
      <c r="C376" s="240">
        <f>dataVAR!C1293</f>
        <v>1446.6</v>
      </c>
      <c r="D376">
        <f t="shared" si="13"/>
        <v>-0.44694455965712721</v>
      </c>
      <c r="E376">
        <v>1.4205723766072138E-2</v>
      </c>
      <c r="G376">
        <v>367</v>
      </c>
      <c r="H376">
        <f t="shared" ca="1" si="14"/>
        <v>1.3347293723906974E-2</v>
      </c>
    </row>
    <row r="377" spans="2:8">
      <c r="B377" s="79">
        <f>dataVAR!B1025</f>
        <v>44046</v>
      </c>
      <c r="C377" s="240">
        <f>dataVAR!C1025</f>
        <v>2093.15</v>
      </c>
      <c r="D377">
        <f t="shared" si="13"/>
        <v>-0.1098105725819936</v>
      </c>
      <c r="E377">
        <v>1.4189140768698025E-2</v>
      </c>
      <c r="G377">
        <v>368</v>
      </c>
      <c r="H377">
        <f t="shared" ca="1" si="14"/>
        <v>-1.4848994991323788E-2</v>
      </c>
    </row>
    <row r="378" spans="2:8">
      <c r="B378" s="79">
        <f>dataVAR!B1045</f>
        <v>44018</v>
      </c>
      <c r="C378" s="240">
        <f>dataVAR!C1045</f>
        <v>2323</v>
      </c>
      <c r="D378">
        <f t="shared" si="13"/>
        <v>0.60361601377529062</v>
      </c>
      <c r="E378">
        <v>1.4141196728368451E-2</v>
      </c>
      <c r="G378">
        <v>369</v>
      </c>
      <c r="H378">
        <f t="shared" ca="1" si="14"/>
        <v>-1.5407628580324639E-2</v>
      </c>
    </row>
    <row r="379" spans="2:8">
      <c r="B379" s="79">
        <f>dataVAR!B1755</f>
        <v>42964</v>
      </c>
      <c r="C379" s="240">
        <f>dataVAR!C1755</f>
        <v>920.8</v>
      </c>
      <c r="D379">
        <f t="shared" si="13"/>
        <v>-0.70064074717636848</v>
      </c>
      <c r="E379">
        <v>1.4118158123370982E-2</v>
      </c>
      <c r="G379">
        <v>370</v>
      </c>
      <c r="H379">
        <f t="shared" ca="1" si="14"/>
        <v>3.4131436862649403E-3</v>
      </c>
    </row>
    <row r="380" spans="2:8">
      <c r="B380" s="79">
        <f>dataVAR!B1561</f>
        <v>43250</v>
      </c>
      <c r="C380" s="240">
        <f>dataVAR!C1561</f>
        <v>1565.95</v>
      </c>
      <c r="D380">
        <f t="shared" si="13"/>
        <v>-1.8487180305884605</v>
      </c>
      <c r="E380">
        <v>1.3985120853156289E-2</v>
      </c>
      <c r="G380">
        <v>371</v>
      </c>
      <c r="H380">
        <f t="shared" ca="1" si="14"/>
        <v>-4.9839664664158498E-2</v>
      </c>
    </row>
    <row r="381" spans="2:8">
      <c r="B381" s="79">
        <f>dataVAR!B517</f>
        <v>44791</v>
      </c>
      <c r="C381" s="240">
        <f>dataVAR!C517</f>
        <v>4460.95</v>
      </c>
      <c r="D381">
        <f t="shared" si="13"/>
        <v>0.12829105907934402</v>
      </c>
      <c r="E381">
        <v>1.3965635122563621E-2</v>
      </c>
      <c r="G381">
        <v>372</v>
      </c>
      <c r="H381">
        <f t="shared" ca="1" si="14"/>
        <v>-4.9108602211516195E-2</v>
      </c>
    </row>
    <row r="382" spans="2:8">
      <c r="B382" s="79">
        <f>dataVAR!B131</f>
        <v>45357</v>
      </c>
      <c r="C382" s="240">
        <f>dataVAR!C131</f>
        <v>3888.65</v>
      </c>
      <c r="D382">
        <f t="shared" si="13"/>
        <v>4.1376827433685232E-2</v>
      </c>
      <c r="E382">
        <v>1.3925141115811423E-2</v>
      </c>
      <c r="G382">
        <v>373</v>
      </c>
      <c r="H382">
        <f t="shared" ca="1" si="14"/>
        <v>-2.2014580802302026E-2</v>
      </c>
    </row>
    <row r="383" spans="2:8">
      <c r="B383" s="79">
        <f>dataVAR!B161</f>
        <v>45315</v>
      </c>
      <c r="C383" s="240">
        <f>dataVAR!C161</f>
        <v>3727.75</v>
      </c>
      <c r="D383">
        <f t="shared" si="13"/>
        <v>0.57930386962645031</v>
      </c>
      <c r="E383">
        <v>1.390919455435582E-2</v>
      </c>
      <c r="G383">
        <v>374</v>
      </c>
      <c r="H383">
        <f t="shared" ca="1" si="14"/>
        <v>-7.0759700519108737E-2</v>
      </c>
    </row>
    <row r="384" spans="2:8">
      <c r="B384" s="79">
        <f>dataVAR!B1534</f>
        <v>43287</v>
      </c>
      <c r="C384" s="240">
        <f>dataVAR!C1534</f>
        <v>1568.25</v>
      </c>
      <c r="D384">
        <f t="shared" si="13"/>
        <v>-1.6524469950581857</v>
      </c>
      <c r="E384">
        <v>1.390084489080182E-2</v>
      </c>
      <c r="G384">
        <v>375</v>
      </c>
      <c r="H384">
        <f t="shared" ca="1" si="14"/>
        <v>1.4567458457443229E-2</v>
      </c>
    </row>
    <row r="385" spans="2:8">
      <c r="B385" s="79">
        <f>dataVAR!B607</f>
        <v>44658</v>
      </c>
      <c r="C385" s="240">
        <f>dataVAR!C607</f>
        <v>4159.7</v>
      </c>
      <c r="D385">
        <f t="shared" si="13"/>
        <v>-1.5998749909849314E-2</v>
      </c>
      <c r="E385">
        <v>1.3895232829290617E-2</v>
      </c>
      <c r="G385">
        <v>376</v>
      </c>
      <c r="H385">
        <f t="shared" ca="1" si="14"/>
        <v>-3.0195126033778406E-2</v>
      </c>
    </row>
    <row r="386" spans="2:8">
      <c r="B386" s="79">
        <f>dataVAR!B474</f>
        <v>44854</v>
      </c>
      <c r="C386" s="240">
        <f>dataVAR!C474</f>
        <v>4226.25</v>
      </c>
      <c r="D386">
        <f t="shared" si="13"/>
        <v>0.15969239869860991</v>
      </c>
      <c r="E386">
        <v>1.3818396923986899E-2</v>
      </c>
      <c r="G386">
        <v>377</v>
      </c>
      <c r="H386">
        <f t="shared" ca="1" si="14"/>
        <v>-5.6497165142914661E-3</v>
      </c>
    </row>
    <row r="387" spans="2:8">
      <c r="B387" s="79">
        <f>dataVAR!B403</f>
        <v>44958</v>
      </c>
      <c r="C387" s="240">
        <f>dataVAR!C403</f>
        <v>3551.35</v>
      </c>
      <c r="D387">
        <f t="shared" si="13"/>
        <v>5.3697889534965529E-2</v>
      </c>
      <c r="E387">
        <v>1.3811649091190597E-2</v>
      </c>
      <c r="G387">
        <v>378</v>
      </c>
      <c r="H387">
        <f t="shared" ca="1" si="14"/>
        <v>2.3700659668649132E-2</v>
      </c>
    </row>
    <row r="388" spans="2:8">
      <c r="B388" s="79">
        <f>dataVAR!B796</f>
        <v>44382</v>
      </c>
      <c r="C388" s="240">
        <f>dataVAR!C796</f>
        <v>3360.65</v>
      </c>
      <c r="D388">
        <f t="shared" si="13"/>
        <v>0.73146563908767637</v>
      </c>
      <c r="E388">
        <v>1.3791974766786159E-2</v>
      </c>
      <c r="G388">
        <v>379</v>
      </c>
      <c r="H388">
        <f t="shared" ca="1" si="14"/>
        <v>2.8424629982519007E-2</v>
      </c>
    </row>
    <row r="389" spans="2:8">
      <c r="B389" s="79">
        <f>dataVAR!B1757</f>
        <v>42961</v>
      </c>
      <c r="C389" s="240">
        <f>dataVAR!C1757</f>
        <v>902.45</v>
      </c>
      <c r="D389">
        <f t="shared" si="13"/>
        <v>0.1236633608510167</v>
      </c>
      <c r="E389">
        <v>1.3684968696326691E-2</v>
      </c>
      <c r="G389">
        <v>380</v>
      </c>
      <c r="H389">
        <f t="shared" ca="1" si="14"/>
        <v>-1.2358303510084519E-2</v>
      </c>
    </row>
    <row r="390" spans="2:8">
      <c r="B390" s="79">
        <f>dataVAR!B1824</f>
        <v>42865</v>
      </c>
      <c r="C390" s="240">
        <f>dataVAR!C1824</f>
        <v>790.85</v>
      </c>
      <c r="D390">
        <f t="shared" si="13"/>
        <v>-4.1138016058671054</v>
      </c>
      <c r="E390">
        <v>1.3656192704052687E-2</v>
      </c>
      <c r="G390">
        <v>381</v>
      </c>
      <c r="H390">
        <f t="shared" ca="1" si="14"/>
        <v>1.4206558316274267E-2</v>
      </c>
    </row>
    <row r="391" spans="2:8">
      <c r="B391" s="79">
        <f>dataVAR!B596</f>
        <v>44677</v>
      </c>
      <c r="C391" s="240">
        <f>dataVAR!C596</f>
        <v>4044.25</v>
      </c>
      <c r="D391">
        <f t="shared" si="13"/>
        <v>0.34181863139024543</v>
      </c>
      <c r="E391">
        <v>1.3611918155405868E-2</v>
      </c>
      <c r="G391">
        <v>382</v>
      </c>
      <c r="H391">
        <f t="shared" ca="1" si="14"/>
        <v>2.0969941427152115E-2</v>
      </c>
    </row>
    <row r="392" spans="2:8">
      <c r="B392" s="79">
        <f>dataVAR!B926</f>
        <v>44188</v>
      </c>
      <c r="C392" s="240">
        <f>dataVAR!C926</f>
        <v>2661.85</v>
      </c>
      <c r="D392">
        <f t="shared" si="13"/>
        <v>-0.52425944362003873</v>
      </c>
      <c r="E392">
        <v>1.3561996355917844E-2</v>
      </c>
      <c r="G392">
        <v>383</v>
      </c>
      <c r="H392">
        <f t="shared" ca="1" si="14"/>
        <v>3.730680194293845E-2</v>
      </c>
    </row>
    <row r="393" spans="2:8">
      <c r="B393" s="79">
        <f>dataVAR!B439</f>
        <v>44907</v>
      </c>
      <c r="C393" s="240">
        <f>dataVAR!C439</f>
        <v>4057.35</v>
      </c>
      <c r="D393">
        <f t="shared" si="13"/>
        <v>1.9150430699840983E-2</v>
      </c>
      <c r="E393">
        <v>1.3543322612049692E-2</v>
      </c>
      <c r="G393">
        <v>384</v>
      </c>
      <c r="H393">
        <f t="shared" ca="1" si="14"/>
        <v>-2.1232899515241401E-2</v>
      </c>
    </row>
    <row r="394" spans="2:8">
      <c r="B394" s="79">
        <f>dataVAR!B129</f>
        <v>45362</v>
      </c>
      <c r="C394" s="240">
        <f>dataVAR!C129</f>
        <v>3979.65</v>
      </c>
      <c r="D394">
        <f t="shared" ref="D394:D457" si="15">(C394-C395)/C394</f>
        <v>0.76786903370899462</v>
      </c>
      <c r="E394">
        <v>1.3493648938977114E-2</v>
      </c>
      <c r="G394">
        <v>385</v>
      </c>
      <c r="H394">
        <f t="shared" ca="1" si="14"/>
        <v>3.569499829895835E-2</v>
      </c>
    </row>
    <row r="395" spans="2:8">
      <c r="B395" s="79">
        <f>dataVAR!B1762</f>
        <v>42954</v>
      </c>
      <c r="C395" s="240">
        <f>dataVAR!C1762</f>
        <v>923.8</v>
      </c>
      <c r="D395">
        <f t="shared" si="15"/>
        <v>-0.74956700584542113</v>
      </c>
      <c r="E395">
        <v>1.3476943061268599E-2</v>
      </c>
      <c r="G395">
        <v>386</v>
      </c>
      <c r="H395">
        <f t="shared" ref="H395:H458" ca="1" si="16">_xlfn.NORM.INV(RAND(),N$12,N$13)</f>
        <v>2.9426658470585901E-2</v>
      </c>
    </row>
    <row r="396" spans="2:8">
      <c r="B396" s="79">
        <f>dataVAR!B1426</f>
        <v>43451</v>
      </c>
      <c r="C396" s="240">
        <f>dataVAR!C1426</f>
        <v>1616.25</v>
      </c>
      <c r="D396">
        <f t="shared" si="15"/>
        <v>-1.3051508120649651</v>
      </c>
      <c r="E396">
        <v>1.3457076566125291E-2</v>
      </c>
      <c r="G396">
        <v>387</v>
      </c>
      <c r="H396">
        <f t="shared" ca="1" si="16"/>
        <v>1.5040811720274237E-2</v>
      </c>
    </row>
    <row r="397" spans="2:8">
      <c r="B397" s="79">
        <f>dataVAR!B239</f>
        <v>45202</v>
      </c>
      <c r="C397" s="240">
        <f>dataVAR!C239</f>
        <v>3725.7</v>
      </c>
      <c r="D397">
        <f t="shared" si="15"/>
        <v>0.37572805110449042</v>
      </c>
      <c r="E397">
        <v>1.3447137450680385E-2</v>
      </c>
      <c r="G397">
        <v>388</v>
      </c>
      <c r="H397">
        <f t="shared" ca="1" si="16"/>
        <v>-4.3871255134027155E-2</v>
      </c>
    </row>
    <row r="398" spans="2:8">
      <c r="B398" s="79">
        <f>dataVAR!B956</f>
        <v>44144</v>
      </c>
      <c r="C398" s="240">
        <f>dataVAR!C956</f>
        <v>2325.85</v>
      </c>
      <c r="D398">
        <f t="shared" si="15"/>
        <v>-0.63312337425027421</v>
      </c>
      <c r="E398">
        <v>1.3435948147988907E-2</v>
      </c>
      <c r="G398">
        <v>389</v>
      </c>
      <c r="H398">
        <f t="shared" ca="1" si="16"/>
        <v>9.5388722062033346E-2</v>
      </c>
    </row>
    <row r="399" spans="2:8">
      <c r="B399" s="79">
        <f>dataVAR!B212</f>
        <v>45240</v>
      </c>
      <c r="C399" s="240">
        <f>dataVAR!C212</f>
        <v>3798.4</v>
      </c>
      <c r="D399">
        <f t="shared" si="15"/>
        <v>-5.5167965459140621E-2</v>
      </c>
      <c r="E399">
        <v>1.3374052232519003E-2</v>
      </c>
      <c r="G399">
        <v>390</v>
      </c>
      <c r="H399">
        <f t="shared" ca="1" si="16"/>
        <v>2.5621460647808431E-2</v>
      </c>
    </row>
    <row r="400" spans="2:8">
      <c r="B400" s="79">
        <f>dataVAR!B183</f>
        <v>45282</v>
      </c>
      <c r="C400" s="240">
        <f>dataVAR!C183</f>
        <v>4007.95</v>
      </c>
      <c r="D400">
        <f t="shared" si="15"/>
        <v>0.15613967240110274</v>
      </c>
      <c r="E400">
        <v>1.333599471051281E-2</v>
      </c>
      <c r="G400">
        <v>391</v>
      </c>
      <c r="H400">
        <f t="shared" ca="1" si="16"/>
        <v>2.937262605354523E-2</v>
      </c>
    </row>
    <row r="401" spans="2:8">
      <c r="B401" s="79">
        <f>dataVAR!B373</f>
        <v>45001</v>
      </c>
      <c r="C401" s="240">
        <f>dataVAR!C373</f>
        <v>3382.15</v>
      </c>
      <c r="D401">
        <f t="shared" si="15"/>
        <v>-5.3279718522241712E-2</v>
      </c>
      <c r="E401">
        <v>1.3275579143444285E-2</v>
      </c>
      <c r="G401">
        <v>392</v>
      </c>
      <c r="H401">
        <f t="shared" ca="1" si="16"/>
        <v>5.1982971979946321E-3</v>
      </c>
    </row>
    <row r="402" spans="2:8">
      <c r="B402" s="79">
        <f>dataVAR!B406</f>
        <v>44953</v>
      </c>
      <c r="C402" s="240">
        <f>dataVAR!C406</f>
        <v>3562.35</v>
      </c>
      <c r="D402">
        <f t="shared" si="15"/>
        <v>0.34383202099737531</v>
      </c>
      <c r="E402">
        <v>1.3263716367004926E-2</v>
      </c>
      <c r="G402">
        <v>393</v>
      </c>
      <c r="H402">
        <f t="shared" ca="1" si="16"/>
        <v>-3.7186789598936072E-2</v>
      </c>
    </row>
    <row r="403" spans="2:8">
      <c r="B403" s="79">
        <f>dataVAR!B1078</f>
        <v>43970</v>
      </c>
      <c r="C403" s="240">
        <f>dataVAR!C1078</f>
        <v>2337.5</v>
      </c>
      <c r="D403">
        <f t="shared" si="15"/>
        <v>-0.57343315508021397</v>
      </c>
      <c r="E403">
        <v>1.3240641711229869E-2</v>
      </c>
      <c r="G403">
        <v>394</v>
      </c>
      <c r="H403">
        <f t="shared" ca="1" si="16"/>
        <v>-3.0819381431839254E-3</v>
      </c>
    </row>
    <row r="404" spans="2:8">
      <c r="B404" s="79">
        <f>dataVAR!B315</f>
        <v>45090</v>
      </c>
      <c r="C404" s="240">
        <f>dataVAR!C315</f>
        <v>3677.9</v>
      </c>
      <c r="D404">
        <f t="shared" si="15"/>
        <v>-0.33198292503874482</v>
      </c>
      <c r="E404">
        <v>1.3186872943799451E-2</v>
      </c>
      <c r="G404">
        <v>395</v>
      </c>
      <c r="H404">
        <f t="shared" ca="1" si="16"/>
        <v>4.7856581709654102E-3</v>
      </c>
    </row>
    <row r="405" spans="2:8">
      <c r="B405" s="79">
        <f>dataVAR!B47</f>
        <v>45484</v>
      </c>
      <c r="C405" s="240">
        <f>dataVAR!C47</f>
        <v>4898.8999999999996</v>
      </c>
      <c r="D405">
        <f t="shared" si="15"/>
        <v>0.62303782481781622</v>
      </c>
      <c r="E405">
        <v>1.3156014615525898E-2</v>
      </c>
      <c r="G405">
        <v>396</v>
      </c>
      <c r="H405">
        <f t="shared" ca="1" si="16"/>
        <v>1.1490410796818437E-2</v>
      </c>
    </row>
    <row r="406" spans="2:8">
      <c r="B406" s="79">
        <f>dataVAR!B1192</f>
        <v>43801</v>
      </c>
      <c r="C406" s="240">
        <f>dataVAR!C1192</f>
        <v>1846.7</v>
      </c>
      <c r="D406">
        <f t="shared" si="15"/>
        <v>0.23114203714734399</v>
      </c>
      <c r="E406">
        <v>1.3104456598256374E-2</v>
      </c>
      <c r="G406">
        <v>397</v>
      </c>
      <c r="H406">
        <f t="shared" ca="1" si="16"/>
        <v>2.7357656292953104E-2</v>
      </c>
    </row>
    <row r="407" spans="2:8">
      <c r="B407" s="79">
        <f>dataVAR!B1598</f>
        <v>43196</v>
      </c>
      <c r="C407" s="240">
        <f>dataVAR!C1598</f>
        <v>1419.85</v>
      </c>
      <c r="D407">
        <f t="shared" si="15"/>
        <v>-1.6454907208507941</v>
      </c>
      <c r="E407">
        <v>1.306476036201004E-2</v>
      </c>
      <c r="G407">
        <v>398</v>
      </c>
      <c r="H407">
        <f t="shared" ca="1" si="16"/>
        <v>3.8549936864103597E-4</v>
      </c>
    </row>
    <row r="408" spans="2:8">
      <c r="B408" s="79">
        <f>dataVAR!B143</f>
        <v>45342</v>
      </c>
      <c r="C408" s="240">
        <f>dataVAR!C143</f>
        <v>3756.2</v>
      </c>
      <c r="D408">
        <f t="shared" si="15"/>
        <v>-0.26670571322080833</v>
      </c>
      <c r="E408">
        <v>1.3031787444757952E-2</v>
      </c>
      <c r="G408">
        <v>399</v>
      </c>
      <c r="H408">
        <f t="shared" ca="1" si="16"/>
        <v>-3.1605156686518219E-3</v>
      </c>
    </row>
    <row r="409" spans="2:8">
      <c r="B409" s="79">
        <f>dataVAR!B103</f>
        <v>45404</v>
      </c>
      <c r="C409" s="240">
        <f>dataVAR!C103</f>
        <v>4758</v>
      </c>
      <c r="D409">
        <f t="shared" si="15"/>
        <v>6.6004623791509079E-2</v>
      </c>
      <c r="E409">
        <v>1.3030685161832704E-2</v>
      </c>
      <c r="G409">
        <v>400</v>
      </c>
      <c r="H409">
        <f t="shared" ca="1" si="16"/>
        <v>-1.1122051918966938E-2</v>
      </c>
    </row>
    <row r="410" spans="2:8">
      <c r="B410" s="79">
        <f>dataVAR!B501</f>
        <v>44816</v>
      </c>
      <c r="C410" s="240">
        <f>dataVAR!C501</f>
        <v>4443.95</v>
      </c>
      <c r="D410">
        <f t="shared" si="15"/>
        <v>0.71786361232687135</v>
      </c>
      <c r="E410">
        <v>1.3017698218926734E-2</v>
      </c>
      <c r="G410">
        <v>401</v>
      </c>
      <c r="H410">
        <f t="shared" ca="1" si="16"/>
        <v>-9.9613975269502841E-3</v>
      </c>
    </row>
    <row r="411" spans="2:8">
      <c r="B411" s="79">
        <f>dataVAR!B1325</f>
        <v>43601</v>
      </c>
      <c r="C411" s="240">
        <f>dataVAR!C1325</f>
        <v>1253.8</v>
      </c>
      <c r="D411">
        <f t="shared" si="15"/>
        <v>-0.71020098899345996</v>
      </c>
      <c r="E411">
        <v>1.2920721008135306E-2</v>
      </c>
      <c r="G411">
        <v>402</v>
      </c>
      <c r="H411">
        <f t="shared" ca="1" si="16"/>
        <v>-6.882051984491119E-3</v>
      </c>
    </row>
    <row r="412" spans="2:8">
      <c r="B412" s="79">
        <f>dataVAR!B966</f>
        <v>44130</v>
      </c>
      <c r="C412" s="240">
        <f>dataVAR!C966</f>
        <v>2144.25</v>
      </c>
      <c r="D412">
        <f t="shared" si="15"/>
        <v>-0.88023784540048955</v>
      </c>
      <c r="E412">
        <v>1.2918269791302235E-2</v>
      </c>
      <c r="G412">
        <v>403</v>
      </c>
      <c r="H412">
        <f t="shared" ca="1" si="16"/>
        <v>4.7299546516452781E-2</v>
      </c>
    </row>
    <row r="413" spans="2:8">
      <c r="B413" s="79">
        <f>dataVAR!B128</f>
        <v>45363</v>
      </c>
      <c r="C413" s="240">
        <f>dataVAR!C128</f>
        <v>4031.7</v>
      </c>
      <c r="D413">
        <f t="shared" si="15"/>
        <v>-0.10907309571644716</v>
      </c>
      <c r="E413">
        <v>1.291018676984888E-2</v>
      </c>
      <c r="G413">
        <v>404</v>
      </c>
      <c r="H413">
        <f t="shared" ca="1" si="16"/>
        <v>7.262180629268573E-3</v>
      </c>
    </row>
    <row r="414" spans="2:8">
      <c r="B414" s="79">
        <f>dataVAR!B483</f>
        <v>44841</v>
      </c>
      <c r="C414" s="240">
        <f>dataVAR!C483</f>
        <v>4471.45</v>
      </c>
      <c r="D414">
        <f t="shared" si="15"/>
        <v>0.56566661821109487</v>
      </c>
      <c r="E414">
        <v>1.288172740386216E-2</v>
      </c>
      <c r="G414">
        <v>405</v>
      </c>
      <c r="H414">
        <f t="shared" ca="1" si="16"/>
        <v>1.4529299725105034E-2</v>
      </c>
    </row>
    <row r="415" spans="2:8">
      <c r="B415" s="79">
        <f>dataVAR!B1215</f>
        <v>43767</v>
      </c>
      <c r="C415" s="240">
        <f>dataVAR!C1215</f>
        <v>1942.1</v>
      </c>
      <c r="D415">
        <f t="shared" si="15"/>
        <v>-1.288115956953813</v>
      </c>
      <c r="E415">
        <v>1.2872663611554503E-2</v>
      </c>
      <c r="G415">
        <v>406</v>
      </c>
      <c r="H415">
        <f t="shared" ca="1" si="16"/>
        <v>-1.6892404683823904E-2</v>
      </c>
    </row>
    <row r="416" spans="2:8">
      <c r="B416" s="79">
        <f>dataVAR!B486</f>
        <v>44837</v>
      </c>
      <c r="C416" s="240">
        <f>dataVAR!C486</f>
        <v>4443.75</v>
      </c>
      <c r="D416">
        <f t="shared" si="15"/>
        <v>0.32840506329113922</v>
      </c>
      <c r="E416">
        <v>1.2872011251758046E-2</v>
      </c>
      <c r="G416">
        <v>407</v>
      </c>
      <c r="H416">
        <f t="shared" ca="1" si="16"/>
        <v>3.7086071892978766E-2</v>
      </c>
    </row>
    <row r="417" spans="2:8">
      <c r="B417" s="79">
        <f>dataVAR!B895</f>
        <v>44235</v>
      </c>
      <c r="C417" s="240">
        <f>dataVAR!C895</f>
        <v>2984.4</v>
      </c>
      <c r="D417">
        <f t="shared" si="15"/>
        <v>-0.56160367242996911</v>
      </c>
      <c r="E417">
        <v>1.2850154134834441E-2</v>
      </c>
      <c r="G417">
        <v>408</v>
      </c>
      <c r="H417">
        <f t="shared" ca="1" si="16"/>
        <v>8.0423270307773929E-3</v>
      </c>
    </row>
    <row r="418" spans="2:8">
      <c r="B418" s="79">
        <f>dataVAR!B93</f>
        <v>45419</v>
      </c>
      <c r="C418" s="240">
        <f>dataVAR!C93</f>
        <v>4660.45</v>
      </c>
      <c r="D418">
        <f t="shared" si="15"/>
        <v>0.71240974583999395</v>
      </c>
      <c r="E418">
        <v>1.2842107521805717E-2</v>
      </c>
      <c r="G418">
        <v>409</v>
      </c>
      <c r="H418">
        <f t="shared" ca="1" si="16"/>
        <v>2.4633942147255002E-2</v>
      </c>
    </row>
    <row r="419" spans="2:8">
      <c r="B419" s="79">
        <f>dataVAR!B1313</f>
        <v>43619</v>
      </c>
      <c r="C419" s="240">
        <f>dataVAR!C1313</f>
        <v>1340.3</v>
      </c>
      <c r="D419">
        <f t="shared" si="15"/>
        <v>-1.9987689323285831</v>
      </c>
      <c r="E419">
        <v>1.2832947847496863E-2</v>
      </c>
      <c r="G419">
        <v>410</v>
      </c>
      <c r="H419">
        <f t="shared" ca="1" si="16"/>
        <v>1.8783613540488752E-2</v>
      </c>
    </row>
    <row r="420" spans="2:8">
      <c r="B420" s="79">
        <f>dataVAR!B126</f>
        <v>45365</v>
      </c>
      <c r="C420" s="240">
        <f>dataVAR!C126</f>
        <v>4019.25</v>
      </c>
      <c r="D420">
        <f t="shared" si="15"/>
        <v>0.8035081171860422</v>
      </c>
      <c r="E420">
        <v>1.2800895689494263E-2</v>
      </c>
      <c r="G420">
        <v>411</v>
      </c>
      <c r="H420">
        <f t="shared" ca="1" si="16"/>
        <v>-5.2246957050751767E-3</v>
      </c>
    </row>
    <row r="421" spans="2:8">
      <c r="B421" s="79">
        <f>dataVAR!B1806</f>
        <v>42891</v>
      </c>
      <c r="C421" s="240">
        <f>dataVAR!C1806</f>
        <v>789.75</v>
      </c>
      <c r="D421">
        <f t="shared" si="15"/>
        <v>-0.4088002532446976</v>
      </c>
      <c r="E421">
        <v>1.2788857233301707E-2</v>
      </c>
      <c r="G421">
        <v>412</v>
      </c>
      <c r="H421">
        <f t="shared" ca="1" si="16"/>
        <v>2.8500068965944779E-3</v>
      </c>
    </row>
    <row r="422" spans="2:8">
      <c r="B422" s="79">
        <f>dataVAR!B1693</f>
        <v>43055</v>
      </c>
      <c r="C422" s="240">
        <f>dataVAR!C1693</f>
        <v>1112.5999999999999</v>
      </c>
      <c r="D422">
        <f t="shared" si="15"/>
        <v>-0.8173197914794178</v>
      </c>
      <c r="E422">
        <v>1.2762897717058979E-2</v>
      </c>
      <c r="G422">
        <v>413</v>
      </c>
      <c r="H422">
        <f t="shared" ca="1" si="16"/>
        <v>1.9454623196652213E-2</v>
      </c>
    </row>
    <row r="423" spans="2:8">
      <c r="B423" s="79">
        <f>dataVAR!B1118</f>
        <v>43907</v>
      </c>
      <c r="C423" s="240">
        <f>dataVAR!C1118</f>
        <v>2021.95</v>
      </c>
      <c r="D423">
        <f t="shared" si="15"/>
        <v>-1.3478572665001607</v>
      </c>
      <c r="E423">
        <v>1.2685773634362912E-2</v>
      </c>
      <c r="G423">
        <v>414</v>
      </c>
      <c r="H423">
        <f t="shared" ca="1" si="16"/>
        <v>1.3029972865971705E-2</v>
      </c>
    </row>
    <row r="424" spans="2:8">
      <c r="B424" s="79">
        <f>dataVAR!B70</f>
        <v>45450</v>
      </c>
      <c r="C424" s="240">
        <f>dataVAR!C70</f>
        <v>4747.25</v>
      </c>
      <c r="D424">
        <f t="shared" si="15"/>
        <v>0.13445679077360581</v>
      </c>
      <c r="E424">
        <v>1.2681025857075111E-2</v>
      </c>
      <c r="G424">
        <v>415</v>
      </c>
      <c r="H424">
        <f t="shared" ca="1" si="16"/>
        <v>-1.0937329184519262E-2</v>
      </c>
    </row>
    <row r="425" spans="2:8">
      <c r="B425" s="79">
        <f>dataVAR!B438</f>
        <v>44908</v>
      </c>
      <c r="C425" s="240">
        <f>dataVAR!C438</f>
        <v>4108.95</v>
      </c>
      <c r="D425">
        <f t="shared" si="15"/>
        <v>0.62197154990934422</v>
      </c>
      <c r="E425">
        <v>1.2557952761654416E-2</v>
      </c>
      <c r="G425">
        <v>416</v>
      </c>
      <c r="H425">
        <f t="shared" ca="1" si="16"/>
        <v>1.2329392954181354E-4</v>
      </c>
    </row>
    <row r="426" spans="2:8">
      <c r="B426" s="79">
        <f>dataVAR!B1254</f>
        <v>43705</v>
      </c>
      <c r="C426" s="240">
        <f>dataVAR!C1254</f>
        <v>1553.3</v>
      </c>
      <c r="D426">
        <f t="shared" si="15"/>
        <v>-0.3206721174274127</v>
      </c>
      <c r="E426">
        <v>1.2360780274254843E-2</v>
      </c>
      <c r="G426">
        <v>417</v>
      </c>
      <c r="H426">
        <f t="shared" ca="1" si="16"/>
        <v>5.7585470324150408E-2</v>
      </c>
    </row>
    <row r="427" spans="2:8">
      <c r="B427" s="79">
        <f>dataVAR!B1029</f>
        <v>44040</v>
      </c>
      <c r="C427" s="240">
        <f>dataVAR!C1029</f>
        <v>2051.4</v>
      </c>
      <c r="D427">
        <f t="shared" si="15"/>
        <v>5.0112118553183281E-2</v>
      </c>
      <c r="E427">
        <v>1.2333040850151205E-2</v>
      </c>
      <c r="G427">
        <v>418</v>
      </c>
      <c r="H427">
        <f t="shared" ca="1" si="16"/>
        <v>-1.9154059799044443E-2</v>
      </c>
    </row>
    <row r="428" spans="2:8">
      <c r="B428" s="79">
        <f>dataVAR!B1154</f>
        <v>43854</v>
      </c>
      <c r="C428" s="240">
        <f>dataVAR!C1154</f>
        <v>1948.6</v>
      </c>
      <c r="D428">
        <f t="shared" si="15"/>
        <v>0.3588730370522426</v>
      </c>
      <c r="E428">
        <v>1.226521605255048E-2</v>
      </c>
      <c r="G428">
        <v>419</v>
      </c>
      <c r="H428">
        <f t="shared" ca="1" si="16"/>
        <v>-3.4856590601995449E-3</v>
      </c>
    </row>
    <row r="429" spans="2:8">
      <c r="B429" s="79">
        <f>dataVAR!B1655</f>
        <v>43110</v>
      </c>
      <c r="C429" s="240">
        <f>dataVAR!C1655</f>
        <v>1249.3</v>
      </c>
      <c r="D429">
        <f t="shared" si="15"/>
        <v>-3.0192908028495959</v>
      </c>
      <c r="E429">
        <v>1.2166813415512723E-2</v>
      </c>
      <c r="G429">
        <v>420</v>
      </c>
      <c r="H429">
        <f t="shared" ca="1" si="16"/>
        <v>-9.0021474763200063E-3</v>
      </c>
    </row>
    <row r="430" spans="2:8">
      <c r="B430" s="79">
        <f>dataVAR!B23</f>
        <v>45520</v>
      </c>
      <c r="C430" s="240">
        <f>dataVAR!C23</f>
        <v>5021.3</v>
      </c>
      <c r="D430">
        <f t="shared" si="15"/>
        <v>0.44667715531834384</v>
      </c>
      <c r="E430">
        <v>1.214824846155378E-2</v>
      </c>
      <c r="G430">
        <v>421</v>
      </c>
      <c r="H430">
        <f t="shared" ca="1" si="16"/>
        <v>1.5681753122771168E-2</v>
      </c>
    </row>
    <row r="431" spans="2:8">
      <c r="B431" s="79">
        <f>dataVAR!B908</f>
        <v>44215</v>
      </c>
      <c r="C431" s="240">
        <f>dataVAR!C908</f>
        <v>2778.4</v>
      </c>
      <c r="D431">
        <f t="shared" si="15"/>
        <v>0.11603800748632309</v>
      </c>
      <c r="E431">
        <v>1.2057299164987042E-2</v>
      </c>
      <c r="G431">
        <v>422</v>
      </c>
      <c r="H431">
        <f t="shared" ca="1" si="16"/>
        <v>2.3607295891573291E-2</v>
      </c>
    </row>
    <row r="432" spans="2:8">
      <c r="B432" s="79">
        <f>dataVAR!B941</f>
        <v>44167</v>
      </c>
      <c r="C432" s="240">
        <f>dataVAR!C941</f>
        <v>2456</v>
      </c>
      <c r="D432">
        <f t="shared" si="15"/>
        <v>-0.89432003257328985</v>
      </c>
      <c r="E432">
        <v>1.1929967426710172E-2</v>
      </c>
      <c r="G432">
        <v>423</v>
      </c>
      <c r="H432">
        <f t="shared" ca="1" si="16"/>
        <v>4.1967153091158858E-3</v>
      </c>
    </row>
    <row r="433" spans="2:8">
      <c r="B433" s="79">
        <f>dataVAR!B87</f>
        <v>45427</v>
      </c>
      <c r="C433" s="240">
        <f>dataVAR!C87</f>
        <v>4652.45</v>
      </c>
      <c r="D433">
        <f t="shared" si="15"/>
        <v>0.51270835796193404</v>
      </c>
      <c r="E433">
        <v>1.1907704542767711E-2</v>
      </c>
      <c r="G433">
        <v>424</v>
      </c>
      <c r="H433">
        <f t="shared" ca="1" si="16"/>
        <v>-7.4450951997682424E-3</v>
      </c>
    </row>
    <row r="434" spans="2:8">
      <c r="B434" s="79">
        <f>dataVAR!B963</f>
        <v>44133</v>
      </c>
      <c r="C434" s="240">
        <f>dataVAR!C963</f>
        <v>2267.1</v>
      </c>
      <c r="D434">
        <f t="shared" si="15"/>
        <v>0.18697895990472405</v>
      </c>
      <c r="E434">
        <v>1.1865378677605792E-2</v>
      </c>
      <c r="G434">
        <v>425</v>
      </c>
      <c r="H434">
        <f t="shared" ca="1" si="16"/>
        <v>-2.7388581910339001E-2</v>
      </c>
    </row>
    <row r="435" spans="2:8">
      <c r="B435" s="79">
        <f>dataVAR!B1226</f>
        <v>43749</v>
      </c>
      <c r="C435" s="240">
        <f>dataVAR!C1226</f>
        <v>1843.2</v>
      </c>
      <c r="D435">
        <f t="shared" si="15"/>
        <v>0.38408745659722221</v>
      </c>
      <c r="E435">
        <v>1.1854383680555629E-2</v>
      </c>
      <c r="G435">
        <v>426</v>
      </c>
      <c r="H435">
        <f t="shared" ca="1" si="16"/>
        <v>-1.7928079539736926E-3</v>
      </c>
    </row>
    <row r="436" spans="2:8">
      <c r="B436" s="79">
        <f>dataVAR!B1671</f>
        <v>43087</v>
      </c>
      <c r="C436" s="240">
        <f>dataVAR!C1671</f>
        <v>1135.25</v>
      </c>
      <c r="D436">
        <f t="shared" si="15"/>
        <v>-5.8269103721647293E-2</v>
      </c>
      <c r="E436">
        <v>1.1847610658445317E-2</v>
      </c>
      <c r="G436">
        <v>427</v>
      </c>
      <c r="H436">
        <f t="shared" ca="1" si="16"/>
        <v>1.4135127786874948E-2</v>
      </c>
    </row>
    <row r="437" spans="2:8">
      <c r="B437" s="79">
        <f>dataVAR!B1632</f>
        <v>43145</v>
      </c>
      <c r="C437" s="240">
        <f>dataVAR!C1632</f>
        <v>1201.4000000000001</v>
      </c>
      <c r="D437">
        <f t="shared" si="15"/>
        <v>-3.1280173131346758</v>
      </c>
      <c r="E437">
        <v>1.1819543865490298E-2</v>
      </c>
      <c r="G437">
        <v>428</v>
      </c>
      <c r="H437">
        <f t="shared" ca="1" si="16"/>
        <v>-1.7461647786425883E-2</v>
      </c>
    </row>
    <row r="438" spans="2:8">
      <c r="B438" s="79">
        <f>dataVAR!B17</f>
        <v>45530</v>
      </c>
      <c r="C438" s="240">
        <f>dataVAR!C17</f>
        <v>4959.3999999999996</v>
      </c>
      <c r="D438">
        <f t="shared" si="15"/>
        <v>0.56985724079525746</v>
      </c>
      <c r="E438">
        <v>1.1674799370891567E-2</v>
      </c>
      <c r="G438">
        <v>429</v>
      </c>
      <c r="H438">
        <f t="shared" ca="1" si="16"/>
        <v>2.9010405846887502E-3</v>
      </c>
    </row>
    <row r="439" spans="2:8">
      <c r="B439" s="79">
        <f>dataVAR!B984</f>
        <v>44103</v>
      </c>
      <c r="C439" s="240">
        <f>dataVAR!C984</f>
        <v>2133.25</v>
      </c>
      <c r="D439">
        <f t="shared" si="15"/>
        <v>0.60339857025665067</v>
      </c>
      <c r="E439">
        <v>1.16488925348646E-2</v>
      </c>
      <c r="G439">
        <v>430</v>
      </c>
      <c r="H439">
        <f t="shared" ca="1" si="16"/>
        <v>2.3336475681873692E-2</v>
      </c>
    </row>
    <row r="440" spans="2:8">
      <c r="B440" s="79">
        <f>dataVAR!B1785</f>
        <v>42921</v>
      </c>
      <c r="C440" s="240">
        <f>dataVAR!C1785</f>
        <v>846.05</v>
      </c>
      <c r="D440">
        <f t="shared" si="15"/>
        <v>-3.7568701613379827</v>
      </c>
      <c r="E440">
        <v>1.1642337923290478E-2</v>
      </c>
      <c r="G440">
        <v>431</v>
      </c>
      <c r="H440">
        <f t="shared" ca="1" si="16"/>
        <v>-1.535931804074871E-2</v>
      </c>
    </row>
    <row r="441" spans="2:8">
      <c r="B441" s="79">
        <f>dataVAR!B594</f>
        <v>44679</v>
      </c>
      <c r="C441" s="240">
        <f>dataVAR!C594</f>
        <v>4024.55</v>
      </c>
      <c r="D441">
        <f t="shared" si="15"/>
        <v>-0.24083437899889429</v>
      </c>
      <c r="E441">
        <v>1.1641053036985592E-2</v>
      </c>
      <c r="G441">
        <v>432</v>
      </c>
      <c r="H441">
        <f t="shared" ca="1" si="16"/>
        <v>2.8233007396335233E-2</v>
      </c>
    </row>
    <row r="442" spans="2:8">
      <c r="B442" s="79">
        <f>dataVAR!B33</f>
        <v>45505</v>
      </c>
      <c r="C442" s="240">
        <f>dataVAR!C33</f>
        <v>4993.8</v>
      </c>
      <c r="D442">
        <f t="shared" si="15"/>
        <v>0.85285754335375863</v>
      </c>
      <c r="E442">
        <v>1.15843646121191E-2</v>
      </c>
      <c r="G442">
        <v>433</v>
      </c>
      <c r="H442">
        <f t="shared" ca="1" si="16"/>
        <v>8.0201006883876182E-3</v>
      </c>
    </row>
    <row r="443" spans="2:8">
      <c r="B443" s="79">
        <f>dataVAR!B1834</f>
        <v>42850</v>
      </c>
      <c r="C443" s="240">
        <f>dataVAR!C1834</f>
        <v>734.8</v>
      </c>
      <c r="D443">
        <f t="shared" si="15"/>
        <v>-1.5887316276537835</v>
      </c>
      <c r="E443">
        <v>1.1567773543821448E-2</v>
      </c>
      <c r="G443">
        <v>434</v>
      </c>
      <c r="H443">
        <f t="shared" ca="1" si="16"/>
        <v>0.10421435747984176</v>
      </c>
    </row>
    <row r="444" spans="2:8">
      <c r="B444" s="79">
        <f>dataVAR!B1236</f>
        <v>43733</v>
      </c>
      <c r="C444" s="240">
        <f>dataVAR!C1236</f>
        <v>1902.2</v>
      </c>
      <c r="D444">
        <f t="shared" si="15"/>
        <v>-0.85025233939648837</v>
      </c>
      <c r="E444">
        <v>1.1539270318578512E-2</v>
      </c>
      <c r="G444">
        <v>435</v>
      </c>
      <c r="H444">
        <f t="shared" ca="1" si="16"/>
        <v>-4.7332091327539134E-2</v>
      </c>
    </row>
    <row r="445" spans="2:8">
      <c r="B445" s="79">
        <f>dataVAR!B557</f>
        <v>44733</v>
      </c>
      <c r="C445" s="240">
        <f>dataVAR!C557</f>
        <v>3519.55</v>
      </c>
      <c r="D445">
        <f t="shared" si="15"/>
        <v>-0.32766973050532028</v>
      </c>
      <c r="E445">
        <v>1.1492946541461343E-2</v>
      </c>
      <c r="G445">
        <v>436</v>
      </c>
      <c r="H445">
        <f t="shared" ca="1" si="16"/>
        <v>3.4126952160822466E-4</v>
      </c>
    </row>
    <row r="446" spans="2:8">
      <c r="B446" s="79">
        <f>dataVAR!B111</f>
        <v>45390</v>
      </c>
      <c r="C446" s="240">
        <f>dataVAR!C111</f>
        <v>4672.8</v>
      </c>
      <c r="D446">
        <f t="shared" si="15"/>
        <v>-8.7463619243280222E-2</v>
      </c>
      <c r="E446">
        <v>1.1459938366718067E-2</v>
      </c>
      <c r="G446">
        <v>437</v>
      </c>
      <c r="H446">
        <f t="shared" ca="1" si="16"/>
        <v>2.3211125030582584E-2</v>
      </c>
    </row>
    <row r="447" spans="2:8">
      <c r="B447" s="79">
        <f>dataVAR!B705</f>
        <v>44516</v>
      </c>
      <c r="C447" s="240">
        <f>dataVAR!C705</f>
        <v>5081.5</v>
      </c>
      <c r="D447">
        <f t="shared" si="15"/>
        <v>0.61908885171701267</v>
      </c>
      <c r="E447">
        <v>1.145331103020758E-2</v>
      </c>
      <c r="G447">
        <v>438</v>
      </c>
      <c r="H447">
        <f t="shared" ca="1" si="16"/>
        <v>3.1199906131670826E-2</v>
      </c>
    </row>
    <row r="448" spans="2:8">
      <c r="B448" s="79">
        <f>dataVAR!B1179</f>
        <v>43818</v>
      </c>
      <c r="C448" s="240">
        <f>dataVAR!C1179</f>
        <v>1935.6</v>
      </c>
      <c r="D448">
        <f t="shared" si="15"/>
        <v>-1.0597489150650961</v>
      </c>
      <c r="E448">
        <v>1.1417648274436821E-2</v>
      </c>
      <c r="G448">
        <v>439</v>
      </c>
      <c r="H448">
        <f t="shared" ca="1" si="16"/>
        <v>-1.4591061475991342E-2</v>
      </c>
    </row>
    <row r="449" spans="2:8">
      <c r="B449" s="79">
        <f>dataVAR!B543</f>
        <v>44753</v>
      </c>
      <c r="C449" s="240">
        <f>dataVAR!C543</f>
        <v>3986.85</v>
      </c>
      <c r="D449">
        <f t="shared" si="15"/>
        <v>-1.7043530606870153E-2</v>
      </c>
      <c r="E449">
        <v>1.1324730050039528E-2</v>
      </c>
      <c r="G449">
        <v>440</v>
      </c>
      <c r="H449">
        <f t="shared" ca="1" si="16"/>
        <v>-7.033148208222444E-3</v>
      </c>
    </row>
    <row r="450" spans="2:8">
      <c r="B450" s="79">
        <f>dataVAR!B600</f>
        <v>44671</v>
      </c>
      <c r="C450" s="240">
        <f>dataVAR!C600</f>
        <v>4054.8</v>
      </c>
      <c r="D450">
        <f t="shared" si="15"/>
        <v>0.42854148170070039</v>
      </c>
      <c r="E450">
        <v>1.1319917135247137E-2</v>
      </c>
      <c r="G450">
        <v>441</v>
      </c>
      <c r="H450">
        <f t="shared" ca="1" si="16"/>
        <v>1.2775830253530344E-2</v>
      </c>
    </row>
    <row r="451" spans="2:8">
      <c r="B451" s="79">
        <f>dataVAR!B1049</f>
        <v>44012</v>
      </c>
      <c r="C451" s="240">
        <f>dataVAR!C1049</f>
        <v>2317.15</v>
      </c>
      <c r="D451">
        <f t="shared" si="15"/>
        <v>-1.7802041300735816E-2</v>
      </c>
      <c r="E451">
        <v>1.1306993504952321E-2</v>
      </c>
      <c r="G451">
        <v>442</v>
      </c>
      <c r="H451">
        <f t="shared" ca="1" si="16"/>
        <v>-1.4023790225314758E-2</v>
      </c>
    </row>
    <row r="452" spans="2:8">
      <c r="B452" s="79">
        <f>dataVAR!B1131</f>
        <v>43887</v>
      </c>
      <c r="C452" s="240">
        <f>dataVAR!C1131</f>
        <v>2358.4</v>
      </c>
      <c r="D452">
        <f t="shared" si="15"/>
        <v>-1.0021836838534599</v>
      </c>
      <c r="E452">
        <v>1.1300033921302617E-2</v>
      </c>
      <c r="G452">
        <v>443</v>
      </c>
      <c r="H452">
        <f t="shared" ca="1" si="16"/>
        <v>8.7228936962413742E-3</v>
      </c>
    </row>
    <row r="453" spans="2:8">
      <c r="B453" s="79">
        <f>dataVAR!B676</f>
        <v>44558</v>
      </c>
      <c r="C453" s="240">
        <f>dataVAR!C676</f>
        <v>4721.95</v>
      </c>
      <c r="D453">
        <f t="shared" si="15"/>
        <v>0.56300892639693345</v>
      </c>
      <c r="E453">
        <v>1.1287709526784524E-2</v>
      </c>
      <c r="G453">
        <v>444</v>
      </c>
      <c r="H453">
        <f t="shared" ca="1" si="16"/>
        <v>8.1587012563789606E-3</v>
      </c>
    </row>
    <row r="454" spans="2:8">
      <c r="B454" s="79">
        <f>dataVAR!B1026</f>
        <v>44043</v>
      </c>
      <c r="C454" s="240">
        <f>dataVAR!C1026</f>
        <v>2063.4499999999998</v>
      </c>
      <c r="D454">
        <f t="shared" si="15"/>
        <v>0.27182631030555621</v>
      </c>
      <c r="E454">
        <v>1.1267537376723339E-2</v>
      </c>
      <c r="G454">
        <v>445</v>
      </c>
      <c r="H454">
        <f t="shared" ca="1" si="16"/>
        <v>-3.3177767136370738E-2</v>
      </c>
    </row>
    <row r="455" spans="2:8">
      <c r="B455" s="79">
        <f>dataVAR!B1434</f>
        <v>43439</v>
      </c>
      <c r="C455" s="240">
        <f>dataVAR!C1434</f>
        <v>1502.55</v>
      </c>
      <c r="D455">
        <f t="shared" si="15"/>
        <v>-1.329905826761173</v>
      </c>
      <c r="E455">
        <v>1.1214269075904237E-2</v>
      </c>
      <c r="G455">
        <v>446</v>
      </c>
      <c r="H455">
        <f t="shared" ca="1" si="16"/>
        <v>3.6199617992399021E-2</v>
      </c>
    </row>
    <row r="456" spans="2:8">
      <c r="B456" s="79">
        <f>dataVAR!B347</f>
        <v>45043</v>
      </c>
      <c r="C456" s="240">
        <f>dataVAR!C347</f>
        <v>3500.8</v>
      </c>
      <c r="D456">
        <f t="shared" si="15"/>
        <v>0.56442813071297993</v>
      </c>
      <c r="E456">
        <v>1.1197440585009218E-2</v>
      </c>
      <c r="G456">
        <v>447</v>
      </c>
      <c r="H456">
        <f t="shared" ca="1" si="16"/>
        <v>1.0204631010383268E-2</v>
      </c>
    </row>
    <row r="457" spans="2:8">
      <c r="B457" s="79">
        <f>dataVAR!B1250</f>
        <v>43712</v>
      </c>
      <c r="C457" s="240">
        <f>dataVAR!C1250</f>
        <v>1524.85</v>
      </c>
      <c r="D457">
        <f t="shared" si="15"/>
        <v>-1.9254680788274257</v>
      </c>
      <c r="E457">
        <v>1.1050267239400538E-2</v>
      </c>
      <c r="G457">
        <v>448</v>
      </c>
      <c r="H457">
        <f t="shared" ca="1" si="16"/>
        <v>3.240161588457386E-2</v>
      </c>
    </row>
    <row r="458" spans="2:8">
      <c r="B458" s="79">
        <f>dataVAR!B114</f>
        <v>45385</v>
      </c>
      <c r="C458" s="240">
        <f>dataVAR!C114</f>
        <v>4460.8999999999996</v>
      </c>
      <c r="D458">
        <f t="shared" ref="D458:D521" si="17">(C458-C459)/C458</f>
        <v>3.5116232150462834E-2</v>
      </c>
      <c r="E458">
        <v>1.0995539016790172E-2</v>
      </c>
      <c r="G458">
        <v>449</v>
      </c>
      <c r="H458">
        <f t="shared" ca="1" si="16"/>
        <v>6.4316155961770899E-2</v>
      </c>
    </row>
    <row r="459" spans="2:8">
      <c r="B459" s="79">
        <f>dataVAR!B513</f>
        <v>44797</v>
      </c>
      <c r="C459" s="240">
        <f>dataVAR!C513</f>
        <v>4304.25</v>
      </c>
      <c r="D459">
        <f t="shared" si="17"/>
        <v>0.49926235697275945</v>
      </c>
      <c r="E459">
        <v>1.0989138642039887E-2</v>
      </c>
      <c r="G459">
        <v>450</v>
      </c>
      <c r="H459">
        <f t="shared" ref="H459:H522" ca="1" si="18">_xlfn.NORM.INV(RAND(),N$12,N$13)</f>
        <v>-8.8359881063361373E-2</v>
      </c>
    </row>
    <row r="460" spans="2:8">
      <c r="B460" s="79">
        <f>dataVAR!B1146</f>
        <v>43865</v>
      </c>
      <c r="C460" s="240">
        <f>dataVAR!C1146</f>
        <v>2155.3000000000002</v>
      </c>
      <c r="D460">
        <f t="shared" si="17"/>
        <v>-1.084744583120679</v>
      </c>
      <c r="E460">
        <v>1.0972950401336282E-2</v>
      </c>
      <c r="G460">
        <v>451</v>
      </c>
      <c r="H460">
        <f t="shared" ca="1" si="18"/>
        <v>-8.4057146651215636E-3</v>
      </c>
    </row>
    <row r="461" spans="2:8">
      <c r="B461" s="79">
        <f>dataVAR!B500</f>
        <v>44817</v>
      </c>
      <c r="C461" s="240">
        <f>dataVAR!C500</f>
        <v>4493.25</v>
      </c>
      <c r="D461">
        <f t="shared" si="17"/>
        <v>0.68451566238246253</v>
      </c>
      <c r="E461">
        <v>1.0972013575919475E-2</v>
      </c>
      <c r="G461">
        <v>452</v>
      </c>
      <c r="H461">
        <f t="shared" ca="1" si="18"/>
        <v>-2.8680693414429308E-3</v>
      </c>
    </row>
    <row r="462" spans="2:8">
      <c r="B462" s="79">
        <f>dataVAR!B1279</f>
        <v>43668</v>
      </c>
      <c r="C462" s="240">
        <f>dataVAR!C1279</f>
        <v>1417.55</v>
      </c>
      <c r="D462">
        <f t="shared" si="17"/>
        <v>-6.7440301929385299E-2</v>
      </c>
      <c r="E462">
        <v>1.0934358576417058E-2</v>
      </c>
      <c r="G462">
        <v>453</v>
      </c>
      <c r="H462">
        <f t="shared" ca="1" si="18"/>
        <v>7.6532488035443436E-3</v>
      </c>
    </row>
    <row r="463" spans="2:8">
      <c r="B463" s="79">
        <f>dataVAR!B1432</f>
        <v>43441</v>
      </c>
      <c r="C463" s="240">
        <f>dataVAR!C1432</f>
        <v>1513.15</v>
      </c>
      <c r="D463">
        <f t="shared" si="17"/>
        <v>0.23629514588771777</v>
      </c>
      <c r="E463">
        <v>1.0904404718633314E-2</v>
      </c>
      <c r="G463">
        <v>454</v>
      </c>
      <c r="H463">
        <f t="shared" ca="1" si="18"/>
        <v>4.4833211379297293E-2</v>
      </c>
    </row>
    <row r="464" spans="2:8">
      <c r="B464" s="79">
        <f>dataVAR!B1668</f>
        <v>43090</v>
      </c>
      <c r="C464" s="240">
        <f>dataVAR!C1668</f>
        <v>1155.5999999999999</v>
      </c>
      <c r="D464">
        <f t="shared" si="17"/>
        <v>-0.1968241606092074</v>
      </c>
      <c r="E464">
        <v>1.090342679127718E-2</v>
      </c>
      <c r="G464">
        <v>455</v>
      </c>
      <c r="H464">
        <f t="shared" ca="1" si="18"/>
        <v>-7.6577403265296554E-3</v>
      </c>
    </row>
    <row r="465" spans="2:8">
      <c r="B465" s="79">
        <f>dataVAR!B1403</f>
        <v>43483</v>
      </c>
      <c r="C465" s="240">
        <f>dataVAR!C1403</f>
        <v>1383.05</v>
      </c>
      <c r="D465">
        <f t="shared" si="17"/>
        <v>-2.1447525396768015</v>
      </c>
      <c r="E465">
        <v>1.0881746863815447E-2</v>
      </c>
      <c r="G465">
        <v>456</v>
      </c>
      <c r="H465">
        <f t="shared" ca="1" si="18"/>
        <v>1.7440368889865561E-2</v>
      </c>
    </row>
    <row r="466" spans="2:8">
      <c r="B466" s="79">
        <f>dataVAR!B74</f>
        <v>45446</v>
      </c>
      <c r="C466" s="240">
        <f>dataVAR!C74</f>
        <v>4349.3500000000004</v>
      </c>
      <c r="D466">
        <f t="shared" si="17"/>
        <v>-0.23268994217526739</v>
      </c>
      <c r="E466">
        <v>1.0852196305195195E-2</v>
      </c>
      <c r="G466">
        <v>457</v>
      </c>
      <c r="H466">
        <f t="shared" ca="1" si="18"/>
        <v>-4.101462303058933E-2</v>
      </c>
    </row>
    <row r="467" spans="2:8">
      <c r="B467" s="79">
        <f>dataVAR!B7</f>
        <v>45544</v>
      </c>
      <c r="C467" s="240">
        <f>dataVAR!C7</f>
        <v>5361.4</v>
      </c>
      <c r="D467">
        <f t="shared" si="17"/>
        <v>0.29849479613533769</v>
      </c>
      <c r="E467">
        <v>1.0808743984780062E-2</v>
      </c>
      <c r="G467">
        <v>458</v>
      </c>
      <c r="H467">
        <f t="shared" ca="1" si="18"/>
        <v>5.9039216037991803E-3</v>
      </c>
    </row>
    <row r="468" spans="2:8">
      <c r="B468" s="79">
        <f>dataVAR!B259</f>
        <v>45170</v>
      </c>
      <c r="C468" s="240">
        <f>dataVAR!C259</f>
        <v>3761.05</v>
      </c>
      <c r="D468">
        <f t="shared" si="17"/>
        <v>0.37121282620544793</v>
      </c>
      <c r="E468">
        <v>1.0808151978835721E-2</v>
      </c>
      <c r="G468">
        <v>459</v>
      </c>
      <c r="H468">
        <f t="shared" ca="1" si="18"/>
        <v>-2.971579498300941E-2</v>
      </c>
    </row>
    <row r="469" spans="2:8">
      <c r="B469" s="79">
        <f>dataVAR!B1136</f>
        <v>43879</v>
      </c>
      <c r="C469" s="240">
        <f>dataVAR!C1136</f>
        <v>2364.9</v>
      </c>
      <c r="D469">
        <f t="shared" si="17"/>
        <v>0.42500739989005881</v>
      </c>
      <c r="E469">
        <v>1.0761554399763319E-2</v>
      </c>
      <c r="G469">
        <v>460</v>
      </c>
      <c r="H469">
        <f t="shared" ca="1" si="18"/>
        <v>1.8779591762191013E-2</v>
      </c>
    </row>
    <row r="470" spans="2:8">
      <c r="B470" s="79">
        <f>dataVAR!B1612</f>
        <v>43174</v>
      </c>
      <c r="C470" s="240">
        <f>dataVAR!C1612</f>
        <v>1359.8</v>
      </c>
      <c r="D470">
        <f t="shared" si="17"/>
        <v>-1.6720841300191205</v>
      </c>
      <c r="E470">
        <v>1.0736873069568987E-2</v>
      </c>
      <c r="G470">
        <v>461</v>
      </c>
      <c r="H470">
        <f t="shared" ca="1" si="18"/>
        <v>-5.594409219233655E-2</v>
      </c>
    </row>
    <row r="471" spans="2:8">
      <c r="B471" s="79">
        <f>dataVAR!B767</f>
        <v>44424</v>
      </c>
      <c r="C471" s="240">
        <f>dataVAR!C767</f>
        <v>3633.5</v>
      </c>
      <c r="D471">
        <f t="shared" si="17"/>
        <v>0.43833769093160868</v>
      </c>
      <c r="E471">
        <v>1.0719691757258792E-2</v>
      </c>
      <c r="G471">
        <v>462</v>
      </c>
      <c r="H471">
        <f t="shared" ca="1" si="18"/>
        <v>-1.1594402741122896E-2</v>
      </c>
    </row>
    <row r="472" spans="2:8">
      <c r="B472" s="79">
        <f>dataVAR!B1034</f>
        <v>44033</v>
      </c>
      <c r="C472" s="240">
        <f>dataVAR!C1034</f>
        <v>2040.8</v>
      </c>
      <c r="D472">
        <f t="shared" si="17"/>
        <v>0.24622696981575853</v>
      </c>
      <c r="E472">
        <v>1.0682085456683631E-2</v>
      </c>
      <c r="G472">
        <v>463</v>
      </c>
      <c r="H472">
        <f t="shared" ca="1" si="18"/>
        <v>1.7993153097947665E-2</v>
      </c>
    </row>
    <row r="473" spans="2:8">
      <c r="B473" s="79">
        <f>dataVAR!B1536</f>
        <v>43285</v>
      </c>
      <c r="C473" s="240">
        <f>dataVAR!C1536</f>
        <v>1538.3</v>
      </c>
      <c r="D473">
        <f t="shared" si="17"/>
        <v>-1.55142039914191</v>
      </c>
      <c r="E473">
        <v>1.0628616004680432E-2</v>
      </c>
      <c r="G473">
        <v>464</v>
      </c>
      <c r="H473">
        <f t="shared" ca="1" si="18"/>
        <v>5.1919457050153919E-4</v>
      </c>
    </row>
    <row r="474" spans="2:8">
      <c r="B474" s="79">
        <f>dataVAR!B540</f>
        <v>44756</v>
      </c>
      <c r="C474" s="240">
        <f>dataVAR!C540</f>
        <v>3924.85</v>
      </c>
      <c r="D474">
        <f t="shared" si="17"/>
        <v>-0.15312687109061504</v>
      </c>
      <c r="E474">
        <v>1.0573652496273744E-2</v>
      </c>
      <c r="G474">
        <v>465</v>
      </c>
      <c r="H474">
        <f t="shared" ca="1" si="18"/>
        <v>9.579802414627768E-3</v>
      </c>
    </row>
    <row r="475" spans="2:8">
      <c r="B475" s="79">
        <f>dataVAR!B498</f>
        <v>44819</v>
      </c>
      <c r="C475" s="240">
        <f>dataVAR!C498</f>
        <v>4525.8500000000004</v>
      </c>
      <c r="D475">
        <f t="shared" si="17"/>
        <v>0.59266215186097637</v>
      </c>
      <c r="E475">
        <v>1.0517361379630425E-2</v>
      </c>
      <c r="G475">
        <v>466</v>
      </c>
      <c r="H475">
        <f t="shared" ca="1" si="18"/>
        <v>-3.9323169774105812E-3</v>
      </c>
    </row>
    <row r="476" spans="2:8">
      <c r="B476" s="79">
        <f>dataVAR!B1169</f>
        <v>43833</v>
      </c>
      <c r="C476" s="240">
        <f>dataVAR!C1169</f>
        <v>1843.55</v>
      </c>
      <c r="D476">
        <f t="shared" si="17"/>
        <v>0.20156762767486638</v>
      </c>
      <c r="E476">
        <v>1.0496053809226715E-2</v>
      </c>
      <c r="G476">
        <v>467</v>
      </c>
      <c r="H476">
        <f t="shared" ca="1" si="18"/>
        <v>-2.1278552411247001E-2</v>
      </c>
    </row>
    <row r="477" spans="2:8">
      <c r="B477" s="79">
        <f>dataVAR!B1372</f>
        <v>43529</v>
      </c>
      <c r="C477" s="240">
        <f>dataVAR!C1372</f>
        <v>1471.95</v>
      </c>
      <c r="D477">
        <f t="shared" si="17"/>
        <v>0.3952919596453684</v>
      </c>
      <c r="E477">
        <v>1.0462311899181419E-2</v>
      </c>
      <c r="G477">
        <v>468</v>
      </c>
      <c r="H477">
        <f t="shared" ca="1" si="18"/>
        <v>5.5792472680439437E-3</v>
      </c>
    </row>
    <row r="478" spans="2:8">
      <c r="B478" s="79">
        <f>dataVAR!B1758</f>
        <v>42958</v>
      </c>
      <c r="C478" s="240">
        <f>dataVAR!C1758</f>
        <v>890.1</v>
      </c>
      <c r="D478">
        <f t="shared" si="17"/>
        <v>-3.5571845860015729</v>
      </c>
      <c r="E478">
        <v>1.0448264239973113E-2</v>
      </c>
      <c r="G478">
        <v>469</v>
      </c>
      <c r="H478">
        <f t="shared" ca="1" si="18"/>
        <v>-7.7710945578603093E-3</v>
      </c>
    </row>
    <row r="479" spans="2:8">
      <c r="B479" s="79">
        <f>dataVAR!B122</f>
        <v>45371</v>
      </c>
      <c r="C479" s="240">
        <f>dataVAR!C122</f>
        <v>4056.35</v>
      </c>
      <c r="D479">
        <f t="shared" si="17"/>
        <v>0.70964044029731166</v>
      </c>
      <c r="E479">
        <v>1.0415767870129549E-2</v>
      </c>
      <c r="G479">
        <v>470</v>
      </c>
      <c r="H479">
        <f t="shared" ca="1" si="18"/>
        <v>4.8820374387483344E-2</v>
      </c>
    </row>
    <row r="480" spans="2:8">
      <c r="B480" s="79">
        <f>dataVAR!B1634</f>
        <v>43140</v>
      </c>
      <c r="C480" s="240">
        <f>dataVAR!C1634</f>
        <v>1177.8</v>
      </c>
      <c r="D480">
        <f t="shared" si="17"/>
        <v>-0.11266768551536768</v>
      </c>
      <c r="E480">
        <v>1.0400747155714044E-2</v>
      </c>
      <c r="G480">
        <v>471</v>
      </c>
      <c r="H480">
        <f t="shared" ca="1" si="18"/>
        <v>-3.591358434388052E-2</v>
      </c>
    </row>
    <row r="481" spans="2:8">
      <c r="B481" s="79">
        <f>dataVAR!B1307</f>
        <v>43628</v>
      </c>
      <c r="C481" s="240">
        <f>dataVAR!C1307</f>
        <v>1310.5</v>
      </c>
      <c r="D481">
        <f t="shared" si="17"/>
        <v>-0.16184662342617315</v>
      </c>
      <c r="E481">
        <v>1.0377718428080815E-2</v>
      </c>
      <c r="G481">
        <v>472</v>
      </c>
      <c r="H481">
        <f t="shared" ca="1" si="18"/>
        <v>1.2004990485029489E-2</v>
      </c>
    </row>
    <row r="482" spans="2:8">
      <c r="B482" s="79">
        <f>dataVAR!B1488</f>
        <v>43355</v>
      </c>
      <c r="C482" s="240">
        <f>dataVAR!C1488</f>
        <v>1522.6</v>
      </c>
      <c r="D482">
        <f t="shared" si="17"/>
        <v>-1.4647313805332987</v>
      </c>
      <c r="E482">
        <v>1.0376986733219464E-2</v>
      </c>
      <c r="G482">
        <v>473</v>
      </c>
      <c r="H482">
        <f t="shared" ca="1" si="18"/>
        <v>-2.8954464364885184E-2</v>
      </c>
    </row>
    <row r="483" spans="2:8">
      <c r="B483" s="79">
        <f>dataVAR!B282</f>
        <v>45138</v>
      </c>
      <c r="C483" s="240">
        <f>dataVAR!C282</f>
        <v>3752.8</v>
      </c>
      <c r="D483">
        <f t="shared" si="17"/>
        <v>-0.34972553826476227</v>
      </c>
      <c r="E483">
        <v>1.036559369004479E-2</v>
      </c>
      <c r="G483">
        <v>474</v>
      </c>
      <c r="H483">
        <f t="shared" ca="1" si="18"/>
        <v>-4.1405102479512956E-2</v>
      </c>
    </row>
    <row r="484" spans="2:8">
      <c r="B484" s="79">
        <f>dataVAR!B40</f>
        <v>45496</v>
      </c>
      <c r="C484" s="240">
        <f>dataVAR!C40</f>
        <v>5065.25</v>
      </c>
      <c r="D484">
        <f t="shared" si="17"/>
        <v>0.77952717042594144</v>
      </c>
      <c r="E484">
        <v>1.0344997778984184E-2</v>
      </c>
      <c r="G484">
        <v>475</v>
      </c>
      <c r="H484">
        <f t="shared" ca="1" si="18"/>
        <v>2.7757175062131316E-2</v>
      </c>
    </row>
    <row r="485" spans="2:8">
      <c r="B485" s="79">
        <f>dataVAR!B1720</f>
        <v>43017</v>
      </c>
      <c r="C485" s="240">
        <f>dataVAR!C1720</f>
        <v>1116.75</v>
      </c>
      <c r="D485">
        <f t="shared" si="17"/>
        <v>-0.16995746586075661</v>
      </c>
      <c r="E485">
        <v>1.0297738974703379E-2</v>
      </c>
      <c r="G485">
        <v>476</v>
      </c>
      <c r="H485">
        <f t="shared" ca="1" si="18"/>
        <v>4.3781868999100582E-2</v>
      </c>
    </row>
    <row r="486" spans="2:8">
      <c r="B486" s="79">
        <f>dataVAR!B1616</f>
        <v>43168</v>
      </c>
      <c r="C486" s="240">
        <f>dataVAR!C1616</f>
        <v>1306.55</v>
      </c>
      <c r="D486">
        <f t="shared" si="17"/>
        <v>-0.51303050017220919</v>
      </c>
      <c r="E486">
        <v>1.0256017756687356E-2</v>
      </c>
      <c r="G486">
        <v>477</v>
      </c>
      <c r="H486">
        <f t="shared" ca="1" si="18"/>
        <v>-3.0815853078241086E-5</v>
      </c>
    </row>
    <row r="487" spans="2:8">
      <c r="B487" s="79">
        <f>dataVAR!B1210</f>
        <v>43774</v>
      </c>
      <c r="C487" s="240">
        <f>dataVAR!C1210</f>
        <v>1976.85</v>
      </c>
      <c r="D487">
        <f t="shared" si="17"/>
        <v>0.41932873005033255</v>
      </c>
      <c r="E487">
        <v>1.0218276551078645E-2</v>
      </c>
      <c r="G487">
        <v>478</v>
      </c>
      <c r="H487">
        <f t="shared" ca="1" si="18"/>
        <v>4.7824620788152854E-2</v>
      </c>
    </row>
    <row r="488" spans="2:8">
      <c r="B488" s="79">
        <f>dataVAR!B1706</f>
        <v>43038</v>
      </c>
      <c r="C488" s="240">
        <f>dataVAR!C1706</f>
        <v>1147.9000000000001</v>
      </c>
      <c r="D488">
        <f t="shared" si="17"/>
        <v>-0.1805906437843017</v>
      </c>
      <c r="E488">
        <v>1.0192525481313741E-2</v>
      </c>
      <c r="G488">
        <v>479</v>
      </c>
      <c r="H488">
        <f t="shared" ca="1" si="18"/>
        <v>1.968976191683881E-2</v>
      </c>
    </row>
    <row r="489" spans="2:8">
      <c r="B489" s="79">
        <f>dataVAR!B1604</f>
        <v>43186</v>
      </c>
      <c r="C489" s="240">
        <f>dataVAR!C1604</f>
        <v>1355.2</v>
      </c>
      <c r="D489">
        <f t="shared" si="17"/>
        <v>-2.7188975796930346</v>
      </c>
      <c r="E489">
        <v>1.0146103896103896E-2</v>
      </c>
      <c r="G489">
        <v>480</v>
      </c>
      <c r="H489">
        <f t="shared" ca="1" si="18"/>
        <v>3.0829548505399311E-2</v>
      </c>
    </row>
    <row r="490" spans="2:8">
      <c r="B490" s="79">
        <f>dataVAR!B44</f>
        <v>45489</v>
      </c>
      <c r="C490" s="240">
        <f>dataVAR!C44</f>
        <v>5039.8500000000004</v>
      </c>
      <c r="D490">
        <f t="shared" si="17"/>
        <v>4.4733474210542121E-2</v>
      </c>
      <c r="E490">
        <v>1.0119348790142563E-2</v>
      </c>
      <c r="G490">
        <v>481</v>
      </c>
      <c r="H490">
        <f t="shared" ca="1" si="18"/>
        <v>-4.921482159097177E-2</v>
      </c>
    </row>
    <row r="491" spans="2:8">
      <c r="B491" s="79">
        <f>dataVAR!B686</f>
        <v>44544</v>
      </c>
      <c r="C491" s="240">
        <f>dataVAR!C686</f>
        <v>4814.3999999999996</v>
      </c>
      <c r="D491">
        <f t="shared" si="17"/>
        <v>0.24936648388168822</v>
      </c>
      <c r="E491">
        <v>1.009471585244256E-2</v>
      </c>
      <c r="G491">
        <v>482</v>
      </c>
      <c r="H491">
        <f t="shared" ca="1" si="18"/>
        <v>1.6550686050503145E-3</v>
      </c>
    </row>
    <row r="492" spans="2:8">
      <c r="B492" s="79">
        <f>dataVAR!B574</f>
        <v>44708</v>
      </c>
      <c r="C492" s="240">
        <f>dataVAR!C574</f>
        <v>3613.85</v>
      </c>
      <c r="D492">
        <f t="shared" si="17"/>
        <v>0.4916086721917069</v>
      </c>
      <c r="E492">
        <v>1.0072360501957771E-2</v>
      </c>
      <c r="G492">
        <v>483</v>
      </c>
      <c r="H492">
        <f t="shared" ca="1" si="18"/>
        <v>6.498668687083823E-3</v>
      </c>
    </row>
    <row r="493" spans="2:8">
      <c r="B493" s="79">
        <f>dataVAR!B1198</f>
        <v>43791</v>
      </c>
      <c r="C493" s="240">
        <f>dataVAR!C1198</f>
        <v>1837.25</v>
      </c>
      <c r="D493">
        <f t="shared" si="17"/>
        <v>-1.1291604299904749</v>
      </c>
      <c r="E493">
        <v>1.0069397196897537E-2</v>
      </c>
      <c r="G493">
        <v>484</v>
      </c>
      <c r="H493">
        <f t="shared" ca="1" si="18"/>
        <v>-1.2089510942044338E-2</v>
      </c>
    </row>
    <row r="494" spans="2:8">
      <c r="B494" s="79">
        <f>dataVAR!B416</f>
        <v>44938</v>
      </c>
      <c r="C494" s="240">
        <f>dataVAR!C416</f>
        <v>3911.8</v>
      </c>
      <c r="D494">
        <f t="shared" si="17"/>
        <v>0.5971419806738586</v>
      </c>
      <c r="E494">
        <v>9.9442711795081767E-3</v>
      </c>
      <c r="G494">
        <v>485</v>
      </c>
      <c r="H494">
        <f t="shared" ca="1" si="18"/>
        <v>7.1737339834410413E-2</v>
      </c>
    </row>
    <row r="495" spans="2:8">
      <c r="B495" s="79">
        <f>dataVAR!B1414</f>
        <v>43468</v>
      </c>
      <c r="C495" s="240">
        <f>dataVAR!C1414</f>
        <v>1575.9</v>
      </c>
      <c r="D495">
        <f t="shared" si="17"/>
        <v>0.41262135922330101</v>
      </c>
      <c r="E495">
        <v>9.9308331746938826E-3</v>
      </c>
      <c r="G495">
        <v>486</v>
      </c>
      <c r="H495">
        <f t="shared" ca="1" si="18"/>
        <v>-3.505160335955769E-2</v>
      </c>
    </row>
    <row r="496" spans="2:8">
      <c r="B496" s="79">
        <f>dataVAR!B1771</f>
        <v>42941</v>
      </c>
      <c r="C496" s="240">
        <f>dataVAR!C1771</f>
        <v>925.65</v>
      </c>
      <c r="D496">
        <f t="shared" si="17"/>
        <v>-3.3033003835142871</v>
      </c>
      <c r="E496">
        <v>9.8309296170258978E-3</v>
      </c>
      <c r="G496">
        <v>487</v>
      </c>
      <c r="H496">
        <f t="shared" ca="1" si="18"/>
        <v>3.2554600995083241E-2</v>
      </c>
    </row>
    <row r="497" spans="2:8">
      <c r="B497" s="79">
        <f>dataVAR!B592</f>
        <v>44683</v>
      </c>
      <c r="C497" s="240">
        <f>dataVAR!C592</f>
        <v>3983.35</v>
      </c>
      <c r="D497">
        <f t="shared" si="17"/>
        <v>0.61237400680331888</v>
      </c>
      <c r="E497">
        <v>9.815858511052232E-3</v>
      </c>
      <c r="G497">
        <v>488</v>
      </c>
      <c r="H497">
        <f t="shared" ca="1" si="18"/>
        <v>-1.0341359036924852E-2</v>
      </c>
    </row>
    <row r="498" spans="2:8">
      <c r="B498" s="79">
        <f>dataVAR!B1562</f>
        <v>43249</v>
      </c>
      <c r="C498" s="240">
        <f>dataVAR!C1562</f>
        <v>1544.05</v>
      </c>
      <c r="D498">
        <f t="shared" si="17"/>
        <v>-1.6903597681422324E-2</v>
      </c>
      <c r="E498">
        <v>9.8118584242737374E-3</v>
      </c>
      <c r="G498">
        <v>489</v>
      </c>
      <c r="H498">
        <f t="shared" ca="1" si="18"/>
        <v>-2.6848085377139522E-2</v>
      </c>
    </row>
    <row r="499" spans="2:8">
      <c r="B499" s="79">
        <f>dataVAR!B1419</f>
        <v>43461</v>
      </c>
      <c r="C499" s="240">
        <f>dataVAR!C1419</f>
        <v>1570.15</v>
      </c>
      <c r="D499">
        <f t="shared" si="17"/>
        <v>0.26643951214852091</v>
      </c>
      <c r="E499">
        <v>9.7442919466294176E-3</v>
      </c>
      <c r="G499">
        <v>490</v>
      </c>
      <c r="H499">
        <f t="shared" ca="1" si="18"/>
        <v>-2.3808896108583305E-2</v>
      </c>
    </row>
    <row r="500" spans="2:8">
      <c r="B500" s="79">
        <f>dataVAR!B1704</f>
        <v>43040</v>
      </c>
      <c r="C500" s="240">
        <f>dataVAR!C1704</f>
        <v>1151.8</v>
      </c>
      <c r="D500">
        <f t="shared" si="17"/>
        <v>-2.4627539503386009</v>
      </c>
      <c r="E500">
        <v>9.7239104011113443E-3</v>
      </c>
      <c r="G500">
        <v>491</v>
      </c>
      <c r="H500">
        <f t="shared" ca="1" si="18"/>
        <v>1.7806684511647241E-3</v>
      </c>
    </row>
    <row r="501" spans="2:8">
      <c r="B501" s="79">
        <f>dataVAR!B198</f>
        <v>45261</v>
      </c>
      <c r="C501" s="240">
        <f>dataVAR!C198</f>
        <v>3988.4</v>
      </c>
      <c r="D501">
        <f t="shared" si="17"/>
        <v>0.16816267174806945</v>
      </c>
      <c r="E501">
        <v>9.6906027479691324E-3</v>
      </c>
      <c r="G501">
        <v>492</v>
      </c>
      <c r="H501">
        <f t="shared" ca="1" si="18"/>
        <v>4.9166849816279085E-2</v>
      </c>
    </row>
    <row r="502" spans="2:8">
      <c r="B502" s="79">
        <f>dataVAR!B807</f>
        <v>44365</v>
      </c>
      <c r="C502" s="240">
        <f>dataVAR!C807</f>
        <v>3317.7</v>
      </c>
      <c r="D502">
        <f t="shared" si="17"/>
        <v>0.59997890104590523</v>
      </c>
      <c r="E502">
        <v>9.6904482020675892E-3</v>
      </c>
      <c r="G502">
        <v>493</v>
      </c>
      <c r="H502">
        <f t="shared" ca="1" si="18"/>
        <v>-1.0434822039546253E-2</v>
      </c>
    </row>
    <row r="503" spans="2:8">
      <c r="B503" s="79">
        <f>dataVAR!B1619</f>
        <v>43165</v>
      </c>
      <c r="C503" s="240">
        <f>dataVAR!C1619</f>
        <v>1327.15</v>
      </c>
      <c r="D503">
        <f t="shared" si="17"/>
        <v>-1.7974607241080509</v>
      </c>
      <c r="E503">
        <v>9.6824021399239991E-3</v>
      </c>
      <c r="G503">
        <v>494</v>
      </c>
      <c r="H503">
        <f t="shared" ca="1" si="18"/>
        <v>1.7347951571370764E-2</v>
      </c>
    </row>
    <row r="504" spans="2:8">
      <c r="B504" s="79">
        <f>dataVAR!B285</f>
        <v>45133</v>
      </c>
      <c r="C504" s="240">
        <f>dataVAR!C285</f>
        <v>3712.65</v>
      </c>
      <c r="D504">
        <f t="shared" si="17"/>
        <v>4.4914010208341751E-2</v>
      </c>
      <c r="E504">
        <v>9.5888381614210629E-3</v>
      </c>
      <c r="G504">
        <v>495</v>
      </c>
      <c r="H504">
        <f t="shared" ca="1" si="18"/>
        <v>5.806836585687012E-2</v>
      </c>
    </row>
    <row r="505" spans="2:8">
      <c r="B505" s="79">
        <f>dataVAR!B345</f>
        <v>45048</v>
      </c>
      <c r="C505" s="240">
        <f>dataVAR!C345</f>
        <v>3545.9</v>
      </c>
      <c r="D505">
        <f t="shared" si="17"/>
        <v>-9.409458811585214E-2</v>
      </c>
      <c r="E505">
        <v>9.5744380834203655E-3</v>
      </c>
      <c r="G505">
        <v>496</v>
      </c>
      <c r="H505">
        <f t="shared" ca="1" si="18"/>
        <v>1.3282125560907928E-2</v>
      </c>
    </row>
    <row r="506" spans="2:8">
      <c r="B506" s="79">
        <f>dataVAR!B419</f>
        <v>44935</v>
      </c>
      <c r="C506" s="240">
        <f>dataVAR!C419</f>
        <v>3879.55</v>
      </c>
      <c r="D506">
        <f t="shared" si="17"/>
        <v>-1.1960150017398832E-2</v>
      </c>
      <c r="E506">
        <v>9.5500766841515594E-3</v>
      </c>
      <c r="G506">
        <v>497</v>
      </c>
      <c r="H506">
        <f t="shared" ca="1" si="18"/>
        <v>2.0000231034708032E-2</v>
      </c>
    </row>
    <row r="507" spans="2:8">
      <c r="B507" s="79">
        <f>dataVAR!B130</f>
        <v>45358</v>
      </c>
      <c r="C507" s="240">
        <f>dataVAR!C130</f>
        <v>3925.95</v>
      </c>
      <c r="D507">
        <f t="shared" si="17"/>
        <v>0.49193188909690644</v>
      </c>
      <c r="E507">
        <v>9.5008851360816431E-3</v>
      </c>
      <c r="G507">
        <v>498</v>
      </c>
      <c r="H507">
        <f t="shared" ca="1" si="18"/>
        <v>-5.1861035305935284E-3</v>
      </c>
    </row>
    <row r="508" spans="2:8">
      <c r="B508" s="79">
        <f>dataVAR!B1213</f>
        <v>43769</v>
      </c>
      <c r="C508" s="240">
        <f>dataVAR!C1213</f>
        <v>1994.65</v>
      </c>
      <c r="D508">
        <f t="shared" si="17"/>
        <v>0.25325245030456472</v>
      </c>
      <c r="E508">
        <v>9.5004136063971348E-3</v>
      </c>
      <c r="G508">
        <v>499</v>
      </c>
      <c r="H508">
        <f t="shared" ca="1" si="18"/>
        <v>1.3378993522121912E-2</v>
      </c>
    </row>
    <row r="509" spans="2:8">
      <c r="B509" s="79">
        <f>dataVAR!B1587</f>
        <v>43213</v>
      </c>
      <c r="C509" s="240">
        <f>dataVAR!C1587</f>
        <v>1489.5</v>
      </c>
      <c r="D509">
        <f t="shared" si="17"/>
        <v>-2.0100033568311511</v>
      </c>
      <c r="E509">
        <v>9.4662638469284379E-3</v>
      </c>
      <c r="G509">
        <v>500</v>
      </c>
      <c r="H509">
        <f t="shared" ca="1" si="18"/>
        <v>-2.1947295822677738E-3</v>
      </c>
    </row>
    <row r="510" spans="2:8">
      <c r="B510" s="79">
        <f>dataVAR!B660</f>
        <v>44580</v>
      </c>
      <c r="C510" s="240">
        <f>dataVAR!C660</f>
        <v>4483.3999999999996</v>
      </c>
      <c r="D510">
        <f t="shared" si="17"/>
        <v>8.4768256234107886E-2</v>
      </c>
      <c r="E510">
        <v>9.4236516929116308E-3</v>
      </c>
      <c r="G510">
        <v>501</v>
      </c>
      <c r="H510">
        <f t="shared" ca="1" si="18"/>
        <v>5.4021600995117242E-2</v>
      </c>
    </row>
    <row r="511" spans="2:8">
      <c r="B511" s="79">
        <f>dataVAR!B177</f>
        <v>45293</v>
      </c>
      <c r="C511" s="240">
        <f>dataVAR!C177</f>
        <v>4103.3500000000004</v>
      </c>
      <c r="D511">
        <f t="shared" si="17"/>
        <v>0.13705874468422155</v>
      </c>
      <c r="E511">
        <v>9.4069479815273773E-3</v>
      </c>
      <c r="G511">
        <v>502</v>
      </c>
      <c r="H511">
        <f t="shared" ca="1" si="18"/>
        <v>-4.2252229991072691E-2</v>
      </c>
    </row>
    <row r="512" spans="2:8">
      <c r="B512" s="79">
        <f>dataVAR!B269</f>
        <v>45156</v>
      </c>
      <c r="C512" s="240">
        <f>dataVAR!C269</f>
        <v>3540.95</v>
      </c>
      <c r="D512">
        <f t="shared" si="17"/>
        <v>-5.8360044620793881E-2</v>
      </c>
      <c r="E512">
        <v>9.4042559200213875E-3</v>
      </c>
      <c r="G512">
        <v>503</v>
      </c>
      <c r="H512">
        <f t="shared" ca="1" si="18"/>
        <v>1.9455124492286195E-2</v>
      </c>
    </row>
    <row r="513" spans="2:8">
      <c r="B513" s="79">
        <f>dataVAR!B213</f>
        <v>45239</v>
      </c>
      <c r="C513" s="240">
        <f>dataVAR!C213</f>
        <v>3747.6</v>
      </c>
      <c r="D513">
        <f t="shared" si="17"/>
        <v>1.0420002134699468E-2</v>
      </c>
      <c r="E513">
        <v>9.3926779805741864E-3</v>
      </c>
      <c r="G513">
        <v>504</v>
      </c>
      <c r="H513">
        <f t="shared" ca="1" si="18"/>
        <v>4.5559284683132967E-4</v>
      </c>
    </row>
    <row r="514" spans="2:8">
      <c r="B514" s="79">
        <f>dataVAR!B762</f>
        <v>44432</v>
      </c>
      <c r="C514" s="240">
        <f>dataVAR!C762</f>
        <v>3708.55</v>
      </c>
      <c r="D514">
        <f t="shared" si="17"/>
        <v>0.69098434698197408</v>
      </c>
      <c r="E514">
        <v>9.3837214005474331E-3</v>
      </c>
      <c r="G514">
        <v>505</v>
      </c>
      <c r="H514">
        <f t="shared" ca="1" si="18"/>
        <v>-4.4365191227142848E-3</v>
      </c>
    </row>
    <row r="515" spans="2:8">
      <c r="B515" s="79">
        <f>dataVAR!B1670</f>
        <v>43088</v>
      </c>
      <c r="C515" s="240">
        <f>dataVAR!C1670</f>
        <v>1146</v>
      </c>
      <c r="D515">
        <f t="shared" si="17"/>
        <v>-1.9636998254799303</v>
      </c>
      <c r="E515">
        <v>9.3804537521815015E-3</v>
      </c>
      <c r="G515">
        <v>506</v>
      </c>
      <c r="H515">
        <f t="shared" ca="1" si="18"/>
        <v>4.2673026728874755E-3</v>
      </c>
    </row>
    <row r="516" spans="2:8">
      <c r="B516" s="79">
        <f>dataVAR!B794</f>
        <v>44384</v>
      </c>
      <c r="C516" s="240">
        <f>dataVAR!C794</f>
        <v>3396.4</v>
      </c>
      <c r="D516">
        <f t="shared" si="17"/>
        <v>-5.8341184783888847E-2</v>
      </c>
      <c r="E516">
        <v>9.3628547874220289E-3</v>
      </c>
      <c r="G516">
        <v>507</v>
      </c>
      <c r="H516">
        <f t="shared" ca="1" si="18"/>
        <v>2.1713736716270565E-2</v>
      </c>
    </row>
    <row r="517" spans="2:8">
      <c r="B517" s="79">
        <f>dataVAR!B768</f>
        <v>44421</v>
      </c>
      <c r="C517" s="240">
        <f>dataVAR!C768</f>
        <v>3594.55</v>
      </c>
      <c r="D517">
        <f t="shared" si="17"/>
        <v>-0.13354940117678143</v>
      </c>
      <c r="E517">
        <v>9.3335744390814369E-3</v>
      </c>
      <c r="G517">
        <v>508</v>
      </c>
      <c r="H517">
        <f t="shared" ca="1" si="18"/>
        <v>1.2848626070165197E-2</v>
      </c>
    </row>
    <row r="518" spans="2:8">
      <c r="B518" s="79">
        <f>dataVAR!B428</f>
        <v>44922</v>
      </c>
      <c r="C518" s="240">
        <f>dataVAR!C428</f>
        <v>4074.6</v>
      </c>
      <c r="D518">
        <f t="shared" si="17"/>
        <v>-9.7555588278605155E-3</v>
      </c>
      <c r="E518">
        <v>9.3260688165709513E-3</v>
      </c>
      <c r="G518">
        <v>509</v>
      </c>
      <c r="H518">
        <f t="shared" ca="1" si="18"/>
        <v>8.8046125713258129E-3</v>
      </c>
    </row>
    <row r="519" spans="2:8">
      <c r="B519" s="79">
        <f>dataVAR!B653</f>
        <v>44592</v>
      </c>
      <c r="C519" s="240">
        <f>dataVAR!C653</f>
        <v>4114.3500000000004</v>
      </c>
      <c r="D519">
        <f t="shared" si="17"/>
        <v>7.7047407245373562E-3</v>
      </c>
      <c r="E519">
        <v>9.3210349143851064E-3</v>
      </c>
      <c r="G519">
        <v>510</v>
      </c>
      <c r="H519">
        <f t="shared" ca="1" si="18"/>
        <v>-3.2653214194548641E-2</v>
      </c>
    </row>
    <row r="520" spans="2:8">
      <c r="B520" s="79">
        <f>dataVAR!B179</f>
        <v>45289</v>
      </c>
      <c r="C520" s="240">
        <f>dataVAR!C179</f>
        <v>4082.65</v>
      </c>
      <c r="D520">
        <f t="shared" si="17"/>
        <v>0.64236464061332721</v>
      </c>
      <c r="E520">
        <v>9.3076800607448593E-3</v>
      </c>
      <c r="G520">
        <v>511</v>
      </c>
      <c r="H520">
        <f t="shared" ca="1" si="18"/>
        <v>-3.6537010611607648E-2</v>
      </c>
    </row>
    <row r="521" spans="2:8">
      <c r="B521" s="79">
        <f>dataVAR!B1292</f>
        <v>43649</v>
      </c>
      <c r="C521" s="240">
        <f>dataVAR!C1292</f>
        <v>1460.1</v>
      </c>
      <c r="D521">
        <f t="shared" si="17"/>
        <v>-2.2300184918841173</v>
      </c>
      <c r="E521">
        <v>9.2459420587630986E-3</v>
      </c>
      <c r="G521">
        <v>512</v>
      </c>
      <c r="H521">
        <f t="shared" ca="1" si="18"/>
        <v>2.5397189369976966E-2</v>
      </c>
    </row>
    <row r="522" spans="2:8">
      <c r="B522" s="79">
        <f>dataVAR!B110</f>
        <v>45391</v>
      </c>
      <c r="C522" s="240">
        <f>dataVAR!C110</f>
        <v>4716.1499999999996</v>
      </c>
      <c r="D522">
        <f t="shared" ref="D522:D585" si="19">(C522-C523)/C522</f>
        <v>5.8310274270326437E-2</v>
      </c>
      <c r="E522">
        <v>9.1918195986131612E-3</v>
      </c>
      <c r="G522">
        <v>513</v>
      </c>
      <c r="H522">
        <f t="shared" ca="1" si="18"/>
        <v>-4.175907628606302E-2</v>
      </c>
    </row>
    <row r="523" spans="2:8">
      <c r="B523" s="79">
        <f>dataVAR!B661</f>
        <v>44579</v>
      </c>
      <c r="C523" s="240">
        <f>dataVAR!C661</f>
        <v>4441.1499999999996</v>
      </c>
      <c r="D523">
        <f t="shared" si="19"/>
        <v>0.37198698535289282</v>
      </c>
      <c r="E523">
        <v>9.1530346869616291E-3</v>
      </c>
      <c r="G523">
        <v>514</v>
      </c>
      <c r="H523">
        <f t="shared" ref="H523:H586" ca="1" si="20">_xlfn.NORM.INV(RAND(),N$12,N$13)</f>
        <v>1.6210908004316474E-2</v>
      </c>
    </row>
    <row r="524" spans="2:8">
      <c r="B524" s="79">
        <f>dataVAR!B920</f>
        <v>44197</v>
      </c>
      <c r="C524" s="240">
        <f>dataVAR!C920</f>
        <v>2789.1</v>
      </c>
      <c r="D524">
        <f t="shared" si="19"/>
        <v>-0.46690688752644222</v>
      </c>
      <c r="E524">
        <v>9.1427342153382815E-3</v>
      </c>
      <c r="G524">
        <v>515</v>
      </c>
      <c r="H524">
        <f t="shared" ca="1" si="20"/>
        <v>2.5951331387245495E-3</v>
      </c>
    </row>
    <row r="525" spans="2:8">
      <c r="B525" s="79">
        <f>dataVAR!B618</f>
        <v>44643</v>
      </c>
      <c r="C525" s="240">
        <f>dataVAR!C618</f>
        <v>4091.35</v>
      </c>
      <c r="D525">
        <f t="shared" si="19"/>
        <v>5.2061055641780167E-3</v>
      </c>
      <c r="E525">
        <v>9.1290160949319688E-3</v>
      </c>
      <c r="G525">
        <v>516</v>
      </c>
      <c r="H525">
        <f t="shared" ca="1" si="20"/>
        <v>-4.8573109665214227E-2</v>
      </c>
    </row>
    <row r="526" spans="2:8">
      <c r="B526" s="79">
        <f>dataVAR!B189</f>
        <v>45274</v>
      </c>
      <c r="C526" s="240">
        <f>dataVAR!C189</f>
        <v>4070.05</v>
      </c>
      <c r="D526">
        <f t="shared" si="19"/>
        <v>-0.22574661244947855</v>
      </c>
      <c r="E526">
        <v>9.0907974103512246E-3</v>
      </c>
      <c r="G526">
        <v>517</v>
      </c>
      <c r="H526">
        <f t="shared" ca="1" si="20"/>
        <v>-4.0903933618111572E-2</v>
      </c>
    </row>
    <row r="527" spans="2:8">
      <c r="B527" s="79">
        <f>dataVAR!B45</f>
        <v>45488</v>
      </c>
      <c r="C527" s="240">
        <f>dataVAR!C45</f>
        <v>4988.8500000000004</v>
      </c>
      <c r="D527">
        <f t="shared" si="19"/>
        <v>9.0602042554898867E-3</v>
      </c>
      <c r="E527">
        <v>9.0602042554898867E-3</v>
      </c>
      <c r="G527">
        <v>518</v>
      </c>
      <c r="H527">
        <f t="shared" ca="1" si="20"/>
        <v>-8.2595370258617407E-4</v>
      </c>
    </row>
    <row r="528" spans="2:8">
      <c r="B528" s="79">
        <f>dataVAR!B46</f>
        <v>45485</v>
      </c>
      <c r="C528" s="240">
        <f>dataVAR!C46</f>
        <v>4943.6499999999996</v>
      </c>
      <c r="D528">
        <f t="shared" si="19"/>
        <v>0.57515196261871282</v>
      </c>
      <c r="E528">
        <v>9.0520162228313102E-3</v>
      </c>
      <c r="G528">
        <v>519</v>
      </c>
      <c r="H528">
        <f t="shared" ca="1" si="20"/>
        <v>-4.3107947415386622E-2</v>
      </c>
    </row>
    <row r="529" spans="2:8">
      <c r="B529" s="79">
        <f>dataVAR!B968</f>
        <v>44126</v>
      </c>
      <c r="C529" s="240">
        <f>dataVAR!C968</f>
        <v>2100.3000000000002</v>
      </c>
      <c r="D529">
        <f t="shared" si="19"/>
        <v>0.48759700995095939</v>
      </c>
      <c r="E529">
        <v>9.022520592296468E-3</v>
      </c>
      <c r="G529">
        <v>520</v>
      </c>
      <c r="H529">
        <f t="shared" ca="1" si="20"/>
        <v>-1.0704273605775201E-2</v>
      </c>
    </row>
    <row r="530" spans="2:8">
      <c r="B530" s="79">
        <f>dataVAR!B1741</f>
        <v>42985</v>
      </c>
      <c r="C530" s="240">
        <f>dataVAR!C1741</f>
        <v>1076.2</v>
      </c>
      <c r="D530">
        <f t="shared" si="19"/>
        <v>-0.55147742055380033</v>
      </c>
      <c r="E530">
        <v>8.9202750418139153E-3</v>
      </c>
      <c r="G530">
        <v>521</v>
      </c>
      <c r="H530">
        <f t="shared" ca="1" si="20"/>
        <v>-5.4470896285071235E-2</v>
      </c>
    </row>
    <row r="531" spans="2:8">
      <c r="B531" s="79">
        <f>dataVAR!B1516</f>
        <v>43313</v>
      </c>
      <c r="C531" s="240">
        <f>dataVAR!C1516</f>
        <v>1669.7</v>
      </c>
      <c r="D531">
        <f t="shared" si="19"/>
        <v>-1.8750973228723724</v>
      </c>
      <c r="E531">
        <v>8.8638677606755426E-3</v>
      </c>
      <c r="G531">
        <v>522</v>
      </c>
      <c r="H531">
        <f t="shared" ca="1" si="20"/>
        <v>-1.6770174549111033E-2</v>
      </c>
    </row>
    <row r="532" spans="2:8">
      <c r="B532" s="79">
        <f>dataVAR!B102</f>
        <v>45405</v>
      </c>
      <c r="C532" s="240">
        <f>dataVAR!C102</f>
        <v>4800.55</v>
      </c>
      <c r="D532">
        <f t="shared" si="19"/>
        <v>3.510014477507861E-3</v>
      </c>
      <c r="E532">
        <v>8.8635677161992225E-3</v>
      </c>
      <c r="G532">
        <v>523</v>
      </c>
      <c r="H532">
        <f t="shared" ca="1" si="20"/>
        <v>3.8403602185261344E-3</v>
      </c>
    </row>
    <row r="533" spans="2:8">
      <c r="B533" s="79">
        <f>dataVAR!B712</f>
        <v>44504</v>
      </c>
      <c r="C533" s="240">
        <f>dataVAR!C712</f>
        <v>4783.7</v>
      </c>
      <c r="D533">
        <f t="shared" si="19"/>
        <v>-4.7055626397976537E-2</v>
      </c>
      <c r="E533">
        <v>8.8634320714090845E-3</v>
      </c>
      <c r="G533">
        <v>524</v>
      </c>
      <c r="H533">
        <f t="shared" ca="1" si="20"/>
        <v>-8.6662893194379993E-3</v>
      </c>
    </row>
    <row r="534" spans="2:8">
      <c r="B534" s="79">
        <f>dataVAR!B14</f>
        <v>45533</v>
      </c>
      <c r="C534" s="240">
        <f>dataVAR!C14</f>
        <v>5008.8</v>
      </c>
      <c r="D534">
        <f t="shared" si="19"/>
        <v>-2.3478677527551398E-2</v>
      </c>
      <c r="E534">
        <v>8.774556780067045E-3</v>
      </c>
      <c r="G534">
        <v>525</v>
      </c>
      <c r="H534">
        <f t="shared" ca="1" si="20"/>
        <v>1.7546085937452233E-2</v>
      </c>
    </row>
    <row r="535" spans="2:8">
      <c r="B535" s="79">
        <f>dataVAR!B704</f>
        <v>44517</v>
      </c>
      <c r="C535" s="240">
        <f>dataVAR!C704</f>
        <v>5126.3999999999996</v>
      </c>
      <c r="D535">
        <f t="shared" si="19"/>
        <v>0.27733887328339568</v>
      </c>
      <c r="E535">
        <v>8.7585830212234001E-3</v>
      </c>
      <c r="G535">
        <v>526</v>
      </c>
      <c r="H535">
        <f t="shared" ca="1" si="20"/>
        <v>-5.4570187269210452E-3</v>
      </c>
    </row>
    <row r="536" spans="2:8">
      <c r="B536" s="79">
        <f>dataVAR!B338</f>
        <v>45057</v>
      </c>
      <c r="C536" s="240">
        <f>dataVAR!C338</f>
        <v>3704.65</v>
      </c>
      <c r="D536">
        <f t="shared" si="19"/>
        <v>7.5459220169246805E-2</v>
      </c>
      <c r="E536">
        <v>8.7322689052946722E-3</v>
      </c>
      <c r="G536">
        <v>527</v>
      </c>
      <c r="H536">
        <f t="shared" ca="1" si="20"/>
        <v>1.7150273666980728E-2</v>
      </c>
    </row>
    <row r="537" spans="2:8">
      <c r="B537" s="79">
        <f>dataVAR!B331</f>
        <v>45068</v>
      </c>
      <c r="C537" s="240">
        <f>dataVAR!C331</f>
        <v>3425.1</v>
      </c>
      <c r="D537">
        <f t="shared" si="19"/>
        <v>0.54405710782166938</v>
      </c>
      <c r="E537">
        <v>8.7150740124375663E-3</v>
      </c>
      <c r="G537">
        <v>528</v>
      </c>
      <c r="H537">
        <f t="shared" ca="1" si="20"/>
        <v>3.3863337863501042E-2</v>
      </c>
    </row>
    <row r="538" spans="2:8">
      <c r="B538" s="79">
        <f>dataVAR!B1527</f>
        <v>43298</v>
      </c>
      <c r="C538" s="240">
        <f>dataVAR!C1527</f>
        <v>1561.65</v>
      </c>
      <c r="D538">
        <f t="shared" si="19"/>
        <v>-1.2614542311017192</v>
      </c>
      <c r="E538">
        <v>8.7087375532290436E-3</v>
      </c>
      <c r="G538">
        <v>529</v>
      </c>
      <c r="H538">
        <f t="shared" ca="1" si="20"/>
        <v>1.9597685930630802E-3</v>
      </c>
    </row>
    <row r="539" spans="2:8">
      <c r="B539" s="79">
        <f>dataVAR!B322</f>
        <v>45079</v>
      </c>
      <c r="C539" s="240">
        <f>dataVAR!C322</f>
        <v>3531.6</v>
      </c>
      <c r="D539">
        <f t="shared" si="19"/>
        <v>-0.15058330501755585</v>
      </c>
      <c r="E539">
        <v>8.692943708234176E-3</v>
      </c>
      <c r="G539">
        <v>530</v>
      </c>
      <c r="H539">
        <f t="shared" ca="1" si="20"/>
        <v>9.0555557634420161E-3</v>
      </c>
    </row>
    <row r="540" spans="2:8">
      <c r="B540" s="79">
        <f>dataVAR!B443</f>
        <v>44901</v>
      </c>
      <c r="C540" s="240">
        <f>dataVAR!C443</f>
        <v>4063.4</v>
      </c>
      <c r="D540">
        <f t="shared" si="19"/>
        <v>-3.2005217305704513E-2</v>
      </c>
      <c r="E540">
        <v>8.6750012304966286E-3</v>
      </c>
      <c r="G540">
        <v>531</v>
      </c>
      <c r="H540">
        <f t="shared" ca="1" si="20"/>
        <v>4.0285711499970754E-3</v>
      </c>
    </row>
    <row r="541" spans="2:8">
      <c r="B541" s="79">
        <f>dataVAR!B636</f>
        <v>44615</v>
      </c>
      <c r="C541" s="240">
        <f>dataVAR!C636</f>
        <v>4193.45</v>
      </c>
      <c r="D541">
        <f t="shared" si="19"/>
        <v>-0.21223574860794811</v>
      </c>
      <c r="E541">
        <v>8.6682802942683133E-3</v>
      </c>
      <c r="G541">
        <v>532</v>
      </c>
      <c r="H541">
        <f t="shared" ca="1" si="20"/>
        <v>-5.214463389313799E-2</v>
      </c>
    </row>
    <row r="542" spans="2:8">
      <c r="B542" s="79">
        <f>dataVAR!B43</f>
        <v>45491</v>
      </c>
      <c r="C542" s="240">
        <f>dataVAR!C43</f>
        <v>5083.45</v>
      </c>
      <c r="D542">
        <f t="shared" si="19"/>
        <v>0.14600320648378559</v>
      </c>
      <c r="E542">
        <v>8.5768523345364778E-3</v>
      </c>
      <c r="G542">
        <v>533</v>
      </c>
      <c r="H542">
        <f t="shared" ca="1" si="20"/>
        <v>1.6527738433133342E-2</v>
      </c>
    </row>
    <row r="543" spans="2:8">
      <c r="B543" s="79">
        <f>dataVAR!B512</f>
        <v>44798</v>
      </c>
      <c r="C543" s="240">
        <f>dataVAR!C512</f>
        <v>4341.25</v>
      </c>
      <c r="D543">
        <f t="shared" si="19"/>
        <v>0.68107112006910453</v>
      </c>
      <c r="E543">
        <v>8.5228908724445732E-3</v>
      </c>
      <c r="G543">
        <v>534</v>
      </c>
      <c r="H543">
        <f t="shared" ca="1" si="20"/>
        <v>-4.7872567491151853E-2</v>
      </c>
    </row>
    <row r="544" spans="2:8">
      <c r="B544" s="79">
        <f>dataVAR!B1396</f>
        <v>43494</v>
      </c>
      <c r="C544" s="240">
        <f>dataVAR!C1396</f>
        <v>1384.55</v>
      </c>
      <c r="D544">
        <f t="shared" si="19"/>
        <v>-2.3719620093171065</v>
      </c>
      <c r="E544">
        <v>8.5226246794987224E-3</v>
      </c>
      <c r="G544">
        <v>535</v>
      </c>
      <c r="H544">
        <f t="shared" ca="1" si="20"/>
        <v>1.8665553742197468E-2</v>
      </c>
    </row>
    <row r="545" spans="2:8">
      <c r="B545" s="79">
        <f>dataVAR!B677</f>
        <v>44557</v>
      </c>
      <c r="C545" s="240">
        <f>dataVAR!C677</f>
        <v>4668.6499999999996</v>
      </c>
      <c r="D545">
        <f t="shared" si="19"/>
        <v>0.23221916399815787</v>
      </c>
      <c r="E545">
        <v>8.5142385914557753E-3</v>
      </c>
      <c r="G545">
        <v>536</v>
      </c>
      <c r="H545">
        <f t="shared" ca="1" si="20"/>
        <v>-2.1104586058824783E-2</v>
      </c>
    </row>
    <row r="546" spans="2:8">
      <c r="B546" s="79">
        <f>dataVAR!B343</f>
        <v>45050</v>
      </c>
      <c r="C546" s="240">
        <f>dataVAR!C343</f>
        <v>3584.5</v>
      </c>
      <c r="D546">
        <f t="shared" si="19"/>
        <v>-0.31440926210071141</v>
      </c>
      <c r="E546">
        <v>8.5088575812526154E-3</v>
      </c>
      <c r="G546">
        <v>537</v>
      </c>
      <c r="H546">
        <f t="shared" ca="1" si="20"/>
        <v>-3.1956508205202218E-2</v>
      </c>
    </row>
    <row r="547" spans="2:8">
      <c r="B547" s="79">
        <f>dataVAR!B672</f>
        <v>44564</v>
      </c>
      <c r="C547" s="240">
        <f>dataVAR!C672</f>
        <v>4711.5</v>
      </c>
      <c r="D547">
        <f t="shared" si="19"/>
        <v>0.66894831794545262</v>
      </c>
      <c r="E547">
        <v>8.500477554918855E-3</v>
      </c>
      <c r="G547">
        <v>538</v>
      </c>
      <c r="H547">
        <f t="shared" ca="1" si="20"/>
        <v>-2.4199048174523938E-2</v>
      </c>
    </row>
    <row r="548" spans="2:8">
      <c r="B548" s="79">
        <f>dataVAR!B1429</f>
        <v>43446</v>
      </c>
      <c r="C548" s="240">
        <f>dataVAR!C1429</f>
        <v>1559.75</v>
      </c>
      <c r="D548">
        <f t="shared" si="19"/>
        <v>-1.2445263664048727</v>
      </c>
      <c r="E548">
        <v>8.4949511139605707E-3</v>
      </c>
      <c r="G548">
        <v>539</v>
      </c>
      <c r="H548">
        <f t="shared" ca="1" si="20"/>
        <v>-7.2580432345742598E-3</v>
      </c>
    </row>
    <row r="549" spans="2:8">
      <c r="B549" s="79">
        <f>dataVAR!B323</f>
        <v>45078</v>
      </c>
      <c r="C549" s="240">
        <f>dataVAR!C323</f>
        <v>3500.9</v>
      </c>
      <c r="D549">
        <f t="shared" si="19"/>
        <v>0.34705361478476965</v>
      </c>
      <c r="E549">
        <v>8.46925076408926E-3</v>
      </c>
      <c r="G549">
        <v>540</v>
      </c>
      <c r="H549">
        <f t="shared" ca="1" si="20"/>
        <v>3.1201705221686176E-2</v>
      </c>
    </row>
    <row r="550" spans="2:8">
      <c r="B550" s="79">
        <f>dataVAR!B1012</f>
        <v>44063</v>
      </c>
      <c r="C550" s="240">
        <f>dataVAR!C1012</f>
        <v>2285.9</v>
      </c>
      <c r="D550">
        <f t="shared" si="19"/>
        <v>0.29657902795397872</v>
      </c>
      <c r="E550">
        <v>8.4430640010499935E-3</v>
      </c>
      <c r="G550">
        <v>541</v>
      </c>
      <c r="H550">
        <f t="shared" ca="1" si="20"/>
        <v>3.5926801956063362E-2</v>
      </c>
    </row>
    <row r="551" spans="2:8">
      <c r="B551" s="79">
        <f>dataVAR!B1552</f>
        <v>43263</v>
      </c>
      <c r="C551" s="240">
        <f>dataVAR!C1552</f>
        <v>1607.95</v>
      </c>
      <c r="D551">
        <f t="shared" si="19"/>
        <v>-1.6564258838894244</v>
      </c>
      <c r="E551">
        <v>8.4268789452408063E-3</v>
      </c>
      <c r="G551">
        <v>542</v>
      </c>
      <c r="H551">
        <f t="shared" ca="1" si="20"/>
        <v>3.6201946229530782E-2</v>
      </c>
    </row>
    <row r="552" spans="2:8">
      <c r="B552" s="79">
        <f>dataVAR!B470</f>
        <v>44861</v>
      </c>
      <c r="C552" s="240">
        <f>dataVAR!C470</f>
        <v>4271.3999999999996</v>
      </c>
      <c r="D552">
        <f t="shared" si="19"/>
        <v>-8.4164442571523935E-3</v>
      </c>
      <c r="E552">
        <v>8.3813269653975914E-3</v>
      </c>
      <c r="G552">
        <v>543</v>
      </c>
      <c r="H552">
        <f t="shared" ca="1" si="20"/>
        <v>-2.9742490288432007E-2</v>
      </c>
    </row>
    <row r="553" spans="2:8">
      <c r="B553" s="79">
        <f>dataVAR!B469</f>
        <v>44862</v>
      </c>
      <c r="C553" s="240">
        <f>dataVAR!C469</f>
        <v>4307.3500000000004</v>
      </c>
      <c r="D553">
        <f t="shared" si="19"/>
        <v>0.1470974032757961</v>
      </c>
      <c r="E553">
        <v>8.3461989390230008E-3</v>
      </c>
      <c r="G553">
        <v>544</v>
      </c>
      <c r="H553">
        <f t="shared" ca="1" si="20"/>
        <v>5.2597052267951026E-3</v>
      </c>
    </row>
    <row r="554" spans="2:8">
      <c r="B554" s="79">
        <f>dataVAR!B763</f>
        <v>44431</v>
      </c>
      <c r="C554" s="240">
        <f>dataVAR!C763</f>
        <v>3673.75</v>
      </c>
      <c r="D554">
        <f t="shared" si="19"/>
        <v>0.35209254848587956</v>
      </c>
      <c r="E554">
        <v>8.3429738006124774E-3</v>
      </c>
      <c r="G554">
        <v>545</v>
      </c>
      <c r="H554">
        <f t="shared" ca="1" si="20"/>
        <v>4.8386106660810446E-3</v>
      </c>
    </row>
    <row r="555" spans="2:8">
      <c r="B555" s="79">
        <f>dataVAR!B946</f>
        <v>44159</v>
      </c>
      <c r="C555" s="240">
        <f>dataVAR!C946</f>
        <v>2380.25</v>
      </c>
      <c r="D555">
        <f t="shared" si="19"/>
        <v>0.18884570948429788</v>
      </c>
      <c r="E555">
        <v>8.3394601407414809E-3</v>
      </c>
      <c r="G555">
        <v>546</v>
      </c>
      <c r="H555">
        <f t="shared" ca="1" si="20"/>
        <v>-1.9638046675113659E-2</v>
      </c>
    </row>
    <row r="556" spans="2:8">
      <c r="B556" s="79">
        <f>dataVAR!B1162</f>
        <v>43844</v>
      </c>
      <c r="C556" s="240">
        <f>dataVAR!C1162</f>
        <v>1930.75</v>
      </c>
      <c r="D556">
        <f t="shared" si="19"/>
        <v>1.8749190728991349E-2</v>
      </c>
      <c r="E556">
        <v>8.3387284733911216E-3</v>
      </c>
      <c r="G556">
        <v>547</v>
      </c>
      <c r="H556">
        <f t="shared" ca="1" si="20"/>
        <v>1.6919111506875781E-2</v>
      </c>
    </row>
    <row r="557" spans="2:8">
      <c r="B557" s="79">
        <f>dataVAR!B1234</f>
        <v>43735</v>
      </c>
      <c r="C557" s="240">
        <f>dataVAR!C1234</f>
        <v>1894.55</v>
      </c>
      <c r="D557">
        <f t="shared" si="19"/>
        <v>0.21807289329920027</v>
      </c>
      <c r="E557">
        <v>8.3133197857010906E-3</v>
      </c>
      <c r="G557">
        <v>548</v>
      </c>
      <c r="H557">
        <f t="shared" ca="1" si="20"/>
        <v>2.5190423486461253E-2</v>
      </c>
    </row>
    <row r="558" spans="2:8">
      <c r="B558" s="79">
        <f>dataVAR!B1592</f>
        <v>43206</v>
      </c>
      <c r="C558" s="240">
        <f>dataVAR!C1592</f>
        <v>1481.4</v>
      </c>
      <c r="D558">
        <f t="shared" si="19"/>
        <v>-1.4780950452274875</v>
      </c>
      <c r="E558">
        <v>8.302956662616566E-3</v>
      </c>
      <c r="G558">
        <v>549</v>
      </c>
      <c r="H558">
        <f t="shared" ca="1" si="20"/>
        <v>2.6280592290894595E-2</v>
      </c>
    </row>
    <row r="559" spans="2:8">
      <c r="B559" s="79">
        <f>dataVAR!B241</f>
        <v>45197</v>
      </c>
      <c r="C559" s="240">
        <f>dataVAR!C241</f>
        <v>3671.05</v>
      </c>
      <c r="D559">
        <f t="shared" si="19"/>
        <v>0.71441413219651051</v>
      </c>
      <c r="E559">
        <v>8.2673894389889441E-3</v>
      </c>
      <c r="G559">
        <v>550</v>
      </c>
      <c r="H559">
        <f t="shared" ca="1" si="20"/>
        <v>8.1621747686039942E-3</v>
      </c>
    </row>
    <row r="560" spans="2:8">
      <c r="B560" s="79">
        <f>dataVAR!B1745</f>
        <v>42979</v>
      </c>
      <c r="C560" s="240">
        <f>dataVAR!C1745</f>
        <v>1048.4000000000001</v>
      </c>
      <c r="D560">
        <f t="shared" si="19"/>
        <v>-0.46427890118275461</v>
      </c>
      <c r="E560">
        <v>8.2029759633728879E-3</v>
      </c>
      <c r="G560">
        <v>551</v>
      </c>
      <c r="H560">
        <f t="shared" ca="1" si="20"/>
        <v>-2.819815982622069E-3</v>
      </c>
    </row>
    <row r="561" spans="2:8">
      <c r="B561" s="79">
        <f>dataVAR!B1487</f>
        <v>43357</v>
      </c>
      <c r="C561" s="240">
        <f>dataVAR!C1487</f>
        <v>1535.15</v>
      </c>
      <c r="D561">
        <f t="shared" si="19"/>
        <v>0.53476858938865912</v>
      </c>
      <c r="E561">
        <v>8.1750968960689063E-3</v>
      </c>
      <c r="G561">
        <v>552</v>
      </c>
      <c r="H561">
        <f t="shared" ca="1" si="20"/>
        <v>-3.0755986922024789E-2</v>
      </c>
    </row>
    <row r="562" spans="2:8">
      <c r="B562" s="79">
        <f>dataVAR!B1814</f>
        <v>42879</v>
      </c>
      <c r="C562" s="240">
        <f>dataVAR!C1814</f>
        <v>714.2</v>
      </c>
      <c r="D562">
        <f t="shared" si="19"/>
        <v>-5.0461355362643507</v>
      </c>
      <c r="E562">
        <v>8.1209745169421275E-3</v>
      </c>
      <c r="G562">
        <v>553</v>
      </c>
      <c r="H562">
        <f t="shared" ca="1" si="20"/>
        <v>2.8736980281290531E-2</v>
      </c>
    </row>
    <row r="563" spans="2:8">
      <c r="B563" s="79">
        <f>dataVAR!B489</f>
        <v>44832</v>
      </c>
      <c r="C563" s="240">
        <f>dataVAR!C489</f>
        <v>4318.1499999999996</v>
      </c>
      <c r="D563">
        <f t="shared" si="19"/>
        <v>-0.18403714553686204</v>
      </c>
      <c r="E563">
        <v>8.0937438486388437E-3</v>
      </c>
      <c r="G563">
        <v>554</v>
      </c>
      <c r="H563">
        <f t="shared" ca="1" si="20"/>
        <v>1.3150922559956826E-2</v>
      </c>
    </row>
    <row r="564" spans="2:8">
      <c r="B564" s="79">
        <f>dataVAR!B36</f>
        <v>45502</v>
      </c>
      <c r="C564" s="240">
        <f>dataVAR!C36</f>
        <v>5112.8500000000004</v>
      </c>
      <c r="D564">
        <f t="shared" si="19"/>
        <v>0.30534828911468165</v>
      </c>
      <c r="E564">
        <v>8.0679073315274262E-3</v>
      </c>
      <c r="G564">
        <v>555</v>
      </c>
      <c r="H564">
        <f t="shared" ca="1" si="20"/>
        <v>-1.2825847447953887E-2</v>
      </c>
    </row>
    <row r="565" spans="2:8">
      <c r="B565" s="79">
        <f>dataVAR!B771</f>
        <v>44418</v>
      </c>
      <c r="C565" s="240">
        <f>dataVAR!C771</f>
        <v>3551.65</v>
      </c>
      <c r="D565">
        <f t="shared" si="19"/>
        <v>-0.37474131741584904</v>
      </c>
      <c r="E565">
        <v>8.0666732363831144E-3</v>
      </c>
      <c r="G565">
        <v>556</v>
      </c>
      <c r="H565">
        <f t="shared" ca="1" si="20"/>
        <v>9.4036476227503055E-3</v>
      </c>
    </row>
    <row r="566" spans="2:8">
      <c r="B566" s="79">
        <f>dataVAR!B700</f>
        <v>44524</v>
      </c>
      <c r="C566" s="240">
        <f>dataVAR!C700</f>
        <v>4882.6000000000004</v>
      </c>
      <c r="D566">
        <f t="shared" si="19"/>
        <v>0.71225371728177611</v>
      </c>
      <c r="E566">
        <v>8.0489902920575472E-3</v>
      </c>
      <c r="G566">
        <v>557</v>
      </c>
      <c r="H566">
        <f t="shared" ca="1" si="20"/>
        <v>-3.5527199743777935E-3</v>
      </c>
    </row>
    <row r="567" spans="2:8">
      <c r="B567" s="79">
        <f>dataVAR!B1440</f>
        <v>43431</v>
      </c>
      <c r="C567" s="240">
        <f>dataVAR!C1440</f>
        <v>1404.95</v>
      </c>
      <c r="D567">
        <f t="shared" si="19"/>
        <v>-2.1884052813267378</v>
      </c>
      <c r="E567">
        <v>8.0074023986618746E-3</v>
      </c>
      <c r="G567">
        <v>558</v>
      </c>
      <c r="H567">
        <f t="shared" ca="1" si="20"/>
        <v>3.2075182658440608E-2</v>
      </c>
    </row>
    <row r="568" spans="2:8">
      <c r="B568" s="79">
        <f>dataVAR!B485</f>
        <v>44838</v>
      </c>
      <c r="C568" s="240">
        <f>dataVAR!C485</f>
        <v>4479.55</v>
      </c>
      <c r="D568">
        <f t="shared" si="19"/>
        <v>0.2184371197999799</v>
      </c>
      <c r="E568">
        <v>7.9918741837908223E-3</v>
      </c>
      <c r="G568">
        <v>559</v>
      </c>
      <c r="H568">
        <f t="shared" ca="1" si="20"/>
        <v>4.3526812889150043E-2</v>
      </c>
    </row>
    <row r="569" spans="2:8">
      <c r="B569" s="79">
        <f>dataVAR!B356</f>
        <v>45029</v>
      </c>
      <c r="C569" s="240">
        <f>dataVAR!C356</f>
        <v>3501.05</v>
      </c>
      <c r="D569">
        <f t="shared" si="19"/>
        <v>0.57021464989074711</v>
      </c>
      <c r="E569">
        <v>7.9833192899273851E-3</v>
      </c>
      <c r="G569">
        <v>560</v>
      </c>
      <c r="H569">
        <f t="shared" ca="1" si="20"/>
        <v>5.4714252024033752E-2</v>
      </c>
    </row>
    <row r="570" spans="2:8">
      <c r="B570" s="79">
        <f>dataVAR!B1261</f>
        <v>43696</v>
      </c>
      <c r="C570" s="240">
        <f>dataVAR!C1261</f>
        <v>1504.7</v>
      </c>
      <c r="D570">
        <f t="shared" si="19"/>
        <v>-2.1307901907356945</v>
      </c>
      <c r="E570">
        <v>7.9750116302252944E-3</v>
      </c>
      <c r="G570">
        <v>561</v>
      </c>
      <c r="H570">
        <f t="shared" ca="1" si="20"/>
        <v>-3.6140729621688609E-3</v>
      </c>
    </row>
    <row r="571" spans="2:8">
      <c r="B571" s="79">
        <f>dataVAR!B696</f>
        <v>44530</v>
      </c>
      <c r="C571" s="240">
        <f>dataVAR!C696</f>
        <v>4710.8999999999996</v>
      </c>
      <c r="D571">
        <f t="shared" si="19"/>
        <v>-9.148994884204795E-3</v>
      </c>
      <c r="E571">
        <v>7.9708760534078996E-3</v>
      </c>
      <c r="G571">
        <v>562</v>
      </c>
      <c r="H571">
        <f t="shared" ca="1" si="20"/>
        <v>-6.9256344059330944E-3</v>
      </c>
    </row>
    <row r="572" spans="2:8">
      <c r="B572" s="79">
        <f>dataVAR!B109</f>
        <v>45392</v>
      </c>
      <c r="C572" s="240">
        <f>dataVAR!C109</f>
        <v>4754</v>
      </c>
      <c r="D572">
        <f t="shared" si="19"/>
        <v>-4.1754312158183348E-3</v>
      </c>
      <c r="E572">
        <v>7.9617164493059247E-3</v>
      </c>
      <c r="G572">
        <v>563</v>
      </c>
      <c r="H572">
        <f t="shared" ca="1" si="20"/>
        <v>5.6748562967646882E-3</v>
      </c>
    </row>
    <row r="573" spans="2:8">
      <c r="B573" s="79">
        <f>dataVAR!B54</f>
        <v>45475</v>
      </c>
      <c r="C573" s="240">
        <f>dataVAR!C54</f>
        <v>4773.8500000000004</v>
      </c>
      <c r="D573">
        <f t="shared" si="19"/>
        <v>0.22371880138672148</v>
      </c>
      <c r="E573">
        <v>7.9495585324215728E-3</v>
      </c>
      <c r="G573">
        <v>564</v>
      </c>
      <c r="H573">
        <f t="shared" ca="1" si="20"/>
        <v>2.5384686349664475E-2</v>
      </c>
    </row>
    <row r="574" spans="2:8">
      <c r="B574" s="79">
        <f>dataVAR!B290</f>
        <v>45126</v>
      </c>
      <c r="C574" s="240">
        <f>dataVAR!C290</f>
        <v>3705.85</v>
      </c>
      <c r="D574">
        <f t="shared" si="19"/>
        <v>0.67964164766517798</v>
      </c>
      <c r="E574">
        <v>7.9199104119162707E-3</v>
      </c>
      <c r="G574">
        <v>565</v>
      </c>
      <c r="H574">
        <f t="shared" ca="1" si="20"/>
        <v>2.3458332211554599E-2</v>
      </c>
    </row>
    <row r="575" spans="2:8">
      <c r="B575" s="79">
        <f>dataVAR!B1633</f>
        <v>43143</v>
      </c>
      <c r="C575" s="240">
        <f>dataVAR!C1633</f>
        <v>1187.2</v>
      </c>
      <c r="D575">
        <f t="shared" si="19"/>
        <v>-0.35149932614555252</v>
      </c>
      <c r="E575">
        <v>7.9177897574124745E-3</v>
      </c>
      <c r="G575">
        <v>566</v>
      </c>
      <c r="H575">
        <f t="shared" ca="1" si="20"/>
        <v>-2.1064830616670454E-2</v>
      </c>
    </row>
    <row r="576" spans="2:8">
      <c r="B576" s="79">
        <f>dataVAR!B1496</f>
        <v>43343</v>
      </c>
      <c r="C576" s="240">
        <f>dataVAR!C1496</f>
        <v>1604.5</v>
      </c>
      <c r="D576">
        <f t="shared" si="19"/>
        <v>-1.1160797756310377</v>
      </c>
      <c r="E576">
        <v>7.9152383920224646E-3</v>
      </c>
      <c r="G576">
        <v>567</v>
      </c>
      <c r="H576">
        <f t="shared" ca="1" si="20"/>
        <v>2.3903794382463157E-2</v>
      </c>
    </row>
    <row r="577" spans="2:8">
      <c r="B577" s="79">
        <f>dataVAR!B332</f>
        <v>45065</v>
      </c>
      <c r="C577" s="240">
        <f>dataVAR!C332</f>
        <v>3395.25</v>
      </c>
      <c r="D577">
        <f t="shared" si="19"/>
        <v>0.6629555997349238</v>
      </c>
      <c r="E577">
        <v>7.863927545836041E-3</v>
      </c>
      <c r="G577">
        <v>568</v>
      </c>
      <c r="H577">
        <f t="shared" ca="1" si="20"/>
        <v>-7.2475875049150106E-3</v>
      </c>
    </row>
    <row r="578" spans="2:8">
      <c r="B578" s="79">
        <f>dataVAR!B1648</f>
        <v>43119</v>
      </c>
      <c r="C578" s="240">
        <f>dataVAR!C1648</f>
        <v>1144.3499999999999</v>
      </c>
      <c r="D578">
        <f t="shared" si="19"/>
        <v>-0.84956525538515348</v>
      </c>
      <c r="E578">
        <v>7.7773408485165068E-3</v>
      </c>
      <c r="G578">
        <v>569</v>
      </c>
      <c r="H578">
        <f t="shared" ca="1" si="20"/>
        <v>-1.2688786184457667E-2</v>
      </c>
    </row>
    <row r="579" spans="2:8">
      <c r="B579" s="79">
        <f>dataVAR!B967</f>
        <v>44127</v>
      </c>
      <c r="C579" s="240">
        <f>dataVAR!C967</f>
        <v>2116.5500000000002</v>
      </c>
      <c r="D579">
        <f t="shared" si="19"/>
        <v>0.30145756065294943</v>
      </c>
      <c r="E579">
        <v>7.6775885285015706E-3</v>
      </c>
      <c r="G579">
        <v>570</v>
      </c>
      <c r="H579">
        <f t="shared" ca="1" si="20"/>
        <v>-4.2261205608908649E-3</v>
      </c>
    </row>
    <row r="580" spans="2:8">
      <c r="B580" s="79">
        <f>dataVAR!B1364</f>
        <v>43539</v>
      </c>
      <c r="C580" s="240">
        <f>dataVAR!C1364</f>
        <v>1478.5</v>
      </c>
      <c r="D580">
        <f t="shared" si="19"/>
        <v>-2.0881636794048024</v>
      </c>
      <c r="E580">
        <v>7.5752451809266456E-3</v>
      </c>
      <c r="G580">
        <v>571</v>
      </c>
      <c r="H580">
        <f t="shared" ca="1" si="20"/>
        <v>-1.219058467233518E-2</v>
      </c>
    </row>
    <row r="581" spans="2:8">
      <c r="B581" s="79">
        <f>dataVAR!B508</f>
        <v>44805</v>
      </c>
      <c r="C581" s="240">
        <f>dataVAR!C508</f>
        <v>4565.8500000000004</v>
      </c>
      <c r="D581">
        <f t="shared" si="19"/>
        <v>0.47293494092009158</v>
      </c>
      <c r="E581">
        <v>7.5560957981536834E-3</v>
      </c>
      <c r="G581">
        <v>572</v>
      </c>
      <c r="H581">
        <f t="shared" ca="1" si="20"/>
        <v>-1.6536882205030471E-2</v>
      </c>
    </row>
    <row r="582" spans="2:8">
      <c r="B582" s="79">
        <f>dataVAR!B1062</f>
        <v>43993</v>
      </c>
      <c r="C582" s="240">
        <f>dataVAR!C1062</f>
        <v>2406.5</v>
      </c>
      <c r="D582">
        <f t="shared" si="19"/>
        <v>-0.18805318927903603</v>
      </c>
      <c r="E582">
        <v>7.542073550799955E-3</v>
      </c>
      <c r="G582">
        <v>573</v>
      </c>
      <c r="H582">
        <f t="shared" ca="1" si="20"/>
        <v>-1.1577380599826895E-2</v>
      </c>
    </row>
    <row r="583" spans="2:8">
      <c r="B583" s="79">
        <f>dataVAR!B860</f>
        <v>44286</v>
      </c>
      <c r="C583" s="240">
        <f>dataVAR!C860</f>
        <v>2859.05</v>
      </c>
      <c r="D583">
        <f t="shared" si="19"/>
        <v>-0.74804567950892764</v>
      </c>
      <c r="E583">
        <v>7.5199804130742726E-3</v>
      </c>
      <c r="G583">
        <v>574</v>
      </c>
      <c r="H583">
        <f t="shared" ca="1" si="20"/>
        <v>-2.914773579146139E-2</v>
      </c>
    </row>
    <row r="584" spans="2:8">
      <c r="B584" s="79">
        <f>dataVAR!B708</f>
        <v>44511</v>
      </c>
      <c r="C584" s="240">
        <f>dataVAR!C708</f>
        <v>4997.75</v>
      </c>
      <c r="D584">
        <f t="shared" si="19"/>
        <v>5.8396278325246437E-2</v>
      </c>
      <c r="E584">
        <v>7.4933720174077973E-3</v>
      </c>
      <c r="G584">
        <v>575</v>
      </c>
      <c r="H584">
        <f t="shared" ca="1" si="20"/>
        <v>3.2139498074726387E-2</v>
      </c>
    </row>
    <row r="585" spans="2:8">
      <c r="B585" s="79">
        <f>dataVAR!B83</f>
        <v>45433</v>
      </c>
      <c r="C585" s="240">
        <f>dataVAR!C83</f>
        <v>4705.8999999999996</v>
      </c>
      <c r="D585">
        <f t="shared" si="19"/>
        <v>0.14929131515756811</v>
      </c>
      <c r="E585">
        <v>7.490596910261587E-3</v>
      </c>
      <c r="G585">
        <v>576</v>
      </c>
      <c r="H585">
        <f t="shared" ca="1" si="20"/>
        <v>-1.4842706248232657E-2</v>
      </c>
    </row>
    <row r="586" spans="2:8">
      <c r="B586" s="79">
        <f>dataVAR!B612</f>
        <v>44651</v>
      </c>
      <c r="C586" s="240">
        <f>dataVAR!C612</f>
        <v>4003.35</v>
      </c>
      <c r="D586">
        <f t="shared" ref="D586:D649" si="21">(C586-C587)/C586</f>
        <v>0.10248916532404105</v>
      </c>
      <c r="E586">
        <v>7.4812344661345674E-3</v>
      </c>
      <c r="G586">
        <v>577</v>
      </c>
      <c r="H586">
        <f t="shared" ca="1" si="20"/>
        <v>-1.6058403359831223E-2</v>
      </c>
    </row>
    <row r="587" spans="2:8">
      <c r="B587" s="79">
        <f>dataVAR!B775</f>
        <v>44412</v>
      </c>
      <c r="C587" s="240">
        <f>dataVAR!C775</f>
        <v>3593.05</v>
      </c>
      <c r="D587">
        <f t="shared" si="21"/>
        <v>-3.0656406117365368E-2</v>
      </c>
      <c r="E587">
        <v>7.4588441574707232E-3</v>
      </c>
      <c r="G587">
        <v>578</v>
      </c>
      <c r="H587">
        <f t="shared" ref="H587:H650" ca="1" si="22">_xlfn.NORM.INV(RAND(),N$12,N$13)</f>
        <v>1.4800683894408643E-2</v>
      </c>
    </row>
    <row r="588" spans="2:8">
      <c r="B588" s="79">
        <f>dataVAR!B148</f>
        <v>45335</v>
      </c>
      <c r="C588" s="240">
        <f>dataVAR!C148</f>
        <v>3703.2</v>
      </c>
      <c r="D588">
        <f t="shared" si="21"/>
        <v>-2.90424497731692E-2</v>
      </c>
      <c r="E588">
        <v>7.4530136098509159E-3</v>
      </c>
      <c r="G588">
        <v>579</v>
      </c>
      <c r="H588">
        <f t="shared" ca="1" si="22"/>
        <v>-4.7607773695058031E-2</v>
      </c>
    </row>
    <row r="589" spans="2:8">
      <c r="B589" s="79">
        <f>dataVAR!B253</f>
        <v>45180</v>
      </c>
      <c r="C589" s="240">
        <f>dataVAR!C253</f>
        <v>3810.75</v>
      </c>
      <c r="D589">
        <f t="shared" si="21"/>
        <v>0.69919307222987592</v>
      </c>
      <c r="E589">
        <v>7.439480417240677E-3</v>
      </c>
      <c r="G589">
        <v>580</v>
      </c>
      <c r="H589">
        <f t="shared" ca="1" si="22"/>
        <v>1.3584659579585543E-2</v>
      </c>
    </row>
    <row r="590" spans="2:8">
      <c r="B590" s="79">
        <f>dataVAR!B1688</f>
        <v>43062</v>
      </c>
      <c r="C590" s="240">
        <f>dataVAR!C1688</f>
        <v>1146.3</v>
      </c>
      <c r="D590">
        <f t="shared" si="21"/>
        <v>-0.39099712117246799</v>
      </c>
      <c r="E590">
        <v>7.4151618250021811E-3</v>
      </c>
      <c r="G590">
        <v>581</v>
      </c>
      <c r="H590">
        <f t="shared" ca="1" si="22"/>
        <v>-1.8329189464120158E-2</v>
      </c>
    </row>
    <row r="591" spans="2:8">
      <c r="B591" s="79">
        <f>dataVAR!B1427</f>
        <v>43448</v>
      </c>
      <c r="C591" s="240">
        <f>dataVAR!C1427</f>
        <v>1594.5</v>
      </c>
      <c r="D591">
        <f t="shared" si="21"/>
        <v>-1.3235183443085605</v>
      </c>
      <c r="E591">
        <v>7.2750078394480458E-3</v>
      </c>
      <c r="G591">
        <v>582</v>
      </c>
      <c r="H591">
        <f t="shared" ca="1" si="22"/>
        <v>1.1608186906463036E-2</v>
      </c>
    </row>
    <row r="592" spans="2:8">
      <c r="B592" s="79">
        <f>dataVAR!B314</f>
        <v>45091</v>
      </c>
      <c r="C592" s="240">
        <f>dataVAR!C314</f>
        <v>3704.85</v>
      </c>
      <c r="D592">
        <f t="shared" si="21"/>
        <v>0.50630929727249419</v>
      </c>
      <c r="E592">
        <v>7.274248620052045E-3</v>
      </c>
      <c r="G592">
        <v>583</v>
      </c>
      <c r="H592">
        <f t="shared" ca="1" si="22"/>
        <v>-3.2372750661306286E-2</v>
      </c>
    </row>
    <row r="593" spans="2:8">
      <c r="B593" s="79">
        <f>dataVAR!B1166</f>
        <v>43838</v>
      </c>
      <c r="C593" s="240">
        <f>dataVAR!C1166</f>
        <v>1829.05</v>
      </c>
      <c r="D593">
        <f t="shared" si="21"/>
        <v>-0.16560509554140121</v>
      </c>
      <c r="E593">
        <v>7.2715344031054124E-3</v>
      </c>
      <c r="G593">
        <v>584</v>
      </c>
      <c r="H593">
        <f t="shared" ca="1" si="22"/>
        <v>1.764797013533758E-2</v>
      </c>
    </row>
    <row r="594" spans="2:8">
      <c r="B594" s="79">
        <f>dataVAR!B1019</f>
        <v>44054</v>
      </c>
      <c r="C594" s="240">
        <f>dataVAR!C1019</f>
        <v>2131.9499999999998</v>
      </c>
      <c r="D594">
        <f t="shared" si="21"/>
        <v>-0.96953493280799274</v>
      </c>
      <c r="E594">
        <v>7.2468866530640118E-3</v>
      </c>
      <c r="G594">
        <v>585</v>
      </c>
      <c r="H594">
        <f t="shared" ca="1" si="22"/>
        <v>-4.6999350421326198E-2</v>
      </c>
    </row>
    <row r="595" spans="2:8">
      <c r="B595" s="79">
        <f>dataVAR!B625</f>
        <v>44631</v>
      </c>
      <c r="C595" s="240">
        <f>dataVAR!C625</f>
        <v>4198.95</v>
      </c>
      <c r="D595">
        <f t="shared" si="21"/>
        <v>0.4302861429643125</v>
      </c>
      <c r="E595">
        <v>7.227997475559236E-3</v>
      </c>
      <c r="G595">
        <v>586</v>
      </c>
      <c r="H595">
        <f t="shared" ca="1" si="22"/>
        <v>1.2198614338608388E-2</v>
      </c>
    </row>
    <row r="596" spans="2:8">
      <c r="B596" s="79">
        <f>dataVAR!B949</f>
        <v>44154</v>
      </c>
      <c r="C596" s="240">
        <f>dataVAR!C949</f>
        <v>2392.1999999999998</v>
      </c>
      <c r="D596">
        <f t="shared" si="21"/>
        <v>0.19693169467435831</v>
      </c>
      <c r="E596">
        <v>7.1691330156339926E-3</v>
      </c>
      <c r="G596">
        <v>587</v>
      </c>
      <c r="H596">
        <f t="shared" ca="1" si="22"/>
        <v>-4.3249477082513352E-2</v>
      </c>
    </row>
    <row r="597" spans="2:8">
      <c r="B597" s="79">
        <f>dataVAR!B1175</f>
        <v>43825</v>
      </c>
      <c r="C597" s="240">
        <f>dataVAR!C1175</f>
        <v>1921.1</v>
      </c>
      <c r="D597">
        <f t="shared" si="21"/>
        <v>-1.2955077819998959</v>
      </c>
      <c r="E597">
        <v>7.1313310082764137E-3</v>
      </c>
      <c r="G597">
        <v>588</v>
      </c>
      <c r="H597">
        <f t="shared" ca="1" si="22"/>
        <v>2.3405010779851871E-2</v>
      </c>
    </row>
    <row r="598" spans="2:8">
      <c r="B598" s="79">
        <f>dataVAR!B741</f>
        <v>44462</v>
      </c>
      <c r="C598" s="240">
        <f>dataVAR!C741</f>
        <v>4409.8999999999996</v>
      </c>
      <c r="D598">
        <f t="shared" si="21"/>
        <v>-4.2438604049978582E-2</v>
      </c>
      <c r="E598">
        <v>7.0863284881743354E-3</v>
      </c>
      <c r="G598">
        <v>589</v>
      </c>
      <c r="H598">
        <f t="shared" ca="1" si="22"/>
        <v>8.9286585604970558E-3</v>
      </c>
    </row>
    <row r="599" spans="2:8">
      <c r="B599" s="79">
        <f>dataVAR!B714</f>
        <v>44502</v>
      </c>
      <c r="C599" s="240">
        <f>dataVAR!C714</f>
        <v>4597.05</v>
      </c>
      <c r="D599">
        <f t="shared" si="21"/>
        <v>0.33300703712163243</v>
      </c>
      <c r="E599">
        <v>7.0262450919611882E-3</v>
      </c>
      <c r="G599">
        <v>590</v>
      </c>
      <c r="H599">
        <f t="shared" ca="1" si="22"/>
        <v>-3.8531375670763479E-2</v>
      </c>
    </row>
    <row r="600" spans="2:8">
      <c r="B600" s="79">
        <f>dataVAR!B819</f>
        <v>44349</v>
      </c>
      <c r="C600" s="240">
        <f>dataVAR!C819</f>
        <v>3066.2</v>
      </c>
      <c r="D600">
        <f t="shared" si="21"/>
        <v>0.57091840062618215</v>
      </c>
      <c r="E600">
        <v>6.9793229404473411E-3</v>
      </c>
      <c r="G600">
        <v>591</v>
      </c>
      <c r="H600">
        <f t="shared" ca="1" si="22"/>
        <v>3.722441669218135E-2</v>
      </c>
    </row>
    <row r="601" spans="2:8">
      <c r="B601" s="79">
        <f>dataVAR!B1615</f>
        <v>43171</v>
      </c>
      <c r="C601" s="240">
        <f>dataVAR!C1615</f>
        <v>1315.65</v>
      </c>
      <c r="D601">
        <f t="shared" si="21"/>
        <v>-0.11040170258047352</v>
      </c>
      <c r="E601">
        <v>6.9167331737165173E-3</v>
      </c>
      <c r="G601">
        <v>592</v>
      </c>
      <c r="H601">
        <f t="shared" ca="1" si="22"/>
        <v>1.7996116542096409E-2</v>
      </c>
    </row>
    <row r="602" spans="2:8">
      <c r="B602" s="79">
        <f>dataVAR!B1264</f>
        <v>43690</v>
      </c>
      <c r="C602" s="240">
        <f>dataVAR!C1264</f>
        <v>1460.9</v>
      </c>
      <c r="D602">
        <f t="shared" si="21"/>
        <v>-2.1976521322472444</v>
      </c>
      <c r="E602">
        <v>6.9135464439729864E-3</v>
      </c>
      <c r="G602">
        <v>593</v>
      </c>
      <c r="H602">
        <f t="shared" ca="1" si="22"/>
        <v>-5.5807246508037381E-2</v>
      </c>
    </row>
    <row r="603" spans="2:8">
      <c r="B603" s="79">
        <f>dataVAR!B673</f>
        <v>44561</v>
      </c>
      <c r="C603" s="240">
        <f>dataVAR!C673</f>
        <v>4671.45</v>
      </c>
      <c r="D603">
        <f t="shared" si="21"/>
        <v>0.10780378683278199</v>
      </c>
      <c r="E603">
        <v>6.8715281122562494E-3</v>
      </c>
      <c r="G603">
        <v>594</v>
      </c>
      <c r="H603">
        <f t="shared" ca="1" si="22"/>
        <v>1.946394523686033E-2</v>
      </c>
    </row>
    <row r="604" spans="2:8">
      <c r="B604" s="79">
        <f>dataVAR!B475</f>
        <v>44853</v>
      </c>
      <c r="C604" s="240">
        <f>dataVAR!C475</f>
        <v>4167.8500000000004</v>
      </c>
      <c r="D604">
        <f t="shared" si="21"/>
        <v>0.16454526914356327</v>
      </c>
      <c r="E604">
        <v>6.8380579915304045E-3</v>
      </c>
      <c r="G604">
        <v>595</v>
      </c>
      <c r="H604">
        <f t="shared" ca="1" si="22"/>
        <v>-2.3428534206211129E-2</v>
      </c>
    </row>
    <row r="605" spans="2:8">
      <c r="B605" s="79">
        <f>dataVAR!B397</f>
        <v>44966</v>
      </c>
      <c r="C605" s="240">
        <f>dataVAR!C397</f>
        <v>3482.05</v>
      </c>
      <c r="D605">
        <f t="shared" si="21"/>
        <v>0.35734696514983993</v>
      </c>
      <c r="E605">
        <v>6.7345385620540404E-3</v>
      </c>
      <c r="G605">
        <v>596</v>
      </c>
      <c r="H605">
        <f t="shared" ca="1" si="22"/>
        <v>1.9192684206699975E-2</v>
      </c>
    </row>
    <row r="606" spans="2:8">
      <c r="B606" s="79">
        <f>dataVAR!B997</f>
        <v>44084</v>
      </c>
      <c r="C606" s="240">
        <f>dataVAR!C997</f>
        <v>2237.75</v>
      </c>
      <c r="D606">
        <f t="shared" si="21"/>
        <v>0.34769299519606744</v>
      </c>
      <c r="E606">
        <v>6.725505530108449E-3</v>
      </c>
      <c r="G606">
        <v>597</v>
      </c>
      <c r="H606">
        <f t="shared" ca="1" si="22"/>
        <v>-8.3363995848610567E-2</v>
      </c>
    </row>
    <row r="607" spans="2:8">
      <c r="B607" s="79">
        <f>dataVAR!B1273</f>
        <v>43676</v>
      </c>
      <c r="C607" s="240">
        <f>dataVAR!C1273</f>
        <v>1459.7</v>
      </c>
      <c r="D607">
        <f t="shared" si="21"/>
        <v>-9.823936425292859E-2</v>
      </c>
      <c r="E607">
        <v>6.7137082962252202E-3</v>
      </c>
      <c r="G607">
        <v>598</v>
      </c>
      <c r="H607">
        <f t="shared" ca="1" si="22"/>
        <v>-6.379565307331217E-2</v>
      </c>
    </row>
    <row r="608" spans="2:8">
      <c r="B608" s="79">
        <f>dataVAR!B1498</f>
        <v>43341</v>
      </c>
      <c r="C608" s="240">
        <f>dataVAR!C1498</f>
        <v>1603.1</v>
      </c>
      <c r="D608">
        <f t="shared" si="21"/>
        <v>0.32334227434345952</v>
      </c>
      <c r="E608">
        <v>6.6433784542448155E-3</v>
      </c>
      <c r="G608">
        <v>599</v>
      </c>
      <c r="H608">
        <f t="shared" ca="1" si="22"/>
        <v>7.0625831199485796E-3</v>
      </c>
    </row>
    <row r="609" spans="2:8">
      <c r="B609" s="79">
        <f>dataVAR!B1732</f>
        <v>42998</v>
      </c>
      <c r="C609" s="240">
        <f>dataVAR!C1732</f>
        <v>1084.75</v>
      </c>
      <c r="D609">
        <f t="shared" si="21"/>
        <v>-0.69776446185757091</v>
      </c>
      <c r="E609">
        <v>6.6374740723669466E-3</v>
      </c>
      <c r="G609">
        <v>600</v>
      </c>
      <c r="H609">
        <f t="shared" ca="1" si="22"/>
        <v>3.9091435977469044E-2</v>
      </c>
    </row>
    <row r="610" spans="2:8">
      <c r="B610" s="79">
        <f>dataVAR!B1201</f>
        <v>43788</v>
      </c>
      <c r="C610" s="240">
        <f>dataVAR!C1201</f>
        <v>1841.65</v>
      </c>
      <c r="D610">
        <f t="shared" si="21"/>
        <v>-0.5350093666006025</v>
      </c>
      <c r="E610">
        <v>6.6244943393153127E-3</v>
      </c>
      <c r="G610">
        <v>601</v>
      </c>
      <c r="H610">
        <f t="shared" ca="1" si="22"/>
        <v>4.1602150662970627E-2</v>
      </c>
    </row>
    <row r="611" spans="2:8">
      <c r="B611" s="79">
        <f>dataVAR!B844</f>
        <v>44313</v>
      </c>
      <c r="C611" s="240">
        <f>dataVAR!C844</f>
        <v>2826.95</v>
      </c>
      <c r="D611">
        <f t="shared" si="21"/>
        <v>0.58704610976494098</v>
      </c>
      <c r="E611">
        <v>6.6149029873184238E-3</v>
      </c>
      <c r="G611">
        <v>602</v>
      </c>
      <c r="H611">
        <f t="shared" ca="1" si="22"/>
        <v>1.3833458151406023E-2</v>
      </c>
    </row>
    <row r="612" spans="2:8">
      <c r="B612" s="79">
        <f>dataVAR!B1712</f>
        <v>43027</v>
      </c>
      <c r="C612" s="240">
        <f>dataVAR!C1712</f>
        <v>1167.4000000000001</v>
      </c>
      <c r="D612">
        <f t="shared" si="21"/>
        <v>-0.31197532979270154</v>
      </c>
      <c r="E612">
        <v>6.5958540346068573E-3</v>
      </c>
      <c r="G612">
        <v>603</v>
      </c>
      <c r="H612">
        <f t="shared" ca="1" si="22"/>
        <v>-3.4056399889953085E-2</v>
      </c>
    </row>
    <row r="613" spans="2:8">
      <c r="B613" s="79">
        <f>dataVAR!B1523</f>
        <v>43304</v>
      </c>
      <c r="C613" s="240">
        <f>dataVAR!C1523</f>
        <v>1531.6</v>
      </c>
      <c r="D613">
        <f t="shared" si="21"/>
        <v>0.13214938626273171</v>
      </c>
      <c r="E613">
        <v>6.5944110733872482E-3</v>
      </c>
      <c r="G613">
        <v>604</v>
      </c>
      <c r="H613">
        <f t="shared" ca="1" si="22"/>
        <v>-1.882231493031605E-2</v>
      </c>
    </row>
    <row r="614" spans="2:8">
      <c r="B614" s="79">
        <f>dataVAR!B1299</f>
        <v>43640</v>
      </c>
      <c r="C614" s="240">
        <f>dataVAR!C1299</f>
        <v>1329.2</v>
      </c>
      <c r="D614">
        <f t="shared" si="21"/>
        <v>-2.5949443274149862</v>
      </c>
      <c r="E614">
        <v>6.5829070117363825E-3</v>
      </c>
      <c r="G614">
        <v>605</v>
      </c>
      <c r="H614">
        <f t="shared" ca="1" si="22"/>
        <v>-2.7949954584669846E-2</v>
      </c>
    </row>
    <row r="615" spans="2:8">
      <c r="B615" s="79">
        <f>dataVAR!B69</f>
        <v>45453</v>
      </c>
      <c r="C615" s="240">
        <f>dataVAR!C69</f>
        <v>4778.3999999999996</v>
      </c>
      <c r="D615">
        <f t="shared" si="21"/>
        <v>0.28022978402812654</v>
      </c>
      <c r="E615">
        <v>6.518918466432203E-3</v>
      </c>
      <c r="G615">
        <v>606</v>
      </c>
      <c r="H615">
        <f t="shared" ca="1" si="22"/>
        <v>7.5948062202249381E-3</v>
      </c>
    </row>
    <row r="616" spans="2:8">
      <c r="B616" s="79">
        <f>dataVAR!B383</f>
        <v>44986</v>
      </c>
      <c r="C616" s="240">
        <f>dataVAR!C383</f>
        <v>3439.35</v>
      </c>
      <c r="D616">
        <f t="shared" si="21"/>
        <v>0.11768212016805502</v>
      </c>
      <c r="E616">
        <v>6.5128585343161034E-3</v>
      </c>
      <c r="G616">
        <v>607</v>
      </c>
      <c r="H616">
        <f t="shared" ca="1" si="22"/>
        <v>4.6999223464497447E-2</v>
      </c>
    </row>
    <row r="617" spans="2:8">
      <c r="B617" s="79">
        <f>dataVAR!B868</f>
        <v>44273</v>
      </c>
      <c r="C617" s="240">
        <f>dataVAR!C868</f>
        <v>3034.6</v>
      </c>
      <c r="D617">
        <f t="shared" si="21"/>
        <v>0.49426613062677122</v>
      </c>
      <c r="E617">
        <v>6.5082712713372438E-3</v>
      </c>
      <c r="G617">
        <v>608</v>
      </c>
      <c r="H617">
        <f t="shared" ca="1" si="22"/>
        <v>1.4756238769092088E-2</v>
      </c>
    </row>
    <row r="618" spans="2:8">
      <c r="B618" s="79">
        <f>dataVAR!B1485</f>
        <v>43361</v>
      </c>
      <c r="C618" s="240">
        <f>dataVAR!C1485</f>
        <v>1534.7</v>
      </c>
      <c r="D618">
        <f t="shared" si="21"/>
        <v>-2.0850980647683585E-2</v>
      </c>
      <c r="E618">
        <v>6.4507721378771685E-3</v>
      </c>
      <c r="G618">
        <v>609</v>
      </c>
      <c r="H618">
        <f t="shared" ca="1" si="22"/>
        <v>4.1326382094966974E-2</v>
      </c>
    </row>
    <row r="619" spans="2:8">
      <c r="B619" s="79">
        <f>dataVAR!B1519</f>
        <v>43308</v>
      </c>
      <c r="C619" s="240">
        <f>dataVAR!C1519</f>
        <v>1566.7</v>
      </c>
      <c r="D619">
        <f t="shared" si="21"/>
        <v>-0.57672177187719409</v>
      </c>
      <c r="E619">
        <v>6.4466713474182272E-3</v>
      </c>
      <c r="G619">
        <v>610</v>
      </c>
      <c r="H619">
        <f t="shared" ca="1" si="22"/>
        <v>-4.8136557182777019E-2</v>
      </c>
    </row>
    <row r="620" spans="2:8">
      <c r="B620" s="79">
        <f>dataVAR!B1076</f>
        <v>43972</v>
      </c>
      <c r="C620" s="240">
        <f>dataVAR!C1076</f>
        <v>2470.25</v>
      </c>
      <c r="D620">
        <f t="shared" si="21"/>
        <v>0.21220524238437408</v>
      </c>
      <c r="E620">
        <v>6.43659548628685E-3</v>
      </c>
      <c r="G620">
        <v>611</v>
      </c>
      <c r="H620">
        <f t="shared" ca="1" si="22"/>
        <v>5.5847966076657395E-2</v>
      </c>
    </row>
    <row r="621" spans="2:8">
      <c r="B621" s="79">
        <f>dataVAR!B1160</f>
        <v>43846</v>
      </c>
      <c r="C621" s="240">
        <f>dataVAR!C1160</f>
        <v>1946.05</v>
      </c>
      <c r="D621">
        <f t="shared" si="21"/>
        <v>0.2318028827625189</v>
      </c>
      <c r="E621">
        <v>6.4232676447162204E-3</v>
      </c>
      <c r="G621">
        <v>612</v>
      </c>
      <c r="H621">
        <f t="shared" ca="1" si="22"/>
        <v>2.7108858206902831E-2</v>
      </c>
    </row>
    <row r="622" spans="2:8">
      <c r="B622" s="79">
        <f>dataVAR!B1571</f>
        <v>43236</v>
      </c>
      <c r="C622" s="240">
        <f>dataVAR!C1571</f>
        <v>1494.95</v>
      </c>
      <c r="D622">
        <f t="shared" si="21"/>
        <v>-0.89484598147095207</v>
      </c>
      <c r="E622">
        <v>6.3547275828623028E-3</v>
      </c>
      <c r="G622">
        <v>613</v>
      </c>
      <c r="H622">
        <f t="shared" ca="1" si="22"/>
        <v>5.2234431812506824E-3</v>
      </c>
    </row>
    <row r="623" spans="2:8">
      <c r="B623" s="79">
        <f>dataVAR!B852</f>
        <v>44299</v>
      </c>
      <c r="C623" s="240">
        <f>dataVAR!C852</f>
        <v>2832.7</v>
      </c>
      <c r="D623">
        <f t="shared" si="21"/>
        <v>-0.25728103929113577</v>
      </c>
      <c r="E623">
        <v>6.2837575458042604E-3</v>
      </c>
      <c r="G623">
        <v>614</v>
      </c>
      <c r="H623">
        <f t="shared" ca="1" si="22"/>
        <v>-1.5079431752492736E-2</v>
      </c>
    </row>
    <row r="624" spans="2:8">
      <c r="B624" s="79">
        <f>dataVAR!B265</f>
        <v>45162</v>
      </c>
      <c r="C624" s="240">
        <f>dataVAR!C265</f>
        <v>3561.5</v>
      </c>
      <c r="D624">
        <f t="shared" si="21"/>
        <v>0.60091253685244983</v>
      </c>
      <c r="E624">
        <v>6.2333286536571161E-3</v>
      </c>
      <c r="G624">
        <v>615</v>
      </c>
      <c r="H624">
        <f t="shared" ca="1" si="22"/>
        <v>6.1746835185221505E-2</v>
      </c>
    </row>
    <row r="625" spans="2:8">
      <c r="B625" s="79">
        <f>dataVAR!B1443</f>
        <v>43425</v>
      </c>
      <c r="C625" s="240">
        <f>dataVAR!C1443</f>
        <v>1421.35</v>
      </c>
      <c r="D625">
        <f t="shared" si="21"/>
        <v>-2.4898511978049043</v>
      </c>
      <c r="E625">
        <v>6.226474830266936E-3</v>
      </c>
      <c r="G625">
        <v>616</v>
      </c>
      <c r="H625">
        <f t="shared" ca="1" si="22"/>
        <v>-1.0040395470380915E-2</v>
      </c>
    </row>
    <row r="626" spans="2:8">
      <c r="B626" s="79">
        <f>dataVAR!B24</f>
        <v>45518</v>
      </c>
      <c r="C626" s="240">
        <f>dataVAR!C24</f>
        <v>4960.3</v>
      </c>
      <c r="D626">
        <f t="shared" si="21"/>
        <v>0.32479890329213967</v>
      </c>
      <c r="E626">
        <v>6.2093018567425723E-3</v>
      </c>
      <c r="G626">
        <v>617</v>
      </c>
      <c r="H626">
        <f t="shared" ca="1" si="22"/>
        <v>2.3058772055487469E-3</v>
      </c>
    </row>
    <row r="627" spans="2:8">
      <c r="B627" s="79">
        <f>dataVAR!B787</f>
        <v>44393</v>
      </c>
      <c r="C627" s="240">
        <f>dataVAR!C787</f>
        <v>3349.2</v>
      </c>
      <c r="D627">
        <f t="shared" si="21"/>
        <v>-0.15612683625940527</v>
      </c>
      <c r="E627">
        <v>6.1805804371192581E-3</v>
      </c>
      <c r="G627">
        <v>618</v>
      </c>
      <c r="H627">
        <f t="shared" ca="1" si="22"/>
        <v>3.7520885674243054E-2</v>
      </c>
    </row>
    <row r="628" spans="2:8">
      <c r="B628" s="79">
        <f>dataVAR!B305</f>
        <v>45104</v>
      </c>
      <c r="C628" s="240">
        <f>dataVAR!C305</f>
        <v>3872.1</v>
      </c>
      <c r="D628">
        <f t="shared" si="21"/>
        <v>-7.7348208982206151E-2</v>
      </c>
      <c r="E628">
        <v>6.1594483613542804E-3</v>
      </c>
      <c r="G628">
        <v>619</v>
      </c>
      <c r="H628">
        <f t="shared" ca="1" si="22"/>
        <v>3.0524030713448302E-4</v>
      </c>
    </row>
    <row r="629" spans="2:8">
      <c r="B629" s="79">
        <f>dataVAR!B605</f>
        <v>44662</v>
      </c>
      <c r="C629" s="240">
        <f>dataVAR!C605</f>
        <v>4171.6000000000004</v>
      </c>
      <c r="D629">
        <f t="shared" si="21"/>
        <v>7.9909387285454103E-2</v>
      </c>
      <c r="E629">
        <v>6.0768050628057244E-3</v>
      </c>
      <c r="G629">
        <v>620</v>
      </c>
      <c r="H629">
        <f t="shared" ca="1" si="22"/>
        <v>7.5129440093586464E-3</v>
      </c>
    </row>
    <row r="630" spans="2:8">
      <c r="B630" s="79">
        <f>dataVAR!B204</f>
        <v>45252</v>
      </c>
      <c r="C630" s="240">
        <f>dataVAR!C204</f>
        <v>3838.25</v>
      </c>
      <c r="D630">
        <f t="shared" si="21"/>
        <v>0.76167524262359143</v>
      </c>
      <c r="E630">
        <v>6.0704748257669984E-3</v>
      </c>
      <c r="G630">
        <v>621</v>
      </c>
      <c r="H630">
        <f t="shared" ca="1" si="22"/>
        <v>-4.5353804444961746E-2</v>
      </c>
    </row>
    <row r="631" spans="2:8">
      <c r="B631" s="79">
        <f>dataVAR!B1773</f>
        <v>42937</v>
      </c>
      <c r="C631" s="240">
        <f>dataVAR!C1773</f>
        <v>914.75</v>
      </c>
      <c r="D631">
        <f t="shared" si="21"/>
        <v>0.17261546870729705</v>
      </c>
      <c r="E631">
        <v>6.0672314840119757E-3</v>
      </c>
      <c r="G631">
        <v>622</v>
      </c>
      <c r="H631">
        <f t="shared" ca="1" si="22"/>
        <v>5.8565093022740593E-3</v>
      </c>
    </row>
    <row r="632" spans="2:8">
      <c r="B632" s="79">
        <f>dataVAR!B1829</f>
        <v>42858</v>
      </c>
      <c r="C632" s="240">
        <f>dataVAR!C1829</f>
        <v>756.85</v>
      </c>
      <c r="D632">
        <f t="shared" si="21"/>
        <v>-2.2646495342538149</v>
      </c>
      <c r="E632">
        <v>6.0117592653763201E-3</v>
      </c>
      <c r="G632">
        <v>623</v>
      </c>
      <c r="H632">
        <f t="shared" ca="1" si="22"/>
        <v>4.2120183588329967E-2</v>
      </c>
    </row>
    <row r="633" spans="2:8">
      <c r="B633" s="79">
        <f>dataVAR!B940</f>
        <v>44168</v>
      </c>
      <c r="C633" s="240">
        <f>dataVAR!C940</f>
        <v>2470.85</v>
      </c>
      <c r="D633">
        <f t="shared" si="21"/>
        <v>-0.17186393346419251</v>
      </c>
      <c r="E633">
        <v>6.0100775036930247E-3</v>
      </c>
      <c r="G633">
        <v>624</v>
      </c>
      <c r="H633">
        <f t="shared" ca="1" si="22"/>
        <v>4.5279899837868016E-2</v>
      </c>
    </row>
    <row r="634" spans="2:8">
      <c r="B634" s="79">
        <f>dataVAR!B836</f>
        <v>44323</v>
      </c>
      <c r="C634" s="240">
        <f>dataVAR!C836</f>
        <v>2895.5</v>
      </c>
      <c r="D634">
        <f t="shared" si="21"/>
        <v>0.49699533759281644</v>
      </c>
      <c r="E634">
        <v>5.9920566396131619E-3</v>
      </c>
      <c r="G634">
        <v>625</v>
      </c>
      <c r="H634">
        <f t="shared" ca="1" si="22"/>
        <v>8.6845281772581183E-3</v>
      </c>
    </row>
    <row r="635" spans="2:8">
      <c r="B635" s="79">
        <f>dataVAR!B1575</f>
        <v>43230</v>
      </c>
      <c r="C635" s="240">
        <f>dataVAR!C1575</f>
        <v>1456.45</v>
      </c>
      <c r="D635">
        <f t="shared" si="21"/>
        <v>-2.3188231659171272</v>
      </c>
      <c r="E635">
        <v>5.9734285420028465E-3</v>
      </c>
      <c r="G635">
        <v>626</v>
      </c>
      <c r="H635">
        <f t="shared" ca="1" si="22"/>
        <v>3.3695719062951518E-2</v>
      </c>
    </row>
    <row r="636" spans="2:8">
      <c r="B636" s="79">
        <f>dataVAR!B60</f>
        <v>45467</v>
      </c>
      <c r="C636" s="240">
        <f>dataVAR!C60</f>
        <v>4833.7</v>
      </c>
      <c r="D636">
        <f t="shared" si="21"/>
        <v>0.15041272731034203</v>
      </c>
      <c r="E636">
        <v>5.968512733516655E-3</v>
      </c>
      <c r="G636">
        <v>627</v>
      </c>
      <c r="H636">
        <f t="shared" ca="1" si="22"/>
        <v>4.0807869157462109E-2</v>
      </c>
    </row>
    <row r="637" spans="2:8">
      <c r="B637" s="79">
        <f>dataVAR!B610</f>
        <v>44655</v>
      </c>
      <c r="C637" s="240">
        <f>dataVAR!C610</f>
        <v>4106.6499999999996</v>
      </c>
      <c r="D637">
        <f t="shared" si="21"/>
        <v>0.13094614832040705</v>
      </c>
      <c r="E637">
        <v>5.9537579292123317E-3</v>
      </c>
      <c r="G637">
        <v>628</v>
      </c>
      <c r="H637">
        <f t="shared" ca="1" si="22"/>
        <v>2.6257458308274216E-2</v>
      </c>
    </row>
    <row r="638" spans="2:8">
      <c r="B638" s="79">
        <f>dataVAR!B267</f>
        <v>45160</v>
      </c>
      <c r="C638" s="240">
        <f>dataVAR!C267</f>
        <v>3568.9</v>
      </c>
      <c r="D638">
        <f t="shared" si="21"/>
        <v>0.65420717868250722</v>
      </c>
      <c r="E638">
        <v>5.9402056656113287E-3</v>
      </c>
      <c r="G638">
        <v>629</v>
      </c>
      <c r="H638">
        <f t="shared" ca="1" si="22"/>
        <v>-3.5897578132148805E-2</v>
      </c>
    </row>
    <row r="639" spans="2:8">
      <c r="B639" s="79">
        <f>dataVAR!B1656</f>
        <v>43109</v>
      </c>
      <c r="C639" s="240">
        <f>dataVAR!C1656</f>
        <v>1234.0999999999999</v>
      </c>
      <c r="D639">
        <f t="shared" si="21"/>
        <v>0.26440320881614132</v>
      </c>
      <c r="E639">
        <v>5.9152418766712216E-3</v>
      </c>
      <c r="G639">
        <v>630</v>
      </c>
      <c r="H639">
        <f t="shared" ca="1" si="22"/>
        <v>1.291134551958241E-2</v>
      </c>
    </row>
    <row r="640" spans="2:8">
      <c r="B640" s="79">
        <f>dataVAR!B1756</f>
        <v>42963</v>
      </c>
      <c r="C640" s="240">
        <f>dataVAR!C1756</f>
        <v>907.8</v>
      </c>
      <c r="D640">
        <f t="shared" si="21"/>
        <v>-2.0323859881031116E-2</v>
      </c>
      <c r="E640">
        <v>5.893368583388312E-3</v>
      </c>
      <c r="G640">
        <v>631</v>
      </c>
      <c r="H640">
        <f t="shared" ca="1" si="22"/>
        <v>-2.1966450957790699E-2</v>
      </c>
    </row>
    <row r="641" spans="2:8">
      <c r="B641" s="79">
        <f>dataVAR!B1754</f>
        <v>42965</v>
      </c>
      <c r="C641" s="240">
        <f>dataVAR!C1754</f>
        <v>926.25</v>
      </c>
      <c r="D641">
        <f t="shared" si="21"/>
        <v>-0.67865047233468279</v>
      </c>
      <c r="E641">
        <v>5.8839406207827748E-3</v>
      </c>
      <c r="G641">
        <v>632</v>
      </c>
      <c r="H641">
        <f t="shared" ca="1" si="22"/>
        <v>-6.0150757406518471E-2</v>
      </c>
    </row>
    <row r="642" spans="2:8">
      <c r="B642" s="79">
        <f>dataVAR!B1420</f>
        <v>43460</v>
      </c>
      <c r="C642" s="240">
        <f>dataVAR!C1420</f>
        <v>1554.85</v>
      </c>
      <c r="D642">
        <f t="shared" si="21"/>
        <v>-1.2505064797247323</v>
      </c>
      <c r="E642">
        <v>5.8526545969063955E-3</v>
      </c>
      <c r="G642">
        <v>633</v>
      </c>
      <c r="H642">
        <f t="shared" ca="1" si="22"/>
        <v>4.7698794977061604E-3</v>
      </c>
    </row>
    <row r="643" spans="2:8">
      <c r="B643" s="79">
        <f>dataVAR!B386</f>
        <v>44981</v>
      </c>
      <c r="C643" s="240">
        <f>dataVAR!C386</f>
        <v>3499.2</v>
      </c>
      <c r="D643">
        <f t="shared" si="21"/>
        <v>0.34170667581161407</v>
      </c>
      <c r="E643">
        <v>5.844192958390438E-3</v>
      </c>
      <c r="G643">
        <v>634</v>
      </c>
      <c r="H643">
        <f t="shared" ca="1" si="22"/>
        <v>-1.1990121550250546E-2</v>
      </c>
    </row>
    <row r="644" spans="2:8">
      <c r="B644" s="79">
        <f>dataVAR!B1095</f>
        <v>43944</v>
      </c>
      <c r="C644" s="240">
        <f>dataVAR!C1095</f>
        <v>2303.5</v>
      </c>
      <c r="D644">
        <f t="shared" si="21"/>
        <v>0.35619709138267852</v>
      </c>
      <c r="E644">
        <v>5.8389407423485211E-3</v>
      </c>
      <c r="G644">
        <v>635</v>
      </c>
      <c r="H644">
        <f t="shared" ca="1" si="22"/>
        <v>-2.1531844386073029E-2</v>
      </c>
    </row>
    <row r="645" spans="2:8">
      <c r="B645" s="79">
        <f>dataVAR!B1583</f>
        <v>43217</v>
      </c>
      <c r="C645" s="240">
        <f>dataVAR!C1583</f>
        <v>1483</v>
      </c>
      <c r="D645">
        <f t="shared" si="21"/>
        <v>-1.0127107215104518</v>
      </c>
      <c r="E645">
        <v>5.8327714093055231E-3</v>
      </c>
      <c r="G645">
        <v>636</v>
      </c>
      <c r="H645">
        <f t="shared" ca="1" si="22"/>
        <v>5.8502349946264375E-2</v>
      </c>
    </row>
    <row r="646" spans="2:8">
      <c r="B646" s="79">
        <f>dataVAR!B914</f>
        <v>44207</v>
      </c>
      <c r="C646" s="240">
        <f>dataVAR!C914</f>
        <v>2984.85</v>
      </c>
      <c r="D646">
        <f t="shared" si="21"/>
        <v>-0.61966262961287832</v>
      </c>
      <c r="E646">
        <v>5.8126874047271758E-3</v>
      </c>
      <c r="G646">
        <v>637</v>
      </c>
      <c r="H646">
        <f t="shared" ca="1" si="22"/>
        <v>-2.3944479238712218E-5</v>
      </c>
    </row>
    <row r="647" spans="2:8">
      <c r="B647" s="79">
        <f>dataVAR!B48</f>
        <v>45483</v>
      </c>
      <c r="C647" s="240">
        <f>dataVAR!C48</f>
        <v>4834.45</v>
      </c>
      <c r="D647">
        <f t="shared" si="21"/>
        <v>0.61966718034109358</v>
      </c>
      <c r="E647">
        <v>5.8124502270164042E-3</v>
      </c>
      <c r="G647">
        <v>638</v>
      </c>
      <c r="H647">
        <f t="shared" ca="1" si="22"/>
        <v>4.4217597493021087E-2</v>
      </c>
    </row>
    <row r="648" spans="2:8">
      <c r="B648" s="79">
        <f>dataVAR!B1224</f>
        <v>43753</v>
      </c>
      <c r="C648" s="240">
        <f>dataVAR!C1224</f>
        <v>1838.7</v>
      </c>
      <c r="D648">
        <f t="shared" si="21"/>
        <v>-0.88353184315005162</v>
      </c>
      <c r="E648">
        <v>5.7921357480829336E-3</v>
      </c>
      <c r="G648">
        <v>639</v>
      </c>
      <c r="H648">
        <f t="shared" ca="1" si="22"/>
        <v>-7.2719421625032869E-3</v>
      </c>
    </row>
    <row r="649" spans="2:8">
      <c r="B649" s="79">
        <f>dataVAR!B381</f>
        <v>44988</v>
      </c>
      <c r="C649" s="240">
        <f>dataVAR!C381</f>
        <v>3463.25</v>
      </c>
      <c r="D649">
        <f t="shared" si="21"/>
        <v>0.32896845448639289</v>
      </c>
      <c r="E649">
        <v>5.7893597054790103E-3</v>
      </c>
      <c r="G649">
        <v>640</v>
      </c>
      <c r="H649">
        <f t="shared" ca="1" si="22"/>
        <v>7.1328835556453262E-3</v>
      </c>
    </row>
    <row r="650" spans="2:8">
      <c r="B650" s="79">
        <f>dataVAR!B1093</f>
        <v>43948</v>
      </c>
      <c r="C650" s="240">
        <f>dataVAR!C1093</f>
        <v>2323.9499999999998</v>
      </c>
      <c r="D650">
        <f t="shared" ref="D650:D713" si="23">(C650-C651)/C650</f>
        <v>-0.64158006841799531</v>
      </c>
      <c r="E650">
        <v>5.7875599733212069E-3</v>
      </c>
      <c r="G650">
        <v>641</v>
      </c>
      <c r="H650">
        <f t="shared" ca="1" si="22"/>
        <v>4.0279712129950407E-2</v>
      </c>
    </row>
    <row r="651" spans="2:8">
      <c r="B651" s="79">
        <f>dataVAR!B205</f>
        <v>45251</v>
      </c>
      <c r="C651" s="240">
        <f>dataVAR!C205</f>
        <v>3814.95</v>
      </c>
      <c r="D651">
        <f t="shared" si="23"/>
        <v>-7.3827966290515093E-2</v>
      </c>
      <c r="E651">
        <v>5.7798922659536107E-3</v>
      </c>
      <c r="G651">
        <v>642</v>
      </c>
      <c r="H651">
        <f t="shared" ref="H651:H714" ca="1" si="24">_xlfn.NORM.INV(RAND(),N$12,N$13)</f>
        <v>-4.7072754735652929E-2</v>
      </c>
    </row>
    <row r="652" spans="2:8">
      <c r="B652" s="79">
        <f>dataVAR!B638</f>
        <v>44613</v>
      </c>
      <c r="C652" s="240">
        <f>dataVAR!C638</f>
        <v>4096.6000000000004</v>
      </c>
      <c r="D652">
        <f t="shared" si="23"/>
        <v>-4.3511692623150904E-2</v>
      </c>
      <c r="E652">
        <v>5.7364643850999495E-3</v>
      </c>
      <c r="G652">
        <v>643</v>
      </c>
      <c r="H652">
        <f t="shared" ca="1" si="24"/>
        <v>-1.7142101864727356E-2</v>
      </c>
    </row>
    <row r="653" spans="2:8">
      <c r="B653" s="79">
        <f>dataVAR!B521</f>
        <v>44784</v>
      </c>
      <c r="C653" s="240">
        <f>dataVAR!C521</f>
        <v>4274.8500000000004</v>
      </c>
      <c r="D653">
        <f t="shared" si="23"/>
        <v>0.11648361930827987</v>
      </c>
      <c r="E653">
        <v>5.6493210288081552E-3</v>
      </c>
      <c r="G653">
        <v>644</v>
      </c>
      <c r="H653">
        <f t="shared" ca="1" si="24"/>
        <v>-1.6661701207940017E-2</v>
      </c>
    </row>
    <row r="654" spans="2:8">
      <c r="B654" s="79">
        <f>dataVAR!B257</f>
        <v>45174</v>
      </c>
      <c r="C654" s="240">
        <f>dataVAR!C257</f>
        <v>3776.9</v>
      </c>
      <c r="D654">
        <f t="shared" si="23"/>
        <v>0.63238370091874285</v>
      </c>
      <c r="E654">
        <v>5.5998305488628476E-3</v>
      </c>
      <c r="G654">
        <v>645</v>
      </c>
      <c r="H654">
        <f t="shared" ca="1" si="24"/>
        <v>1.3950190716118981E-2</v>
      </c>
    </row>
    <row r="655" spans="2:8">
      <c r="B655" s="79">
        <f>dataVAR!B1447</f>
        <v>43419</v>
      </c>
      <c r="C655" s="240">
        <f>dataVAR!C1447</f>
        <v>1388.45</v>
      </c>
      <c r="D655">
        <f t="shared" si="23"/>
        <v>-1.070222190212107</v>
      </c>
      <c r="E655">
        <v>5.5817638373726096E-3</v>
      </c>
      <c r="G655">
        <v>646</v>
      </c>
      <c r="H655">
        <f t="shared" ca="1" si="24"/>
        <v>3.2279813738351613E-2</v>
      </c>
    </row>
    <row r="656" spans="2:8">
      <c r="B656" s="79">
        <f>dataVAR!B838</f>
        <v>44321</v>
      </c>
      <c r="C656" s="240">
        <f>dataVAR!C838</f>
        <v>2874.4</v>
      </c>
      <c r="D656">
        <f t="shared" si="23"/>
        <v>-0.40138811578068467</v>
      </c>
      <c r="E656">
        <v>5.5663790704146947E-3</v>
      </c>
      <c r="G656">
        <v>647</v>
      </c>
      <c r="H656">
        <f t="shared" ca="1" si="24"/>
        <v>2.443579091367392E-2</v>
      </c>
    </row>
    <row r="657" spans="2:8">
      <c r="B657" s="79">
        <f>dataVAR!B444</f>
        <v>44900</v>
      </c>
      <c r="C657" s="240">
        <f>dataVAR!C444</f>
        <v>4028.15</v>
      </c>
      <c r="D657">
        <f t="shared" si="23"/>
        <v>0.63117063664461348</v>
      </c>
      <c r="E657">
        <v>5.560865409679404E-3</v>
      </c>
      <c r="G657">
        <v>648</v>
      </c>
      <c r="H657">
        <f t="shared" ca="1" si="24"/>
        <v>-5.0094014657274387E-2</v>
      </c>
    </row>
    <row r="658" spans="2:8">
      <c r="B658" s="79">
        <f>dataVAR!B1435</f>
        <v>43438</v>
      </c>
      <c r="C658" s="240">
        <f>dataVAR!C1435</f>
        <v>1485.7</v>
      </c>
      <c r="D658">
        <f t="shared" si="23"/>
        <v>-1.8220704045231204</v>
      </c>
      <c r="E658">
        <v>5.5529380090193177E-3</v>
      </c>
      <c r="G658">
        <v>649</v>
      </c>
      <c r="H658">
        <f t="shared" ca="1" si="24"/>
        <v>2.7183495924147909E-2</v>
      </c>
    </row>
    <row r="659" spans="2:8">
      <c r="B659" s="79">
        <f>dataVAR!B621</f>
        <v>44637</v>
      </c>
      <c r="C659" s="240">
        <f>dataVAR!C621</f>
        <v>4192.75</v>
      </c>
      <c r="D659">
        <f t="shared" si="23"/>
        <v>0.11420905133862022</v>
      </c>
      <c r="E659">
        <v>5.533361159143717E-3</v>
      </c>
      <c r="G659">
        <v>650</v>
      </c>
      <c r="H659">
        <f t="shared" ca="1" si="24"/>
        <v>6.3795356247840218E-3</v>
      </c>
    </row>
    <row r="660" spans="2:8">
      <c r="B660" s="79">
        <f>dataVAR!B283</f>
        <v>45135</v>
      </c>
      <c r="C660" s="240">
        <f>dataVAR!C283</f>
        <v>3713.9</v>
      </c>
      <c r="D660">
        <f t="shared" si="23"/>
        <v>0.70050351382643594</v>
      </c>
      <c r="E660">
        <v>5.5332669161798059E-3</v>
      </c>
      <c r="G660">
        <v>651</v>
      </c>
      <c r="H660">
        <f t="shared" ca="1" si="24"/>
        <v>-3.7450487295643188E-2</v>
      </c>
    </row>
    <row r="661" spans="2:8">
      <c r="B661" s="79">
        <f>dataVAR!B1690</f>
        <v>43060</v>
      </c>
      <c r="C661" s="240">
        <f>dataVAR!C1690</f>
        <v>1112.3</v>
      </c>
      <c r="D661">
        <f t="shared" si="23"/>
        <v>-1.0629326620516049</v>
      </c>
      <c r="E661">
        <v>5.5290838802480122E-3</v>
      </c>
      <c r="G661">
        <v>652</v>
      </c>
      <c r="H661">
        <f t="shared" ca="1" si="24"/>
        <v>-2.7743462712354953E-2</v>
      </c>
    </row>
    <row r="662" spans="2:8">
      <c r="B662" s="79">
        <f>dataVAR!B957</f>
        <v>44141</v>
      </c>
      <c r="C662" s="240">
        <f>dataVAR!C957</f>
        <v>2294.6</v>
      </c>
      <c r="D662">
        <f t="shared" si="23"/>
        <v>-0.1680902989627823</v>
      </c>
      <c r="E662">
        <v>5.5129434324065595E-3</v>
      </c>
      <c r="G662">
        <v>653</v>
      </c>
      <c r="H662">
        <f t="shared" ca="1" si="24"/>
        <v>-4.439344045726509E-3</v>
      </c>
    </row>
    <row r="663" spans="2:8">
      <c r="B663" s="79">
        <f>dataVAR!B922</f>
        <v>44195</v>
      </c>
      <c r="C663" s="240">
        <f>dataVAR!C922</f>
        <v>2680.3</v>
      </c>
      <c r="D663">
        <f t="shared" si="23"/>
        <v>-0.29578778494944585</v>
      </c>
      <c r="E663">
        <v>5.4471514382719707E-3</v>
      </c>
      <c r="G663">
        <v>654</v>
      </c>
      <c r="H663">
        <f t="shared" ca="1" si="24"/>
        <v>5.1342672254856253E-2</v>
      </c>
    </row>
    <row r="664" spans="2:8">
      <c r="B664" s="79">
        <f>dataVAR!B357</f>
        <v>45028</v>
      </c>
      <c r="C664" s="240">
        <f>dataVAR!C357</f>
        <v>3473.1</v>
      </c>
      <c r="D664">
        <f t="shared" si="23"/>
        <v>-0.36228441450001453</v>
      </c>
      <c r="E664">
        <v>5.4418243068152638E-3</v>
      </c>
      <c r="G664">
        <v>655</v>
      </c>
      <c r="H664">
        <f t="shared" ca="1" si="24"/>
        <v>2.9840846452315602E-2</v>
      </c>
    </row>
    <row r="665" spans="2:8">
      <c r="B665" s="79">
        <f>dataVAR!B668</f>
        <v>44568</v>
      </c>
      <c r="C665" s="240">
        <f>dataVAR!C668</f>
        <v>4731.3500000000004</v>
      </c>
      <c r="D665">
        <f t="shared" si="23"/>
        <v>0.71568368436070051</v>
      </c>
      <c r="E665">
        <v>5.4318534879052964E-3</v>
      </c>
      <c r="G665">
        <v>656</v>
      </c>
      <c r="H665">
        <f t="shared" ca="1" si="24"/>
        <v>-1.5202547067542389E-2</v>
      </c>
    </row>
    <row r="666" spans="2:8">
      <c r="B666" s="79">
        <f>dataVAR!B1613</f>
        <v>43173</v>
      </c>
      <c r="C666" s="240">
        <f>dataVAR!C1613</f>
        <v>1345.2</v>
      </c>
      <c r="D666">
        <f t="shared" si="23"/>
        <v>-1.8329616413916143</v>
      </c>
      <c r="E666">
        <v>5.4267023490930377E-3</v>
      </c>
      <c r="G666">
        <v>657</v>
      </c>
      <c r="H666">
        <f t="shared" ca="1" si="24"/>
        <v>-1.9419238180649667E-2</v>
      </c>
    </row>
    <row r="667" spans="2:8">
      <c r="B667" s="79">
        <f>dataVAR!B207</f>
        <v>45247</v>
      </c>
      <c r="C667" s="240">
        <f>dataVAR!C207</f>
        <v>3810.9</v>
      </c>
      <c r="D667">
        <f t="shared" si="23"/>
        <v>-3.3587866383269042E-2</v>
      </c>
      <c r="E667">
        <v>5.41866750636335E-3</v>
      </c>
      <c r="G667">
        <v>658</v>
      </c>
      <c r="H667">
        <f t="shared" ca="1" si="24"/>
        <v>-6.8219874380741702E-2</v>
      </c>
    </row>
    <row r="668" spans="2:8">
      <c r="B668" s="79">
        <f>dataVAR!B754</f>
        <v>44442</v>
      </c>
      <c r="C668" s="240">
        <f>dataVAR!C754</f>
        <v>3938.9</v>
      </c>
      <c r="D668">
        <f t="shared" si="23"/>
        <v>0.66057782629668171</v>
      </c>
      <c r="E668">
        <v>5.3949072075960289E-3</v>
      </c>
      <c r="G668">
        <v>659</v>
      </c>
      <c r="H668">
        <f t="shared" ca="1" si="24"/>
        <v>8.5367457224132352E-3</v>
      </c>
    </row>
    <row r="669" spans="2:8">
      <c r="B669" s="79">
        <f>dataVAR!B1467</f>
        <v>43389</v>
      </c>
      <c r="C669" s="240">
        <f>dataVAR!C1467</f>
        <v>1336.95</v>
      </c>
      <c r="D669">
        <f t="shared" si="23"/>
        <v>-0.11892740940199707</v>
      </c>
      <c r="E669">
        <v>5.3853921238640528E-3</v>
      </c>
      <c r="G669">
        <v>660</v>
      </c>
      <c r="H669">
        <f t="shared" ca="1" si="24"/>
        <v>-3.784188843940256E-2</v>
      </c>
    </row>
    <row r="670" spans="2:8">
      <c r="B670" s="79">
        <f>dataVAR!B1377</f>
        <v>43521</v>
      </c>
      <c r="C670" s="240">
        <f>dataVAR!C1377</f>
        <v>1495.95</v>
      </c>
      <c r="D670">
        <f t="shared" si="23"/>
        <v>-0.46378555433002433</v>
      </c>
      <c r="E670">
        <v>5.381195895584715E-3</v>
      </c>
      <c r="G670">
        <v>661</v>
      </c>
      <c r="H670">
        <f t="shared" ca="1" si="24"/>
        <v>2.8001861977730004E-2</v>
      </c>
    </row>
    <row r="671" spans="2:8">
      <c r="B671" s="79">
        <f>dataVAR!B1015</f>
        <v>44060</v>
      </c>
      <c r="C671" s="240">
        <f>dataVAR!C1015</f>
        <v>2189.75</v>
      </c>
      <c r="D671">
        <f t="shared" si="23"/>
        <v>-0.68174449138029447</v>
      </c>
      <c r="E671">
        <v>5.3659093503824638E-3</v>
      </c>
      <c r="G671">
        <v>662</v>
      </c>
      <c r="H671">
        <f t="shared" ca="1" si="24"/>
        <v>-2.0907364606071035E-2</v>
      </c>
    </row>
    <row r="672" spans="2:8">
      <c r="B672" s="79">
        <f>dataVAR!B560</f>
        <v>44728</v>
      </c>
      <c r="C672" s="240">
        <f>dataVAR!C560</f>
        <v>3682.6</v>
      </c>
      <c r="D672">
        <f t="shared" si="23"/>
        <v>5.5259870743496448E-2</v>
      </c>
      <c r="E672">
        <v>5.3494813447020634E-3</v>
      </c>
      <c r="G672">
        <v>663</v>
      </c>
      <c r="H672">
        <f t="shared" ca="1" si="24"/>
        <v>8.594676112672138E-3</v>
      </c>
    </row>
    <row r="673" spans="2:8">
      <c r="B673" s="79">
        <f>dataVAR!B558</f>
        <v>44732</v>
      </c>
      <c r="C673" s="240">
        <f>dataVAR!C558</f>
        <v>3479.1</v>
      </c>
      <c r="D673">
        <f t="shared" si="23"/>
        <v>0.7369578339225662</v>
      </c>
      <c r="E673">
        <v>5.3318386939150151E-3</v>
      </c>
      <c r="G673">
        <v>664</v>
      </c>
      <c r="H673">
        <f t="shared" ca="1" si="24"/>
        <v>2.5440407422997659E-2</v>
      </c>
    </row>
    <row r="674" spans="2:8">
      <c r="B674" s="79">
        <f>dataVAR!B1779</f>
        <v>42929</v>
      </c>
      <c r="C674" s="240">
        <f>dataVAR!C1779</f>
        <v>915.15</v>
      </c>
      <c r="D674">
        <f t="shared" si="23"/>
        <v>-0.68983226793421848</v>
      </c>
      <c r="E674">
        <v>5.2996776484729533E-3</v>
      </c>
      <c r="G674">
        <v>665</v>
      </c>
      <c r="H674">
        <f t="shared" ca="1" si="24"/>
        <v>-9.3243268556913762E-3</v>
      </c>
    </row>
    <row r="675" spans="2:8">
      <c r="B675" s="79">
        <f>dataVAR!B1535</f>
        <v>43286</v>
      </c>
      <c r="C675" s="240">
        <f>dataVAR!C1535</f>
        <v>1546.45</v>
      </c>
      <c r="D675">
        <f t="shared" si="23"/>
        <v>9.6058715121730379E-2</v>
      </c>
      <c r="E675">
        <v>5.2701348249216537E-3</v>
      </c>
      <c r="G675">
        <v>666</v>
      </c>
      <c r="H675">
        <f t="shared" ca="1" si="24"/>
        <v>-5.3602328565960006E-2</v>
      </c>
    </row>
    <row r="676" spans="2:8">
      <c r="B676" s="79">
        <f>dataVAR!B1295</f>
        <v>43644</v>
      </c>
      <c r="C676" s="240">
        <f>dataVAR!C1295</f>
        <v>1397.9</v>
      </c>
      <c r="D676">
        <f t="shared" si="23"/>
        <v>-1.7160741111667501</v>
      </c>
      <c r="E676">
        <v>5.2578868302454651E-3</v>
      </c>
      <c r="G676">
        <v>667</v>
      </c>
      <c r="H676">
        <f t="shared" ca="1" si="24"/>
        <v>1.2597620700059223E-2</v>
      </c>
    </row>
    <row r="677" spans="2:8">
      <c r="B677" s="79">
        <f>dataVAR!B256</f>
        <v>45175</v>
      </c>
      <c r="C677" s="240">
        <f>dataVAR!C256</f>
        <v>3796.8</v>
      </c>
      <c r="D677">
        <f t="shared" si="23"/>
        <v>0.37759428992836075</v>
      </c>
      <c r="E677">
        <v>5.2412557943531633E-3</v>
      </c>
      <c r="G677">
        <v>668</v>
      </c>
      <c r="H677">
        <f t="shared" ca="1" si="24"/>
        <v>2.9004174795192291E-2</v>
      </c>
    </row>
    <row r="678" spans="2:8">
      <c r="B678" s="79">
        <f>dataVAR!B1056</f>
        <v>44001</v>
      </c>
      <c r="C678" s="240">
        <f>dataVAR!C1056</f>
        <v>2363.15</v>
      </c>
      <c r="D678">
        <f t="shared" si="23"/>
        <v>0.35268603347227218</v>
      </c>
      <c r="E678">
        <v>5.2049171656476231E-3</v>
      </c>
      <c r="G678">
        <v>669</v>
      </c>
      <c r="H678">
        <f t="shared" ca="1" si="24"/>
        <v>-4.3811781333853855E-2</v>
      </c>
    </row>
    <row r="679" spans="2:8">
      <c r="B679" s="79">
        <f>dataVAR!B1248</f>
        <v>43714</v>
      </c>
      <c r="C679" s="240">
        <f>dataVAR!C1248</f>
        <v>1529.7</v>
      </c>
      <c r="D679">
        <f t="shared" si="23"/>
        <v>-0.25822056612407662</v>
      </c>
      <c r="E679">
        <v>5.1970974700922042E-3</v>
      </c>
      <c r="G679">
        <v>670</v>
      </c>
      <c r="H679">
        <f t="shared" ca="1" si="24"/>
        <v>9.5922349301465135E-3</v>
      </c>
    </row>
    <row r="680" spans="2:8">
      <c r="B680" s="79">
        <f>dataVAR!B1155</f>
        <v>43853</v>
      </c>
      <c r="C680" s="240">
        <f>dataVAR!C1155</f>
        <v>1924.7</v>
      </c>
      <c r="D680">
        <f t="shared" si="23"/>
        <v>-0.23294539408739032</v>
      </c>
      <c r="E680">
        <v>5.1956149010235356E-3</v>
      </c>
      <c r="G680">
        <v>671</v>
      </c>
      <c r="H680">
        <f t="shared" ca="1" si="24"/>
        <v>-8.7794622781003674E-3</v>
      </c>
    </row>
    <row r="681" spans="2:8">
      <c r="B681" s="79">
        <f>dataVAR!B944</f>
        <v>44161</v>
      </c>
      <c r="C681" s="240">
        <f>dataVAR!C944</f>
        <v>2373.0500000000002</v>
      </c>
      <c r="D681">
        <f t="shared" si="23"/>
        <v>-0.56861423063146577</v>
      </c>
      <c r="E681">
        <v>5.1621331198246981E-3</v>
      </c>
      <c r="G681">
        <v>672</v>
      </c>
      <c r="H681">
        <f t="shared" ca="1" si="24"/>
        <v>5.7475990299403167E-2</v>
      </c>
    </row>
    <row r="682" spans="2:8">
      <c r="B682" s="79">
        <f>dataVAR!B147</f>
        <v>45336</v>
      </c>
      <c r="C682" s="240">
        <f>dataVAR!C147</f>
        <v>3722.4</v>
      </c>
      <c r="D682">
        <f t="shared" si="23"/>
        <v>0.63121910595314856</v>
      </c>
      <c r="E682">
        <v>5.1579626047711883E-3</v>
      </c>
      <c r="G682">
        <v>673</v>
      </c>
      <c r="H682">
        <f t="shared" ca="1" si="24"/>
        <v>7.7010938288549213E-3</v>
      </c>
    </row>
    <row r="683" spans="2:8">
      <c r="B683" s="79">
        <f>dataVAR!B1397</f>
        <v>43493</v>
      </c>
      <c r="C683" s="240">
        <f>dataVAR!C1397</f>
        <v>1372.75</v>
      </c>
      <c r="D683">
        <f t="shared" si="23"/>
        <v>-8.5885995264979129E-2</v>
      </c>
      <c r="E683">
        <v>5.1356765616462977E-3</v>
      </c>
      <c r="G683">
        <v>674</v>
      </c>
      <c r="H683">
        <f t="shared" ca="1" si="24"/>
        <v>2.2378823761748001E-3</v>
      </c>
    </row>
    <row r="684" spans="2:8">
      <c r="B684" s="79">
        <f>dataVAR!B1582</f>
        <v>43220</v>
      </c>
      <c r="C684" s="240">
        <f>dataVAR!C1582</f>
        <v>1490.65</v>
      </c>
      <c r="D684">
        <f t="shared" si="23"/>
        <v>8.4761681145808968E-2</v>
      </c>
      <c r="E684">
        <v>5.1319894005971154E-3</v>
      </c>
      <c r="G684">
        <v>675</v>
      </c>
      <c r="H684">
        <f t="shared" ca="1" si="24"/>
        <v>5.5105151968437606E-3</v>
      </c>
    </row>
    <row r="685" spans="2:8">
      <c r="B685" s="79">
        <f>dataVAR!B1601</f>
        <v>43193</v>
      </c>
      <c r="C685" s="240">
        <f>dataVAR!C1601</f>
        <v>1364.3</v>
      </c>
      <c r="D685">
        <f t="shared" si="23"/>
        <v>0.2709814556915634</v>
      </c>
      <c r="E685">
        <v>5.1308363263211903E-3</v>
      </c>
      <c r="G685">
        <v>676</v>
      </c>
      <c r="H685">
        <f t="shared" ca="1" si="24"/>
        <v>-4.3810572698295899E-2</v>
      </c>
    </row>
    <row r="686" spans="2:8">
      <c r="B686" s="79">
        <f>dataVAR!B1750</f>
        <v>42971</v>
      </c>
      <c r="C686" s="240">
        <f>dataVAR!C1750</f>
        <v>994.6</v>
      </c>
      <c r="D686">
        <f t="shared" si="23"/>
        <v>-2.4773778403378244</v>
      </c>
      <c r="E686">
        <v>5.1276895234265256E-3</v>
      </c>
      <c r="G686">
        <v>677</v>
      </c>
      <c r="H686">
        <f t="shared" ca="1" si="24"/>
        <v>-2.0914874125753186E-2</v>
      </c>
    </row>
    <row r="687" spans="2:8">
      <c r="B687" s="79">
        <f>dataVAR!B398</f>
        <v>44965</v>
      </c>
      <c r="C687" s="240">
        <f>dataVAR!C398</f>
        <v>3458.6</v>
      </c>
      <c r="D687">
        <f t="shared" si="23"/>
        <v>-0.11056496848435786</v>
      </c>
      <c r="E687">
        <v>5.117677673046845E-3</v>
      </c>
      <c r="G687">
        <v>678</v>
      </c>
      <c r="H687">
        <f t="shared" ca="1" si="24"/>
        <v>4.0093136893339439E-2</v>
      </c>
    </row>
    <row r="688" spans="2:8">
      <c r="B688" s="79">
        <f>dataVAR!B169</f>
        <v>45303</v>
      </c>
      <c r="C688" s="240">
        <f>dataVAR!C169</f>
        <v>3841</v>
      </c>
      <c r="D688">
        <f t="shared" si="23"/>
        <v>-0.10839625097630835</v>
      </c>
      <c r="E688">
        <v>5.1158552460297034E-3</v>
      </c>
      <c r="G688">
        <v>679</v>
      </c>
      <c r="H688">
        <f t="shared" ca="1" si="24"/>
        <v>-9.238984266643057E-4</v>
      </c>
    </row>
    <row r="689" spans="2:8">
      <c r="B689" s="79">
        <f>dataVAR!B734</f>
        <v>44473</v>
      </c>
      <c r="C689" s="240">
        <f>dataVAR!C734</f>
        <v>4257.3500000000004</v>
      </c>
      <c r="D689">
        <f t="shared" si="23"/>
        <v>0.21730654045356865</v>
      </c>
      <c r="E689">
        <v>5.1088118195591146E-3</v>
      </c>
      <c r="G689">
        <v>680</v>
      </c>
      <c r="H689">
        <f t="shared" ca="1" si="24"/>
        <v>-2.9777105167847592E-2</v>
      </c>
    </row>
    <row r="690" spans="2:8">
      <c r="B690" s="79">
        <f>dataVAR!B801</f>
        <v>44375</v>
      </c>
      <c r="C690" s="240">
        <f>dataVAR!C801</f>
        <v>3332.2</v>
      </c>
      <c r="D690">
        <f t="shared" si="23"/>
        <v>0.43141167997119012</v>
      </c>
      <c r="E690">
        <v>5.0567192845567223E-3</v>
      </c>
      <c r="G690">
        <v>681</v>
      </c>
      <c r="H690">
        <f t="shared" ca="1" si="24"/>
        <v>-2.8029795607568864E-3</v>
      </c>
    </row>
    <row r="691" spans="2:8">
      <c r="B691" s="79">
        <f>dataVAR!B1230</f>
        <v>43742</v>
      </c>
      <c r="C691" s="240">
        <f>dataVAR!C1230</f>
        <v>1894.65</v>
      </c>
      <c r="D691">
        <f t="shared" si="23"/>
        <v>-1.3389808143984376</v>
      </c>
      <c r="E691">
        <v>4.9877286042277176E-3</v>
      </c>
      <c r="G691">
        <v>682</v>
      </c>
      <c r="H691">
        <f t="shared" ca="1" si="24"/>
        <v>2.3891013425308251E-3</v>
      </c>
    </row>
    <row r="692" spans="2:8">
      <c r="B692" s="79">
        <f>dataVAR!B510</f>
        <v>44802</v>
      </c>
      <c r="C692" s="240">
        <f>dataVAR!C510</f>
        <v>4431.55</v>
      </c>
      <c r="D692">
        <f t="shared" si="23"/>
        <v>0.69358350915593869</v>
      </c>
      <c r="E692">
        <v>4.9418375060645923E-3</v>
      </c>
      <c r="G692">
        <v>683</v>
      </c>
      <c r="H692">
        <f t="shared" ca="1" si="24"/>
        <v>2.4780552503197176E-2</v>
      </c>
    </row>
    <row r="693" spans="2:8">
      <c r="B693" s="79">
        <f>dataVAR!B1401</f>
        <v>43487</v>
      </c>
      <c r="C693" s="240">
        <f>dataVAR!C1401</f>
        <v>1357.9</v>
      </c>
      <c r="D693">
        <f t="shared" si="23"/>
        <v>-2.0069592753516456</v>
      </c>
      <c r="E693">
        <v>4.8604462773401101E-3</v>
      </c>
      <c r="G693">
        <v>684</v>
      </c>
      <c r="H693">
        <f t="shared" ca="1" si="24"/>
        <v>1.2660759385579631E-2</v>
      </c>
    </row>
    <row r="694" spans="2:8">
      <c r="B694" s="79">
        <f>dataVAR!B442</f>
        <v>44902</v>
      </c>
      <c r="C694" s="240">
        <f>dataVAR!C442</f>
        <v>4083.15</v>
      </c>
      <c r="D694">
        <f t="shared" si="23"/>
        <v>0.69347195180191767</v>
      </c>
      <c r="E694">
        <v>4.8369518631448758E-3</v>
      </c>
      <c r="G694">
        <v>685</v>
      </c>
      <c r="H694">
        <f t="shared" ca="1" si="24"/>
        <v>4.4242952797104287E-2</v>
      </c>
    </row>
    <row r="695" spans="2:8">
      <c r="B695" s="79">
        <f>dataVAR!B1330</f>
        <v>43594</v>
      </c>
      <c r="C695" s="240">
        <f>dataVAR!C1330</f>
        <v>1251.5999999999999</v>
      </c>
      <c r="D695">
        <f t="shared" si="23"/>
        <v>-2.1525647171620328</v>
      </c>
      <c r="E695">
        <v>4.8338127197187237E-3</v>
      </c>
      <c r="G695">
        <v>686</v>
      </c>
      <c r="H695">
        <f t="shared" ca="1" si="24"/>
        <v>2.2008171242266349E-2</v>
      </c>
    </row>
    <row r="696" spans="2:8">
      <c r="B696" s="79">
        <f>dataVAR!B538</f>
        <v>44760</v>
      </c>
      <c r="C696" s="240">
        <f>dataVAR!C538</f>
        <v>3945.75</v>
      </c>
      <c r="D696">
        <f t="shared" si="23"/>
        <v>0.11326110371919156</v>
      </c>
      <c r="E696">
        <v>4.8026357473230233E-3</v>
      </c>
      <c r="G696">
        <v>687</v>
      </c>
      <c r="H696">
        <f t="shared" ca="1" si="24"/>
        <v>1.294399773078563E-2</v>
      </c>
    </row>
    <row r="697" spans="2:8">
      <c r="B697" s="79">
        <f>dataVAR!B396</f>
        <v>44967</v>
      </c>
      <c r="C697" s="240">
        <f>dataVAR!C396</f>
        <v>3498.85</v>
      </c>
      <c r="D697">
        <f t="shared" si="23"/>
        <v>-0.43298512368349612</v>
      </c>
      <c r="E697">
        <v>4.8015776612314693E-3</v>
      </c>
      <c r="G697">
        <v>688</v>
      </c>
      <c r="H697">
        <f t="shared" ca="1" si="24"/>
        <v>-1.329961568670533E-2</v>
      </c>
    </row>
    <row r="698" spans="2:8">
      <c r="B698" s="79">
        <f>dataVAR!B26</f>
        <v>45516</v>
      </c>
      <c r="C698" s="240">
        <f>dataVAR!C26</f>
        <v>5013.8</v>
      </c>
      <c r="D698">
        <f t="shared" si="23"/>
        <v>0.13279348996768922</v>
      </c>
      <c r="E698">
        <v>4.7568710359408755E-3</v>
      </c>
      <c r="G698">
        <v>689</v>
      </c>
      <c r="H698">
        <f t="shared" ca="1" si="24"/>
        <v>3.9256317194882699E-2</v>
      </c>
    </row>
    <row r="699" spans="2:8">
      <c r="B699" s="79">
        <f>dataVAR!B496</f>
        <v>44823</v>
      </c>
      <c r="C699" s="240">
        <f>dataVAR!C496</f>
        <v>4348</v>
      </c>
      <c r="D699">
        <f t="shared" si="23"/>
        <v>0.26524839006439749</v>
      </c>
      <c r="E699">
        <v>4.7033118675252573E-3</v>
      </c>
      <c r="G699">
        <v>690</v>
      </c>
      <c r="H699">
        <f t="shared" ca="1" si="24"/>
        <v>-2.4153230140223997E-2</v>
      </c>
    </row>
    <row r="700" spans="2:8">
      <c r="B700" s="79">
        <f>dataVAR!B814</f>
        <v>44356</v>
      </c>
      <c r="C700" s="240">
        <f>dataVAR!C814</f>
        <v>3194.7</v>
      </c>
      <c r="D700">
        <f t="shared" si="23"/>
        <v>0.32730772842520417</v>
      </c>
      <c r="E700">
        <v>4.6639747081101942E-3</v>
      </c>
      <c r="G700">
        <v>691</v>
      </c>
      <c r="H700">
        <f t="shared" ca="1" si="24"/>
        <v>-1.7400444881222075E-2</v>
      </c>
    </row>
    <row r="701" spans="2:8">
      <c r="B701" s="79">
        <f>dataVAR!B991</f>
        <v>44092</v>
      </c>
      <c r="C701" s="240">
        <f>dataVAR!C991</f>
        <v>2149.0500000000002</v>
      </c>
      <c r="D701">
        <f t="shared" si="23"/>
        <v>-0.58823666271143038</v>
      </c>
      <c r="E701">
        <v>4.6532188641492745E-3</v>
      </c>
      <c r="G701">
        <v>692</v>
      </c>
      <c r="H701">
        <f t="shared" ca="1" si="24"/>
        <v>-3.8513707252583712E-2</v>
      </c>
    </row>
    <row r="702" spans="2:8">
      <c r="B702" s="79">
        <f>dataVAR!B783</f>
        <v>44400</v>
      </c>
      <c r="C702" s="240">
        <f>dataVAR!C783</f>
        <v>3413.2</v>
      </c>
      <c r="D702">
        <f t="shared" si="23"/>
        <v>-0.18485585374428698</v>
      </c>
      <c r="E702">
        <v>4.6437360834407334E-3</v>
      </c>
      <c r="G702">
        <v>693</v>
      </c>
      <c r="H702">
        <f t="shared" ca="1" si="24"/>
        <v>-4.5807913731325652E-2</v>
      </c>
    </row>
    <row r="703" spans="2:8">
      <c r="B703" s="79">
        <f>dataVAR!B446</f>
        <v>44896</v>
      </c>
      <c r="C703" s="240">
        <f>dataVAR!C446</f>
        <v>4044.15</v>
      </c>
      <c r="D703">
        <f t="shared" si="23"/>
        <v>0.12366010162827785</v>
      </c>
      <c r="E703">
        <v>4.6115994708406192E-3</v>
      </c>
      <c r="G703">
        <v>694</v>
      </c>
      <c r="H703">
        <f t="shared" ca="1" si="24"/>
        <v>-1.6845536250096795E-3</v>
      </c>
    </row>
    <row r="704" spans="2:8">
      <c r="B704" s="79">
        <f>dataVAR!B319</f>
        <v>45084</v>
      </c>
      <c r="C704" s="240">
        <f>dataVAR!C319</f>
        <v>3544.05</v>
      </c>
      <c r="D704">
        <f t="shared" si="23"/>
        <v>0.61041746025027865</v>
      </c>
      <c r="E704">
        <v>4.5992579111469025E-3</v>
      </c>
      <c r="G704">
        <v>695</v>
      </c>
      <c r="H704">
        <f t="shared" ca="1" si="24"/>
        <v>3.483847455837321E-2</v>
      </c>
    </row>
    <row r="705" spans="2:8">
      <c r="B705" s="79">
        <f>dataVAR!B1448</f>
        <v>43418</v>
      </c>
      <c r="C705" s="240">
        <f>dataVAR!C1448</f>
        <v>1380.7</v>
      </c>
      <c r="D705">
        <f t="shared" si="23"/>
        <v>-7.0435286448902734E-2</v>
      </c>
      <c r="E705">
        <v>4.5991163902369351E-3</v>
      </c>
      <c r="G705">
        <v>696</v>
      </c>
      <c r="H705">
        <f t="shared" ca="1" si="24"/>
        <v>2.3190859185991666E-3</v>
      </c>
    </row>
    <row r="706" spans="2:8">
      <c r="B706" s="79">
        <f>dataVAR!B1358</f>
        <v>43550</v>
      </c>
      <c r="C706" s="240">
        <f>dataVAR!C1358</f>
        <v>1477.95</v>
      </c>
      <c r="D706">
        <f t="shared" si="23"/>
        <v>-2.5711289285834803E-3</v>
      </c>
      <c r="E706">
        <v>4.567136912615447E-3</v>
      </c>
      <c r="G706">
        <v>697</v>
      </c>
      <c r="H706">
        <f t="shared" ca="1" si="24"/>
        <v>-2.1862303042725208E-2</v>
      </c>
    </row>
    <row r="707" spans="2:8">
      <c r="B707" s="79">
        <f>dataVAR!B1259</f>
        <v>43698</v>
      </c>
      <c r="C707" s="240">
        <f>dataVAR!C1259</f>
        <v>1481.75</v>
      </c>
      <c r="D707">
        <f t="shared" si="23"/>
        <v>-0.24241606208874644</v>
      </c>
      <c r="E707">
        <v>4.5554243293403074E-3</v>
      </c>
      <c r="G707">
        <v>698</v>
      </c>
      <c r="H707">
        <f t="shared" ca="1" si="24"/>
        <v>-4.927531082333822E-2</v>
      </c>
    </row>
    <row r="708" spans="2:8">
      <c r="B708" s="79">
        <f>dataVAR!B1190</f>
        <v>43803</v>
      </c>
      <c r="C708" s="240">
        <f>dataVAR!C1190</f>
        <v>1840.95</v>
      </c>
      <c r="D708">
        <f t="shared" si="23"/>
        <v>-0.90086640049974198</v>
      </c>
      <c r="E708">
        <v>4.5357016757653036E-3</v>
      </c>
      <c r="G708">
        <v>699</v>
      </c>
      <c r="H708">
        <f t="shared" ca="1" si="24"/>
        <v>2.7823678154822399E-3</v>
      </c>
    </row>
    <row r="709" spans="2:8">
      <c r="B709" s="79">
        <f>dataVAR!B781</f>
        <v>44404</v>
      </c>
      <c r="C709" s="240">
        <f>dataVAR!C781</f>
        <v>3499.4</v>
      </c>
      <c r="D709">
        <f t="shared" si="23"/>
        <v>0.43194547636737729</v>
      </c>
      <c r="E709">
        <v>4.5293478882093815E-3</v>
      </c>
      <c r="G709">
        <v>700</v>
      </c>
      <c r="H709">
        <f t="shared" ca="1" si="24"/>
        <v>1.7057247530616788E-2</v>
      </c>
    </row>
    <row r="710" spans="2:8">
      <c r="B710" s="79">
        <f>dataVAR!B1208</f>
        <v>43776</v>
      </c>
      <c r="C710" s="240">
        <f>dataVAR!C1208</f>
        <v>1987.85</v>
      </c>
      <c r="D710">
        <f t="shared" si="23"/>
        <v>-1.0020122242623941</v>
      </c>
      <c r="E710">
        <v>4.5275045903865989E-3</v>
      </c>
      <c r="G710">
        <v>701</v>
      </c>
      <c r="H710">
        <f t="shared" ca="1" si="24"/>
        <v>4.3644740110464271E-2</v>
      </c>
    </row>
    <row r="711" spans="2:8">
      <c r="B711" s="79">
        <f>dataVAR!B748</f>
        <v>44453</v>
      </c>
      <c r="C711" s="240">
        <f>dataVAR!C748</f>
        <v>3979.7</v>
      </c>
      <c r="D711">
        <f t="shared" si="23"/>
        <v>3.0517375681583993E-2</v>
      </c>
      <c r="E711">
        <v>4.4852627082443176E-3</v>
      </c>
      <c r="G711">
        <v>702</v>
      </c>
      <c r="H711">
        <f t="shared" ca="1" si="24"/>
        <v>7.765929855101019E-3</v>
      </c>
    </row>
    <row r="712" spans="2:8">
      <c r="B712" s="79">
        <f>dataVAR!B168</f>
        <v>45306</v>
      </c>
      <c r="C712" s="240">
        <f>dataVAR!C168</f>
        <v>3858.25</v>
      </c>
      <c r="D712">
        <f t="shared" si="23"/>
        <v>5.054104840277328E-3</v>
      </c>
      <c r="E712">
        <v>4.4709388971684054E-3</v>
      </c>
      <c r="G712">
        <v>703</v>
      </c>
      <c r="H712">
        <f t="shared" ca="1" si="24"/>
        <v>-6.6726282012363122E-2</v>
      </c>
    </row>
    <row r="713" spans="2:8">
      <c r="B713" s="79">
        <f>dataVAR!B293</f>
        <v>45121</v>
      </c>
      <c r="C713" s="240">
        <f>dataVAR!C293</f>
        <v>3838.75</v>
      </c>
      <c r="D713">
        <f t="shared" si="23"/>
        <v>0.21896450667535008</v>
      </c>
      <c r="E713">
        <v>4.4545750569846719E-3</v>
      </c>
      <c r="G713">
        <v>704</v>
      </c>
      <c r="H713">
        <f t="shared" ca="1" si="24"/>
        <v>3.8686196247733852E-3</v>
      </c>
    </row>
    <row r="714" spans="2:8">
      <c r="B714" s="79">
        <f>dataVAR!B913</f>
        <v>44208</v>
      </c>
      <c r="C714" s="240">
        <f>dataVAR!C913</f>
        <v>2998.2</v>
      </c>
      <c r="D714">
        <f t="shared" ref="D714:D777" si="25">(C714-C715)/C714</f>
        <v>-0.2175972250016677</v>
      </c>
      <c r="E714">
        <v>4.4526716029617474E-3</v>
      </c>
      <c r="G714">
        <v>705</v>
      </c>
      <c r="H714">
        <f t="shared" ca="1" si="24"/>
        <v>4.7918757063905644E-2</v>
      </c>
    </row>
    <row r="715" spans="2:8">
      <c r="B715" s="79">
        <f>dataVAR!B765</f>
        <v>44426</v>
      </c>
      <c r="C715" s="240">
        <f>dataVAR!C765</f>
        <v>3650.6</v>
      </c>
      <c r="D715">
        <f t="shared" si="25"/>
        <v>0.35603736372103217</v>
      </c>
      <c r="E715">
        <v>4.4513230701802445E-3</v>
      </c>
      <c r="G715">
        <v>706</v>
      </c>
      <c r="H715">
        <f t="shared" ref="H715:H778" ca="1" si="26">_xlfn.NORM.INV(RAND(),N$12,N$13)</f>
        <v>-8.1892377092888033E-3</v>
      </c>
    </row>
    <row r="716" spans="2:8">
      <c r="B716" s="79">
        <f>dataVAR!B1057</f>
        <v>44000</v>
      </c>
      <c r="C716" s="240">
        <f>dataVAR!C1057</f>
        <v>2350.85</v>
      </c>
      <c r="D716">
        <f t="shared" si="25"/>
        <v>-0.68045600527468797</v>
      </c>
      <c r="E716">
        <v>4.4452006720972492E-3</v>
      </c>
      <c r="G716">
        <v>707</v>
      </c>
      <c r="H716">
        <f t="shared" ca="1" si="26"/>
        <v>2.3105243263590008E-2</v>
      </c>
    </row>
    <row r="717" spans="2:8">
      <c r="B717" s="79">
        <f>dataVAR!B750</f>
        <v>44448</v>
      </c>
      <c r="C717" s="240">
        <f>dataVAR!C750</f>
        <v>3950.5</v>
      </c>
      <c r="D717">
        <f t="shared" si="25"/>
        <v>0.6227439564612075</v>
      </c>
      <c r="E717">
        <v>4.4424756359954893E-3</v>
      </c>
      <c r="G717">
        <v>708</v>
      </c>
      <c r="H717">
        <f t="shared" ca="1" si="26"/>
        <v>3.6820194631045272E-2</v>
      </c>
    </row>
    <row r="718" spans="2:8">
      <c r="B718" s="79">
        <f>dataVAR!B1545</f>
        <v>43272</v>
      </c>
      <c r="C718" s="240">
        <f>dataVAR!C1545</f>
        <v>1490.35</v>
      </c>
      <c r="D718">
        <f t="shared" si="25"/>
        <v>-0.51736169356191519</v>
      </c>
      <c r="E718">
        <v>4.4284899520246317E-3</v>
      </c>
      <c r="G718">
        <v>709</v>
      </c>
      <c r="H718">
        <f t="shared" ca="1" si="26"/>
        <v>-3.0743493742639023E-2</v>
      </c>
    </row>
    <row r="719" spans="2:8">
      <c r="B719" s="79">
        <f>dataVAR!B1000</f>
        <v>44081</v>
      </c>
      <c r="C719" s="240">
        <f>dataVAR!C1000</f>
        <v>2261.4</v>
      </c>
      <c r="D719">
        <f t="shared" si="25"/>
        <v>0.39603785265764574</v>
      </c>
      <c r="E719">
        <v>4.3999292473690067E-3</v>
      </c>
      <c r="G719">
        <v>710</v>
      </c>
      <c r="H719">
        <f t="shared" ca="1" si="26"/>
        <v>-3.9757561422791167E-2</v>
      </c>
    </row>
    <row r="720" spans="2:8">
      <c r="B720" s="79">
        <f>dataVAR!B1611</f>
        <v>43175</v>
      </c>
      <c r="C720" s="240">
        <f>dataVAR!C1611</f>
        <v>1365.8</v>
      </c>
      <c r="D720">
        <f t="shared" si="25"/>
        <v>8.10513984477962E-2</v>
      </c>
      <c r="E720">
        <v>4.3930297261678139E-3</v>
      </c>
      <c r="G720">
        <v>711</v>
      </c>
      <c r="H720">
        <f t="shared" ca="1" si="26"/>
        <v>-1.6560143313608701E-3</v>
      </c>
    </row>
    <row r="721" spans="2:8">
      <c r="B721" s="79">
        <f>dataVAR!B1332</f>
        <v>43592</v>
      </c>
      <c r="C721" s="240">
        <f>dataVAR!C1332</f>
        <v>1255.0999999999999</v>
      </c>
      <c r="D721">
        <f t="shared" si="25"/>
        <v>-1.8925185244203653</v>
      </c>
      <c r="E721">
        <v>4.3422834833876335E-3</v>
      </c>
      <c r="G721">
        <v>712</v>
      </c>
      <c r="H721">
        <f t="shared" ca="1" si="26"/>
        <v>-5.7916807972989027E-3</v>
      </c>
    </row>
    <row r="722" spans="2:8">
      <c r="B722" s="79">
        <f>dataVAR!B579</f>
        <v>44701</v>
      </c>
      <c r="C722" s="240">
        <f>dataVAR!C579</f>
        <v>3630.4</v>
      </c>
      <c r="D722">
        <f t="shared" si="25"/>
        <v>-0.11410588364918466</v>
      </c>
      <c r="E722">
        <v>4.2832745702953345E-3</v>
      </c>
      <c r="G722">
        <v>713</v>
      </c>
      <c r="H722">
        <f t="shared" ca="1" si="26"/>
        <v>2.373830623355391E-2</v>
      </c>
    </row>
    <row r="723" spans="2:8">
      <c r="B723" s="79">
        <f>dataVAR!B180</f>
        <v>45288</v>
      </c>
      <c r="C723" s="240">
        <f>dataVAR!C180</f>
        <v>4044.65</v>
      </c>
      <c r="D723">
        <f t="shared" si="25"/>
        <v>0.60366162708763438</v>
      </c>
      <c r="E723">
        <v>4.2525311213579102E-3</v>
      </c>
      <c r="G723">
        <v>714</v>
      </c>
      <c r="H723">
        <f t="shared" ca="1" si="26"/>
        <v>2.6915431446476623E-2</v>
      </c>
    </row>
    <row r="724" spans="2:8">
      <c r="B724" s="79">
        <f>dataVAR!B1242</f>
        <v>43725</v>
      </c>
      <c r="C724" s="240">
        <f>dataVAR!C1242</f>
        <v>1603.05</v>
      </c>
      <c r="D724">
        <f t="shared" si="25"/>
        <v>0.31131280995602134</v>
      </c>
      <c r="E724">
        <v>4.2419138517201301E-3</v>
      </c>
      <c r="G724">
        <v>715</v>
      </c>
      <c r="H724">
        <f t="shared" ca="1" si="26"/>
        <v>-4.1733203653275541E-3</v>
      </c>
    </row>
    <row r="725" spans="2:8">
      <c r="B725" s="79">
        <f>dataVAR!B1722</f>
        <v>43013</v>
      </c>
      <c r="C725" s="240">
        <f>dataVAR!C1722</f>
        <v>1104</v>
      </c>
      <c r="D725">
        <f t="shared" si="25"/>
        <v>-1.4212862318840578</v>
      </c>
      <c r="E725">
        <v>4.2119565217392128E-3</v>
      </c>
      <c r="G725">
        <v>716</v>
      </c>
      <c r="H725">
        <f t="shared" ca="1" si="26"/>
        <v>3.3131965327061481E-2</v>
      </c>
    </row>
    <row r="726" spans="2:8">
      <c r="B726" s="79">
        <f>dataVAR!B925</f>
        <v>44189</v>
      </c>
      <c r="C726" s="240">
        <f>dataVAR!C925</f>
        <v>2673.1</v>
      </c>
      <c r="D726">
        <f t="shared" si="25"/>
        <v>-0.58993303654932483</v>
      </c>
      <c r="E726">
        <v>4.2085967603157385E-3</v>
      </c>
      <c r="G726">
        <v>717</v>
      </c>
      <c r="H726">
        <f t="shared" ca="1" si="26"/>
        <v>-4.5239540171464677E-2</v>
      </c>
    </row>
    <row r="727" spans="2:8">
      <c r="B727" s="79">
        <f>dataVAR!B523</f>
        <v>44781</v>
      </c>
      <c r="C727" s="240">
        <f>dataVAR!C523</f>
        <v>4250.05</v>
      </c>
      <c r="D727">
        <f t="shared" si="25"/>
        <v>7.3528546722979732E-2</v>
      </c>
      <c r="E727">
        <v>4.188186021340968E-3</v>
      </c>
      <c r="G727">
        <v>718</v>
      </c>
      <c r="H727">
        <f t="shared" ca="1" si="26"/>
        <v>-1.7179405608545487E-2</v>
      </c>
    </row>
    <row r="728" spans="2:8">
      <c r="B728" s="79">
        <f>dataVAR!B752</f>
        <v>44446</v>
      </c>
      <c r="C728" s="240">
        <f>dataVAR!C752</f>
        <v>3937.55</v>
      </c>
      <c r="D728">
        <f t="shared" si="25"/>
        <v>-0.20354027250447607</v>
      </c>
      <c r="E728">
        <v>4.1269317215019488E-3</v>
      </c>
      <c r="G728">
        <v>719</v>
      </c>
      <c r="H728">
        <f t="shared" ca="1" si="26"/>
        <v>1.4359994285589697E-2</v>
      </c>
    </row>
    <row r="729" spans="2:8">
      <c r="B729" s="79">
        <f>dataVAR!B728</f>
        <v>44481</v>
      </c>
      <c r="C729" s="240">
        <f>dataVAR!C728</f>
        <v>4739</v>
      </c>
      <c r="D729">
        <f t="shared" si="25"/>
        <v>0.18728634733066052</v>
      </c>
      <c r="E729">
        <v>4.1253428993458918E-3</v>
      </c>
      <c r="G729">
        <v>720</v>
      </c>
      <c r="H729">
        <f t="shared" ca="1" si="26"/>
        <v>-4.8025360306672434E-2</v>
      </c>
    </row>
    <row r="730" spans="2:8">
      <c r="B730" s="79">
        <f>dataVAR!B141</f>
        <v>45344</v>
      </c>
      <c r="C730" s="240">
        <f>dataVAR!C141</f>
        <v>3851.45</v>
      </c>
      <c r="D730">
        <f t="shared" si="25"/>
        <v>1.1229536927650626E-2</v>
      </c>
      <c r="E730">
        <v>4.0763868153552091E-3</v>
      </c>
      <c r="G730">
        <v>721</v>
      </c>
      <c r="H730">
        <f t="shared" ca="1" si="26"/>
        <v>6.6763949975951146E-3</v>
      </c>
    </row>
    <row r="731" spans="2:8">
      <c r="B731" s="79">
        <f>dataVAR!B156</f>
        <v>45323</v>
      </c>
      <c r="C731" s="240">
        <f>dataVAR!C156</f>
        <v>3808.2</v>
      </c>
      <c r="D731">
        <f t="shared" si="25"/>
        <v>-0.2436059030513103</v>
      </c>
      <c r="E731">
        <v>4.0701643821227877E-3</v>
      </c>
      <c r="G731">
        <v>722</v>
      </c>
      <c r="H731">
        <f t="shared" ca="1" si="26"/>
        <v>-1.5647089395130053E-2</v>
      </c>
    </row>
    <row r="732" spans="2:8">
      <c r="B732" s="79">
        <f>dataVAR!B55</f>
        <v>45474</v>
      </c>
      <c r="C732" s="240">
        <f>dataVAR!C55</f>
        <v>4735.8999999999996</v>
      </c>
      <c r="D732">
        <f t="shared" si="25"/>
        <v>0.20830254017187855</v>
      </c>
      <c r="E732">
        <v>4.0435820013090731E-3</v>
      </c>
      <c r="G732">
        <v>723</v>
      </c>
      <c r="H732">
        <f t="shared" ca="1" si="26"/>
        <v>-1.1437440509382323E-2</v>
      </c>
    </row>
    <row r="733" spans="2:8">
      <c r="B733" s="79">
        <f>dataVAR!B159</f>
        <v>45320</v>
      </c>
      <c r="C733" s="240">
        <f>dataVAR!C159</f>
        <v>3749.4</v>
      </c>
      <c r="D733">
        <f t="shared" si="25"/>
        <v>0.37755374193204244</v>
      </c>
      <c r="E733">
        <v>4.040646503440575E-3</v>
      </c>
      <c r="G733">
        <v>724</v>
      </c>
      <c r="H733">
        <f t="shared" ca="1" si="26"/>
        <v>6.0052375512082562E-3</v>
      </c>
    </row>
    <row r="734" spans="2:8">
      <c r="B734" s="79">
        <f>dataVAR!B1080</f>
        <v>43966</v>
      </c>
      <c r="C734" s="240">
        <f>dataVAR!C1080</f>
        <v>2333.8000000000002</v>
      </c>
      <c r="D734">
        <f t="shared" si="25"/>
        <v>-1.1183477590196207E-2</v>
      </c>
      <c r="E734">
        <v>4.0277658753963882E-3</v>
      </c>
      <c r="G734">
        <v>725</v>
      </c>
      <c r="H734">
        <f t="shared" ca="1" si="26"/>
        <v>2.3972409374007179E-3</v>
      </c>
    </row>
    <row r="735" spans="2:8">
      <c r="B735" s="79">
        <f>dataVAR!B1054</f>
        <v>44005</v>
      </c>
      <c r="C735" s="240">
        <f>dataVAR!C1054</f>
        <v>2359.9</v>
      </c>
      <c r="D735">
        <f t="shared" si="25"/>
        <v>-0.48421543285732438</v>
      </c>
      <c r="E735">
        <v>4.0255943048434252E-3</v>
      </c>
      <c r="G735">
        <v>726</v>
      </c>
      <c r="H735">
        <f t="shared" ca="1" si="26"/>
        <v>-4.6515244203201543E-2</v>
      </c>
    </row>
    <row r="736" spans="2:8">
      <c r="B736" s="79">
        <f>dataVAR!B779</f>
        <v>44406</v>
      </c>
      <c r="C736" s="240">
        <f>dataVAR!C779</f>
        <v>3502.6</v>
      </c>
      <c r="D736">
        <f t="shared" si="25"/>
        <v>-0.33365214412150979</v>
      </c>
      <c r="E736">
        <v>4.0255809969736512E-3</v>
      </c>
      <c r="G736">
        <v>727</v>
      </c>
      <c r="H736">
        <f t="shared" ca="1" si="26"/>
        <v>-1.1286996385381895E-2</v>
      </c>
    </row>
    <row r="737" spans="2:8">
      <c r="B737" s="79">
        <f>dataVAR!B86</f>
        <v>45428</v>
      </c>
      <c r="C737" s="240">
        <f>dataVAR!C86</f>
        <v>4671.25</v>
      </c>
      <c r="D737">
        <f t="shared" si="25"/>
        <v>0.18187851217554185</v>
      </c>
      <c r="E737">
        <v>4.0246186780840635E-3</v>
      </c>
      <c r="G737">
        <v>728</v>
      </c>
      <c r="H737">
        <f t="shared" ca="1" si="26"/>
        <v>3.0340121688679153E-2</v>
      </c>
    </row>
    <row r="738" spans="2:8">
      <c r="B738" s="79">
        <f>dataVAR!B294</f>
        <v>45120</v>
      </c>
      <c r="C738" s="240">
        <f>dataVAR!C294</f>
        <v>3821.65</v>
      </c>
      <c r="D738">
        <f t="shared" si="25"/>
        <v>4.1539649104444416E-2</v>
      </c>
      <c r="E738">
        <v>4.0035063388850845E-3</v>
      </c>
      <c r="G738">
        <v>729</v>
      </c>
      <c r="H738">
        <f t="shared" ca="1" si="26"/>
        <v>1.3016673109075061E-2</v>
      </c>
    </row>
    <row r="739" spans="2:8">
      <c r="B739" s="79">
        <f>dataVAR!B561</f>
        <v>44727</v>
      </c>
      <c r="C739" s="240">
        <f>dataVAR!C561</f>
        <v>3662.9</v>
      </c>
      <c r="D739">
        <f t="shared" si="25"/>
        <v>-8.2994348740069585E-3</v>
      </c>
      <c r="E739">
        <v>3.9859128013322526E-3</v>
      </c>
      <c r="G739">
        <v>730</v>
      </c>
      <c r="H739">
        <f t="shared" ca="1" si="26"/>
        <v>-3.7139191381604163E-3</v>
      </c>
    </row>
    <row r="740" spans="2:8">
      <c r="B740" s="79">
        <f>dataVAR!B145</f>
        <v>45338</v>
      </c>
      <c r="C740" s="240">
        <f>dataVAR!C145</f>
        <v>3693.3</v>
      </c>
      <c r="D740">
        <f t="shared" si="25"/>
        <v>-0.29772831884764289</v>
      </c>
      <c r="E740">
        <v>3.980180326537317E-3</v>
      </c>
      <c r="G740">
        <v>731</v>
      </c>
      <c r="H740">
        <f t="shared" ca="1" si="26"/>
        <v>8.8585684081732858E-3</v>
      </c>
    </row>
    <row r="741" spans="2:8">
      <c r="B741" s="79">
        <f>dataVAR!B53</f>
        <v>45476</v>
      </c>
      <c r="C741" s="240">
        <f>dataVAR!C53</f>
        <v>4792.8999999999996</v>
      </c>
      <c r="D741">
        <f t="shared" si="25"/>
        <v>-6.3959189634667984E-2</v>
      </c>
      <c r="E741">
        <v>3.9746291389345231E-3</v>
      </c>
      <c r="G741">
        <v>732</v>
      </c>
      <c r="H741">
        <f t="shared" ca="1" si="26"/>
        <v>1.4558848077604578E-2</v>
      </c>
    </row>
    <row r="742" spans="2:8">
      <c r="B742" s="79">
        <f>dataVAR!B20</f>
        <v>45525</v>
      </c>
      <c r="C742" s="240">
        <f>dataVAR!C20</f>
        <v>5099.45</v>
      </c>
      <c r="D742">
        <f t="shared" si="25"/>
        <v>0.6917020462991107</v>
      </c>
      <c r="E742">
        <v>3.9710164821696462E-3</v>
      </c>
      <c r="G742">
        <v>733</v>
      </c>
      <c r="H742">
        <f t="shared" ca="1" si="26"/>
        <v>1.2314368984425294E-2</v>
      </c>
    </row>
    <row r="743" spans="2:8">
      <c r="B743" s="79">
        <f>dataVAR!B1560</f>
        <v>43251</v>
      </c>
      <c r="C743" s="240">
        <f>dataVAR!C1560</f>
        <v>1572.15</v>
      </c>
      <c r="D743">
        <f t="shared" si="25"/>
        <v>7.8141398721496128E-2</v>
      </c>
      <c r="E743">
        <v>3.9436440543205451E-3</v>
      </c>
      <c r="G743">
        <v>734</v>
      </c>
      <c r="H743">
        <f t="shared" ca="1" si="26"/>
        <v>-3.6174571073850345E-2</v>
      </c>
    </row>
    <row r="744" spans="2:8">
      <c r="B744" s="79">
        <f>dataVAR!B1350</f>
        <v>43560</v>
      </c>
      <c r="C744" s="240">
        <f>dataVAR!C1350</f>
        <v>1449.3</v>
      </c>
      <c r="D744">
        <f t="shared" si="25"/>
        <v>-1.293383012488788</v>
      </c>
      <c r="E744">
        <v>3.9329331401366492E-3</v>
      </c>
      <c r="G744">
        <v>735</v>
      </c>
      <c r="H744">
        <f t="shared" ca="1" si="26"/>
        <v>2.967509536288401E-2</v>
      </c>
    </row>
    <row r="745" spans="2:8">
      <c r="B745" s="79">
        <f>dataVAR!B803</f>
        <v>44371</v>
      </c>
      <c r="C745" s="240">
        <f>dataVAR!C803</f>
        <v>3323.8</v>
      </c>
      <c r="D745">
        <f t="shared" si="25"/>
        <v>0.56200734099524641</v>
      </c>
      <c r="E745">
        <v>3.8810999458451442E-3</v>
      </c>
      <c r="G745">
        <v>736</v>
      </c>
      <c r="H745">
        <f t="shared" ca="1" si="26"/>
        <v>1.1508908360884624E-2</v>
      </c>
    </row>
    <row r="746" spans="2:8">
      <c r="B746" s="79">
        <f>dataVAR!B1374</f>
        <v>43524</v>
      </c>
      <c r="C746" s="240">
        <f>dataVAR!C1374</f>
        <v>1455.8</v>
      </c>
      <c r="D746">
        <f t="shared" si="25"/>
        <v>-2.2323464761643081</v>
      </c>
      <c r="E746">
        <v>3.8810276136831048E-3</v>
      </c>
      <c r="G746">
        <v>737</v>
      </c>
      <c r="H746">
        <f t="shared" ca="1" si="26"/>
        <v>6.435142397682854E-2</v>
      </c>
    </row>
    <row r="747" spans="2:8">
      <c r="B747" s="79">
        <f>dataVAR!B669</f>
        <v>44567</v>
      </c>
      <c r="C747" s="240">
        <f>dataVAR!C669</f>
        <v>4705.6499999999996</v>
      </c>
      <c r="D747">
        <f t="shared" si="25"/>
        <v>0.14497465812374483</v>
      </c>
      <c r="E747">
        <v>3.8783164918767868E-3</v>
      </c>
      <c r="G747">
        <v>738</v>
      </c>
      <c r="H747">
        <f t="shared" ca="1" si="26"/>
        <v>-4.7626129331757597E-2</v>
      </c>
    </row>
    <row r="748" spans="2:8">
      <c r="B748" s="79">
        <f>dataVAR!B182</f>
        <v>45286</v>
      </c>
      <c r="C748" s="240">
        <f>dataVAR!C182</f>
        <v>4023.45</v>
      </c>
      <c r="D748">
        <f t="shared" si="25"/>
        <v>0.26735761597633867</v>
      </c>
      <c r="E748">
        <v>3.8524152157973879E-3</v>
      </c>
      <c r="G748">
        <v>739</v>
      </c>
      <c r="H748">
        <f t="shared" ca="1" si="26"/>
        <v>5.780638715001226E-3</v>
      </c>
    </row>
    <row r="749" spans="2:8">
      <c r="B749" s="79">
        <f>dataVAR!B854</f>
        <v>44295</v>
      </c>
      <c r="C749" s="240">
        <f>dataVAR!C854</f>
        <v>2947.75</v>
      </c>
      <c r="D749">
        <f t="shared" si="25"/>
        <v>-0.48542108387753358</v>
      </c>
      <c r="E749">
        <v>3.8164701891273004E-3</v>
      </c>
      <c r="G749">
        <v>740</v>
      </c>
      <c r="H749">
        <f t="shared" ca="1" si="26"/>
        <v>-1.2880197556051768E-2</v>
      </c>
    </row>
    <row r="750" spans="2:8">
      <c r="B750" s="79">
        <f>dataVAR!B742</f>
        <v>44461</v>
      </c>
      <c r="C750" s="240">
        <f>dataVAR!C742</f>
        <v>4378.6499999999996</v>
      </c>
      <c r="D750">
        <f t="shared" si="25"/>
        <v>0.17823986845260523</v>
      </c>
      <c r="E750">
        <v>3.8139609240290546E-3</v>
      </c>
      <c r="G750">
        <v>741</v>
      </c>
      <c r="H750">
        <f t="shared" ca="1" si="26"/>
        <v>9.7351928967815068E-3</v>
      </c>
    </row>
    <row r="751" spans="2:8">
      <c r="B751" s="79">
        <f>dataVAR!B342</f>
        <v>45051</v>
      </c>
      <c r="C751" s="240">
        <f>dataVAR!C342</f>
        <v>3598.2</v>
      </c>
      <c r="D751">
        <f t="shared" si="25"/>
        <v>-3.0306820076705071E-2</v>
      </c>
      <c r="E751">
        <v>3.8074592851981043E-3</v>
      </c>
      <c r="G751">
        <v>742</v>
      </c>
      <c r="H751">
        <f t="shared" ca="1" si="26"/>
        <v>-1.481113205645126E-3</v>
      </c>
    </row>
    <row r="752" spans="2:8">
      <c r="B752" s="79">
        <f>dataVAR!B144</f>
        <v>45341</v>
      </c>
      <c r="C752" s="240">
        <f>dataVAR!C144</f>
        <v>3707.25</v>
      </c>
      <c r="D752">
        <f t="shared" si="25"/>
        <v>0.78296581023669842</v>
      </c>
      <c r="E752">
        <v>3.7628970260974626E-3</v>
      </c>
      <c r="G752">
        <v>743</v>
      </c>
      <c r="H752">
        <f t="shared" ca="1" si="26"/>
        <v>-1.0865767400380648E-3</v>
      </c>
    </row>
    <row r="753" spans="2:8">
      <c r="B753" s="79">
        <f>dataVAR!B1791</f>
        <v>42913</v>
      </c>
      <c r="C753" s="240">
        <f>dataVAR!C1791</f>
        <v>804.6</v>
      </c>
      <c r="D753">
        <f t="shared" si="25"/>
        <v>-4.9669400944568727</v>
      </c>
      <c r="E753">
        <v>3.7285607755406414E-3</v>
      </c>
      <c r="G753">
        <v>744</v>
      </c>
      <c r="H753">
        <f t="shared" ca="1" si="26"/>
        <v>-2.0295842087158671E-2</v>
      </c>
    </row>
    <row r="754" spans="2:8">
      <c r="B754" s="79">
        <f>dataVAR!B58</f>
        <v>45469</v>
      </c>
      <c r="C754" s="240">
        <f>dataVAR!C58</f>
        <v>4801</v>
      </c>
      <c r="D754">
        <f t="shared" si="25"/>
        <v>0.84736513226411159</v>
      </c>
      <c r="E754">
        <v>3.6763174338678684E-3</v>
      </c>
      <c r="G754">
        <v>745</v>
      </c>
      <c r="H754">
        <f t="shared" ca="1" si="26"/>
        <v>3.0864402846540575E-3</v>
      </c>
    </row>
    <row r="755" spans="2:8">
      <c r="B755" s="79">
        <f>dataVAR!B1838</f>
        <v>42844</v>
      </c>
      <c r="C755" s="240">
        <f>dataVAR!C1838</f>
        <v>732.8</v>
      </c>
      <c r="D755">
        <f t="shared" si="25"/>
        <v>-6.393286026200877E-2</v>
      </c>
      <c r="E755">
        <v>3.6162663755458209E-3</v>
      </c>
      <c r="G755">
        <v>746</v>
      </c>
      <c r="H755">
        <f t="shared" ca="1" si="26"/>
        <v>-2.7169838978289215E-2</v>
      </c>
    </row>
    <row r="756" spans="2:8">
      <c r="B756" s="79">
        <f>dataVAR!B1807</f>
        <v>42888</v>
      </c>
      <c r="C756" s="240">
        <f>dataVAR!C1807</f>
        <v>779.65</v>
      </c>
      <c r="D756">
        <f t="shared" si="25"/>
        <v>-3.3269415763483616</v>
      </c>
      <c r="E756">
        <v>3.5913550952349832E-3</v>
      </c>
      <c r="G756">
        <v>747</v>
      </c>
      <c r="H756">
        <f t="shared" ca="1" si="26"/>
        <v>-5.8051978830459556E-3</v>
      </c>
    </row>
    <row r="757" spans="2:8">
      <c r="B757" s="79">
        <f>dataVAR!B368</f>
        <v>45008</v>
      </c>
      <c r="C757" s="240">
        <f>dataVAR!C368</f>
        <v>3373.5</v>
      </c>
      <c r="D757">
        <f t="shared" si="25"/>
        <v>-0.10598784645027425</v>
      </c>
      <c r="E757">
        <v>3.5867793093226348E-3</v>
      </c>
      <c r="G757">
        <v>748</v>
      </c>
      <c r="H757">
        <f t="shared" ca="1" si="26"/>
        <v>-3.3985662425023475E-2</v>
      </c>
    </row>
    <row r="758" spans="2:8">
      <c r="B758" s="79">
        <f>dataVAR!B151</f>
        <v>45330</v>
      </c>
      <c r="C758" s="240">
        <f>dataVAR!C151</f>
        <v>3731.05</v>
      </c>
      <c r="D758">
        <f t="shared" si="25"/>
        <v>0.57877809195802798</v>
      </c>
      <c r="E758">
        <v>3.5780812371853403E-3</v>
      </c>
      <c r="G758">
        <v>749</v>
      </c>
      <c r="H758">
        <f t="shared" ca="1" si="26"/>
        <v>1.3227831087063336E-2</v>
      </c>
    </row>
    <row r="759" spans="2:8">
      <c r="B759" s="79">
        <f>dataVAR!B1507</f>
        <v>43326</v>
      </c>
      <c r="C759" s="240">
        <f>dataVAR!C1507</f>
        <v>1571.6</v>
      </c>
      <c r="D759">
        <f t="shared" si="25"/>
        <v>0.5451132603715958</v>
      </c>
      <c r="E759">
        <v>3.5314329345889251E-3</v>
      </c>
      <c r="G759">
        <v>750</v>
      </c>
      <c r="H759">
        <f t="shared" ca="1" si="26"/>
        <v>-4.2545758310340367E-2</v>
      </c>
    </row>
    <row r="760" spans="2:8">
      <c r="B760" s="79">
        <f>dataVAR!B1812</f>
        <v>42881</v>
      </c>
      <c r="C760" s="240">
        <f>dataVAR!C1812</f>
        <v>714.9</v>
      </c>
      <c r="D760">
        <f t="shared" si="25"/>
        <v>-4.5512659113162677</v>
      </c>
      <c r="E760">
        <v>3.4969925863757171E-3</v>
      </c>
      <c r="G760">
        <v>751</v>
      </c>
      <c r="H760">
        <f t="shared" ca="1" si="26"/>
        <v>2.8642799460801584E-2</v>
      </c>
    </row>
    <row r="761" spans="2:8">
      <c r="B761" s="79">
        <f>dataVAR!B756</f>
        <v>44440</v>
      </c>
      <c r="C761" s="240">
        <f>dataVAR!C756</f>
        <v>3968.6</v>
      </c>
      <c r="D761">
        <f t="shared" si="25"/>
        <v>0.62307866754019048</v>
      </c>
      <c r="E761">
        <v>3.4772967797207397E-3</v>
      </c>
      <c r="G761">
        <v>752</v>
      </c>
      <c r="H761">
        <f t="shared" ca="1" si="26"/>
        <v>-3.1943137522810645E-2</v>
      </c>
    </row>
    <row r="762" spans="2:8">
      <c r="B762" s="79">
        <f>dataVAR!B1581</f>
        <v>43222</v>
      </c>
      <c r="C762" s="240">
        <f>dataVAR!C1581</f>
        <v>1495.85</v>
      </c>
      <c r="D762">
        <f t="shared" si="25"/>
        <v>-1.1250125346792794</v>
      </c>
      <c r="E762">
        <v>3.4762843868033685E-3</v>
      </c>
      <c r="G762">
        <v>753</v>
      </c>
      <c r="H762">
        <f t="shared" ca="1" si="26"/>
        <v>4.2218081919800522E-3</v>
      </c>
    </row>
    <row r="763" spans="2:8">
      <c r="B763" s="79">
        <f>dataVAR!B877</f>
        <v>44259</v>
      </c>
      <c r="C763" s="240">
        <f>dataVAR!C877</f>
        <v>3178.7</v>
      </c>
      <c r="D763">
        <f t="shared" si="25"/>
        <v>-0.12119734482650141</v>
      </c>
      <c r="E763">
        <v>3.4605341806398845E-3</v>
      </c>
      <c r="G763">
        <v>754</v>
      </c>
      <c r="H763">
        <f t="shared" ca="1" si="26"/>
        <v>-3.951061749047928E-2</v>
      </c>
    </row>
    <row r="764" spans="2:8">
      <c r="B764" s="79">
        <f>dataVAR!B770</f>
        <v>44419</v>
      </c>
      <c r="C764" s="240">
        <f>dataVAR!C770</f>
        <v>3563.95</v>
      </c>
      <c r="D764">
        <f t="shared" si="25"/>
        <v>0.60014871140167503</v>
      </c>
      <c r="E764">
        <v>3.4512268690637432E-3</v>
      </c>
      <c r="G764">
        <v>755</v>
      </c>
      <c r="H764">
        <f t="shared" ca="1" si="26"/>
        <v>3.0147318635462217E-2</v>
      </c>
    </row>
    <row r="765" spans="2:8">
      <c r="B765" s="79">
        <f>dataVAR!B1275</f>
        <v>43672</v>
      </c>
      <c r="C765" s="240">
        <f>dataVAR!C1275</f>
        <v>1425.05</v>
      </c>
      <c r="D765">
        <f t="shared" si="25"/>
        <v>-1.5769622118522157</v>
      </c>
      <c r="E765">
        <v>3.4384758429527834E-3</v>
      </c>
      <c r="G765">
        <v>756</v>
      </c>
      <c r="H765">
        <f t="shared" ca="1" si="26"/>
        <v>3.0560921391993703E-2</v>
      </c>
    </row>
    <row r="766" spans="2:8">
      <c r="B766" s="79">
        <f>dataVAR!B339</f>
        <v>45056</v>
      </c>
      <c r="C766" s="240">
        <f>dataVAR!C339</f>
        <v>3672.3</v>
      </c>
      <c r="D766">
        <f t="shared" si="25"/>
        <v>-0.15185306211366162</v>
      </c>
      <c r="E766">
        <v>3.4310922310269759E-3</v>
      </c>
      <c r="G766">
        <v>757</v>
      </c>
      <c r="H766">
        <f t="shared" ca="1" si="26"/>
        <v>-1.7683866793337374E-2</v>
      </c>
    </row>
    <row r="767" spans="2:8">
      <c r="B767" s="79">
        <f>dataVAR!B472</f>
        <v>44858</v>
      </c>
      <c r="C767" s="240">
        <f>dataVAR!C472</f>
        <v>4229.95</v>
      </c>
      <c r="D767">
        <f t="shared" si="25"/>
        <v>0.11597063795080315</v>
      </c>
      <c r="E767">
        <v>3.4042955590490756E-3</v>
      </c>
      <c r="G767">
        <v>758</v>
      </c>
      <c r="H767">
        <f t="shared" ca="1" si="26"/>
        <v>-4.2191606723327002E-2</v>
      </c>
    </row>
    <row r="768" spans="2:8">
      <c r="B768" s="79">
        <f>dataVAR!B566</f>
        <v>44720</v>
      </c>
      <c r="C768" s="240">
        <f>dataVAR!C566</f>
        <v>3739.4</v>
      </c>
      <c r="D768">
        <f t="shared" si="25"/>
        <v>-0.28337433812911161</v>
      </c>
      <c r="E768">
        <v>3.3962667807670406E-3</v>
      </c>
      <c r="G768">
        <v>759</v>
      </c>
      <c r="H768">
        <f t="shared" ca="1" si="26"/>
        <v>6.146563175981978E-3</v>
      </c>
    </row>
    <row r="769" spans="2:8">
      <c r="B769" s="79">
        <f>dataVAR!B693</f>
        <v>44533</v>
      </c>
      <c r="C769" s="240">
        <f>dataVAR!C693</f>
        <v>4799.05</v>
      </c>
      <c r="D769">
        <f t="shared" si="25"/>
        <v>0.17315927110573967</v>
      </c>
      <c r="E769">
        <v>3.3548306435649479E-3</v>
      </c>
      <c r="G769">
        <v>760</v>
      </c>
      <c r="H769">
        <f t="shared" ca="1" si="26"/>
        <v>-4.1971440106004662E-2</v>
      </c>
    </row>
    <row r="770" spans="2:8">
      <c r="B770" s="79">
        <f>dataVAR!B451</f>
        <v>44889</v>
      </c>
      <c r="C770" s="240">
        <f>dataVAR!C451</f>
        <v>3968.05</v>
      </c>
      <c r="D770">
        <f t="shared" si="25"/>
        <v>0.49995589773314347</v>
      </c>
      <c r="E770">
        <v>3.351772281095294E-3</v>
      </c>
      <c r="G770">
        <v>761</v>
      </c>
      <c r="H770">
        <f t="shared" ca="1" si="26"/>
        <v>1.3204807728615117E-2</v>
      </c>
    </row>
    <row r="771" spans="2:8">
      <c r="B771" s="79">
        <f>dataVAR!B972</f>
        <v>44120</v>
      </c>
      <c r="C771" s="240">
        <f>dataVAR!C972</f>
        <v>1984.2</v>
      </c>
      <c r="D771">
        <f t="shared" si="25"/>
        <v>-1.3822951315391594</v>
      </c>
      <c r="E771">
        <v>3.2758794476363271E-3</v>
      </c>
      <c r="G771">
        <v>762</v>
      </c>
      <c r="H771">
        <f t="shared" ca="1" si="26"/>
        <v>2.9766767251023736E-2</v>
      </c>
    </row>
    <row r="772" spans="2:8">
      <c r="B772" s="79">
        <f>dataVAR!B671</f>
        <v>44565</v>
      </c>
      <c r="C772" s="240">
        <f>dataVAR!C671</f>
        <v>4726.95</v>
      </c>
      <c r="D772">
        <f t="shared" si="25"/>
        <v>0.26650377093051547</v>
      </c>
      <c r="E772">
        <v>3.2684923682289465E-3</v>
      </c>
      <c r="G772">
        <v>763</v>
      </c>
      <c r="H772">
        <f t="shared" ca="1" si="26"/>
        <v>-4.9709898853617152E-2</v>
      </c>
    </row>
    <row r="773" spans="2:8">
      <c r="B773" s="79">
        <f>dataVAR!B350</f>
        <v>45040</v>
      </c>
      <c r="C773" s="240">
        <f>dataVAR!C350</f>
        <v>3467.2</v>
      </c>
      <c r="D773">
        <f t="shared" si="25"/>
        <v>-1.2906668204891556E-2</v>
      </c>
      <c r="E773">
        <v>3.2591139824641579E-3</v>
      </c>
      <c r="G773">
        <v>764</v>
      </c>
      <c r="H773">
        <f t="shared" ca="1" si="26"/>
        <v>5.9579940359332506E-2</v>
      </c>
    </row>
    <row r="774" spans="2:8">
      <c r="B774" s="79">
        <f>dataVAR!B346</f>
        <v>45044</v>
      </c>
      <c r="C774" s="240">
        <f>dataVAR!C346</f>
        <v>3511.95</v>
      </c>
      <c r="D774">
        <f t="shared" si="25"/>
        <v>0.35460356781844843</v>
      </c>
      <c r="E774">
        <v>3.174874357550545E-3</v>
      </c>
      <c r="G774">
        <v>765</v>
      </c>
      <c r="H774">
        <f t="shared" ca="1" si="26"/>
        <v>6.6154243065083065E-3</v>
      </c>
    </row>
    <row r="775" spans="2:8">
      <c r="B775" s="79">
        <f>dataVAR!B1013</f>
        <v>44062</v>
      </c>
      <c r="C775" s="240">
        <f>dataVAR!C1013</f>
        <v>2266.6</v>
      </c>
      <c r="D775">
        <f t="shared" si="25"/>
        <v>-0.90633548045530743</v>
      </c>
      <c r="E775">
        <v>3.1545045442513417E-3</v>
      </c>
      <c r="G775">
        <v>766</v>
      </c>
      <c r="H775">
        <f t="shared" ca="1" si="26"/>
        <v>-3.0974890235878315E-2</v>
      </c>
    </row>
    <row r="776" spans="2:8">
      <c r="B776" s="79">
        <f>dataVAR!B468</f>
        <v>44865</v>
      </c>
      <c r="C776" s="240">
        <f>dataVAR!C468</f>
        <v>4320.8999999999996</v>
      </c>
      <c r="D776">
        <f t="shared" si="25"/>
        <v>0.73387488717628269</v>
      </c>
      <c r="E776">
        <v>3.1359207572494788E-3</v>
      </c>
      <c r="G776">
        <v>767</v>
      </c>
      <c r="H776">
        <f t="shared" ca="1" si="26"/>
        <v>3.3153914834867584E-2</v>
      </c>
    </row>
    <row r="777" spans="2:8">
      <c r="B777" s="79">
        <f>dataVAR!B1687</f>
        <v>43063</v>
      </c>
      <c r="C777" s="240">
        <f>dataVAR!C1687</f>
        <v>1149.9000000000001</v>
      </c>
      <c r="D777">
        <f t="shared" si="25"/>
        <v>-2.5446560570484387</v>
      </c>
      <c r="E777">
        <v>3.1307070180016838E-3</v>
      </c>
      <c r="G777">
        <v>768</v>
      </c>
      <c r="H777">
        <f t="shared" ca="1" si="26"/>
        <v>-2.8624941955087704E-2</v>
      </c>
    </row>
    <row r="778" spans="2:8">
      <c r="B778" s="79">
        <f>dataVAR!B654</f>
        <v>44589</v>
      </c>
      <c r="C778" s="240">
        <f>dataVAR!C654</f>
        <v>4076</v>
      </c>
      <c r="D778">
        <f t="shared" ref="D778:D841" si="27">(C778-C779)/C778</f>
        <v>0.61734543670264974</v>
      </c>
      <c r="E778">
        <v>3.1157998037291018E-3</v>
      </c>
      <c r="G778">
        <v>769</v>
      </c>
      <c r="H778">
        <f t="shared" ca="1" si="26"/>
        <v>6.9826202303621568E-4</v>
      </c>
    </row>
    <row r="779" spans="2:8">
      <c r="B779" s="79">
        <f>dataVAR!B1501</f>
        <v>43336</v>
      </c>
      <c r="C779" s="240">
        <f>dataVAR!C1501</f>
        <v>1559.7</v>
      </c>
      <c r="D779">
        <f t="shared" si="27"/>
        <v>-1.365711354747708</v>
      </c>
      <c r="E779">
        <v>3.1095723536578423E-3</v>
      </c>
      <c r="G779">
        <v>770</v>
      </c>
      <c r="H779">
        <f t="shared" ref="H779:H842" ca="1" si="28">_xlfn.NORM.INV(RAND(),N$12,N$13)</f>
        <v>6.1195725530870954E-3</v>
      </c>
    </row>
    <row r="780" spans="2:8">
      <c r="B780" s="79">
        <f>dataVAR!B413</f>
        <v>44943</v>
      </c>
      <c r="C780" s="240">
        <f>dataVAR!C413</f>
        <v>3689.8</v>
      </c>
      <c r="D780">
        <f t="shared" si="27"/>
        <v>-0.31261857011220118</v>
      </c>
      <c r="E780">
        <v>3.1031492221801379E-3</v>
      </c>
      <c r="G780">
        <v>771</v>
      </c>
      <c r="H780">
        <f t="shared" ca="1" si="28"/>
        <v>5.187991146812717E-2</v>
      </c>
    </row>
    <row r="781" spans="2:8">
      <c r="B781" s="79">
        <f>dataVAR!B701</f>
        <v>44523</v>
      </c>
      <c r="C781" s="240">
        <f>dataVAR!C701</f>
        <v>4843.3</v>
      </c>
      <c r="D781">
        <f t="shared" si="27"/>
        <v>0.73093758387876029</v>
      </c>
      <c r="E781">
        <v>3.0970619205913322E-3</v>
      </c>
      <c r="G781">
        <v>772</v>
      </c>
      <c r="H781">
        <f t="shared" ca="1" si="28"/>
        <v>1.944243870296317E-2</v>
      </c>
    </row>
    <row r="782" spans="2:8">
      <c r="B782" s="79">
        <f>dataVAR!B1320</f>
        <v>43608</v>
      </c>
      <c r="C782" s="240">
        <f>dataVAR!C1320</f>
        <v>1303.1500000000001</v>
      </c>
      <c r="D782">
        <f t="shared" si="27"/>
        <v>-0.13590146951617227</v>
      </c>
      <c r="E782">
        <v>3.0694854774968344E-3</v>
      </c>
      <c r="G782">
        <v>773</v>
      </c>
      <c r="H782">
        <f t="shared" ca="1" si="28"/>
        <v>9.7938220259544497E-4</v>
      </c>
    </row>
    <row r="783" spans="2:8">
      <c r="B783" s="79">
        <f>dataVAR!B1585</f>
        <v>43215</v>
      </c>
      <c r="C783" s="240">
        <f>dataVAR!C1585</f>
        <v>1480.25</v>
      </c>
      <c r="D783">
        <f t="shared" si="27"/>
        <v>-0.56088498564431688</v>
      </c>
      <c r="E783">
        <v>3.0400270224624219E-3</v>
      </c>
      <c r="G783">
        <v>774</v>
      </c>
      <c r="H783">
        <f t="shared" ca="1" si="28"/>
        <v>-7.0715863280603648E-3</v>
      </c>
    </row>
    <row r="784" spans="2:8">
      <c r="B784" s="79">
        <f>dataVAR!B1094</f>
        <v>43945</v>
      </c>
      <c r="C784" s="240">
        <f>dataVAR!C1094</f>
        <v>2310.5</v>
      </c>
      <c r="D784">
        <f t="shared" si="27"/>
        <v>5.5572386929236134E-2</v>
      </c>
      <c r="E784">
        <v>3.0296472624972951E-3</v>
      </c>
      <c r="G784">
        <v>775</v>
      </c>
      <c r="H784">
        <f t="shared" ca="1" si="28"/>
        <v>3.0879767480901755E-2</v>
      </c>
    </row>
    <row r="785" spans="2:8">
      <c r="B785" s="79">
        <f>dataVAR!B1086</f>
        <v>43958</v>
      </c>
      <c r="C785" s="240">
        <f>dataVAR!C1086</f>
        <v>2182.1</v>
      </c>
      <c r="D785">
        <f t="shared" si="27"/>
        <v>-0.7515237615141378</v>
      </c>
      <c r="E785">
        <v>2.9787819073369692E-3</v>
      </c>
      <c r="G785">
        <v>776</v>
      </c>
      <c r="H785">
        <f t="shared" ca="1" si="28"/>
        <v>1.2643648185499614E-2</v>
      </c>
    </row>
    <row r="786" spans="2:8">
      <c r="B786" s="79">
        <f>dataVAR!B171</f>
        <v>45301</v>
      </c>
      <c r="C786" s="240">
        <f>dataVAR!C171</f>
        <v>3822</v>
      </c>
      <c r="D786">
        <f t="shared" si="27"/>
        <v>0.64769754055468343</v>
      </c>
      <c r="E786">
        <v>2.9434850863422294E-3</v>
      </c>
      <c r="G786">
        <v>777</v>
      </c>
      <c r="H786">
        <f t="shared" ca="1" si="28"/>
        <v>-1.0368432322811386E-2</v>
      </c>
    </row>
    <row r="787" spans="2:8">
      <c r="B787" s="79">
        <f>dataVAR!B1609</f>
        <v>43179</v>
      </c>
      <c r="C787" s="240">
        <f>dataVAR!C1609</f>
        <v>1346.5</v>
      </c>
      <c r="D787">
        <f t="shared" si="27"/>
        <v>-0.10375046416635726</v>
      </c>
      <c r="E787">
        <v>2.9335313776457819E-3</v>
      </c>
      <c r="G787">
        <v>778</v>
      </c>
      <c r="H787">
        <f t="shared" ca="1" si="28"/>
        <v>1.0760812129893145E-2</v>
      </c>
    </row>
    <row r="788" spans="2:8">
      <c r="B788" s="79">
        <f>dataVAR!B1348</f>
        <v>43564</v>
      </c>
      <c r="C788" s="240">
        <f>dataVAR!C1348</f>
        <v>1486.2</v>
      </c>
      <c r="D788">
        <f t="shared" si="27"/>
        <v>-0.38292289059345991</v>
      </c>
      <c r="E788">
        <v>2.926927735163596E-3</v>
      </c>
      <c r="G788">
        <v>779</v>
      </c>
      <c r="H788">
        <f t="shared" ca="1" si="28"/>
        <v>7.3983426021473897E-3</v>
      </c>
    </row>
    <row r="789" spans="2:8">
      <c r="B789" s="79">
        <f>dataVAR!B988</f>
        <v>44097</v>
      </c>
      <c r="C789" s="240">
        <f>dataVAR!C988</f>
        <v>2055.3000000000002</v>
      </c>
      <c r="D789">
        <f t="shared" si="27"/>
        <v>-0.61360871892181168</v>
      </c>
      <c r="E789">
        <v>2.9192818566632604E-3</v>
      </c>
      <c r="G789">
        <v>780</v>
      </c>
      <c r="H789">
        <f t="shared" ca="1" si="28"/>
        <v>-3.0725039440709268E-3</v>
      </c>
    </row>
    <row r="790" spans="2:8">
      <c r="B790" s="79">
        <f>dataVAR!B365</f>
        <v>45013</v>
      </c>
      <c r="C790" s="240">
        <f>dataVAR!C365</f>
        <v>3316.45</v>
      </c>
      <c r="D790">
        <f t="shared" si="27"/>
        <v>-0.19460567775784351</v>
      </c>
      <c r="E790">
        <v>2.9097378220686687E-3</v>
      </c>
      <c r="G790">
        <v>781</v>
      </c>
      <c r="H790">
        <f t="shared" ca="1" si="28"/>
        <v>-4.0204981061659623E-2</v>
      </c>
    </row>
    <row r="791" spans="2:8">
      <c r="B791" s="79">
        <f>dataVAR!B749</f>
        <v>44452</v>
      </c>
      <c r="C791" s="240">
        <f>dataVAR!C749</f>
        <v>3961.85</v>
      </c>
      <c r="D791">
        <f t="shared" si="27"/>
        <v>-0.11623357774776946</v>
      </c>
      <c r="E791">
        <v>2.8648232517636736E-3</v>
      </c>
      <c r="G791">
        <v>782</v>
      </c>
      <c r="H791">
        <f t="shared" ca="1" si="28"/>
        <v>1.497215376904296E-2</v>
      </c>
    </row>
    <row r="792" spans="2:8">
      <c r="B792" s="79">
        <f>dataVAR!B740</f>
        <v>44463</v>
      </c>
      <c r="C792" s="240">
        <f>dataVAR!C740</f>
        <v>4422.3500000000004</v>
      </c>
      <c r="D792">
        <f t="shared" si="27"/>
        <v>9.8465747848994367E-2</v>
      </c>
      <c r="E792">
        <v>2.8152452881388236E-3</v>
      </c>
      <c r="G792">
        <v>783</v>
      </c>
      <c r="H792">
        <f t="shared" ca="1" si="28"/>
        <v>3.3760418417430958E-2</v>
      </c>
    </row>
    <row r="793" spans="2:8">
      <c r="B793" s="79">
        <f>dataVAR!B310</f>
        <v>45097</v>
      </c>
      <c r="C793" s="240">
        <f>dataVAR!C310</f>
        <v>3986.9</v>
      </c>
      <c r="D793">
        <f t="shared" si="27"/>
        <v>0.7262283980034614</v>
      </c>
      <c r="E793">
        <v>2.8092001304272172E-3</v>
      </c>
      <c r="G793">
        <v>784</v>
      </c>
      <c r="H793">
        <f t="shared" ca="1" si="28"/>
        <v>4.5001123046684135E-3</v>
      </c>
    </row>
    <row r="794" spans="2:8">
      <c r="B794" s="79">
        <f>dataVAR!B1737</f>
        <v>42991</v>
      </c>
      <c r="C794" s="240">
        <f>dataVAR!C1737</f>
        <v>1091.5</v>
      </c>
      <c r="D794">
        <f t="shared" si="27"/>
        <v>-2.6842418689876317</v>
      </c>
      <c r="E794">
        <v>2.7943197434722442E-3</v>
      </c>
      <c r="G794">
        <v>785</v>
      </c>
      <c r="H794">
        <f t="shared" ca="1" si="28"/>
        <v>1.364658160375674E-2</v>
      </c>
    </row>
    <row r="795" spans="2:8">
      <c r="B795" s="79">
        <f>dataVAR!B186</f>
        <v>45279</v>
      </c>
      <c r="C795" s="240">
        <f>dataVAR!C186</f>
        <v>4021.35</v>
      </c>
      <c r="D795">
        <f t="shared" si="27"/>
        <v>3.9439491712981938E-2</v>
      </c>
      <c r="E795">
        <v>2.7851343454312156E-3</v>
      </c>
      <c r="G795">
        <v>786</v>
      </c>
      <c r="H795">
        <f t="shared" ca="1" si="28"/>
        <v>2.6450404945193896E-2</v>
      </c>
    </row>
    <row r="796" spans="2:8">
      <c r="B796" s="79">
        <f>dataVAR!B232</f>
        <v>45211</v>
      </c>
      <c r="C796" s="240">
        <f>dataVAR!C232</f>
        <v>3862.75</v>
      </c>
      <c r="D796">
        <f t="shared" si="27"/>
        <v>9.2149375444954967E-2</v>
      </c>
      <c r="E796">
        <v>2.7700472461328891E-3</v>
      </c>
      <c r="G796">
        <v>787</v>
      </c>
      <c r="H796">
        <f t="shared" ca="1" si="28"/>
        <v>4.5248526026896815E-2</v>
      </c>
    </row>
    <row r="797" spans="2:8">
      <c r="B797" s="79">
        <f>dataVAR!B354</f>
        <v>45034</v>
      </c>
      <c r="C797" s="240">
        <f>dataVAR!C354</f>
        <v>3506.8</v>
      </c>
      <c r="D797">
        <f t="shared" si="27"/>
        <v>0.17959393178966584</v>
      </c>
      <c r="E797">
        <v>2.7660545226418022E-3</v>
      </c>
      <c r="G797">
        <v>788</v>
      </c>
      <c r="H797">
        <f t="shared" ca="1" si="28"/>
        <v>1.7867442317265746E-2</v>
      </c>
    </row>
    <row r="798" spans="2:8">
      <c r="B798" s="79">
        <f>dataVAR!B898</f>
        <v>44230</v>
      </c>
      <c r="C798" s="240">
        <f>dataVAR!C898</f>
        <v>2877</v>
      </c>
      <c r="D798">
        <f t="shared" si="27"/>
        <v>0.44648939867917969</v>
      </c>
      <c r="E798">
        <v>2.7459158846020477E-3</v>
      </c>
      <c r="G798">
        <v>789</v>
      </c>
      <c r="H798">
        <f t="shared" ca="1" si="28"/>
        <v>-7.7871229328374536E-3</v>
      </c>
    </row>
    <row r="799" spans="2:8">
      <c r="B799" s="79">
        <f>dataVAR!B1499</f>
        <v>43340</v>
      </c>
      <c r="C799" s="240">
        <f>dataVAR!C1499</f>
        <v>1592.45</v>
      </c>
      <c r="D799">
        <f t="shared" si="27"/>
        <v>-1.0882602279506419</v>
      </c>
      <c r="E799">
        <v>2.7316399259004276E-3</v>
      </c>
      <c r="G799">
        <v>790</v>
      </c>
      <c r="H799">
        <f t="shared" ca="1" si="28"/>
        <v>-2.7994384888028863E-2</v>
      </c>
    </row>
    <row r="800" spans="2:8">
      <c r="B800" s="79">
        <f>dataVAR!B364</f>
        <v>45014</v>
      </c>
      <c r="C800" s="240">
        <f>dataVAR!C364</f>
        <v>3325.45</v>
      </c>
      <c r="D800">
        <f t="shared" si="27"/>
        <v>0.36598054398652807</v>
      </c>
      <c r="E800">
        <v>2.7064006375077058E-3</v>
      </c>
      <c r="G800">
        <v>791</v>
      </c>
      <c r="H800">
        <f t="shared" ca="1" si="28"/>
        <v>5.3672680310709701E-3</v>
      </c>
    </row>
    <row r="801" spans="2:8">
      <c r="B801" s="79">
        <f>dataVAR!B985</f>
        <v>44102</v>
      </c>
      <c r="C801" s="240">
        <f>dataVAR!C985</f>
        <v>2108.4</v>
      </c>
      <c r="D801">
        <f t="shared" si="27"/>
        <v>0.29531872509960161</v>
      </c>
      <c r="E801">
        <v>2.7034718269779326E-3</v>
      </c>
      <c r="G801">
        <v>792</v>
      </c>
      <c r="H801">
        <f t="shared" ca="1" si="28"/>
        <v>2.901969510750663E-2</v>
      </c>
    </row>
    <row r="802" spans="2:8">
      <c r="B802" s="79">
        <f>dataVAR!B1258</f>
        <v>43699</v>
      </c>
      <c r="C802" s="240">
        <f>dataVAR!C1258</f>
        <v>1485.75</v>
      </c>
      <c r="D802">
        <f t="shared" si="27"/>
        <v>0.46148409893992931</v>
      </c>
      <c r="E802">
        <v>2.6922429749284874E-3</v>
      </c>
      <c r="G802">
        <v>793</v>
      </c>
      <c r="H802">
        <f t="shared" ca="1" si="28"/>
        <v>-3.5853787020695652E-2</v>
      </c>
    </row>
    <row r="803" spans="2:8">
      <c r="B803" s="79">
        <f>dataVAR!B1797</f>
        <v>42902</v>
      </c>
      <c r="C803" s="240">
        <f>dataVAR!C1797</f>
        <v>800.1</v>
      </c>
      <c r="D803">
        <f t="shared" si="27"/>
        <v>-1.8690163729533809</v>
      </c>
      <c r="E803">
        <v>2.6871641044869106E-3</v>
      </c>
      <c r="G803">
        <v>794</v>
      </c>
      <c r="H803">
        <f t="shared" ca="1" si="28"/>
        <v>1.5452234257310061E-2</v>
      </c>
    </row>
    <row r="804" spans="2:8">
      <c r="B804" s="79">
        <f>dataVAR!B1047</f>
        <v>44014</v>
      </c>
      <c r="C804" s="240">
        <f>dataVAR!C1047</f>
        <v>2295.5</v>
      </c>
      <c r="D804">
        <f t="shared" si="27"/>
        <v>0.34905249401001959</v>
      </c>
      <c r="E804">
        <v>2.6791548682204708E-3</v>
      </c>
      <c r="G804">
        <v>795</v>
      </c>
      <c r="H804">
        <f t="shared" ca="1" si="28"/>
        <v>3.4143114659064069E-2</v>
      </c>
    </row>
    <row r="805" spans="2:8">
      <c r="B805" s="79">
        <f>dataVAR!B1544</f>
        <v>43273</v>
      </c>
      <c r="C805" s="240">
        <f>dataVAR!C1544</f>
        <v>1494.25</v>
      </c>
      <c r="D805">
        <f t="shared" si="27"/>
        <v>-1.8353019909653669</v>
      </c>
      <c r="E805">
        <v>2.6100050192404823E-3</v>
      </c>
      <c r="G805">
        <v>796</v>
      </c>
      <c r="H805">
        <f t="shared" ca="1" si="28"/>
        <v>1.907274640691144E-2</v>
      </c>
    </row>
    <row r="806" spans="2:8">
      <c r="B806" s="79">
        <f>dataVAR!B651</f>
        <v>44594</v>
      </c>
      <c r="C806" s="240">
        <f>dataVAR!C651</f>
        <v>4236.6499999999996</v>
      </c>
      <c r="D806">
        <f t="shared" si="27"/>
        <v>9.118053178808723E-2</v>
      </c>
      <c r="E806">
        <v>2.6081927938345802E-3</v>
      </c>
      <c r="G806">
        <v>797</v>
      </c>
      <c r="H806">
        <f t="shared" ca="1" si="28"/>
        <v>6.7582416586353014E-2</v>
      </c>
    </row>
    <row r="807" spans="2:8">
      <c r="B807" s="79">
        <f>dataVAR!B139</f>
        <v>45348</v>
      </c>
      <c r="C807" s="240">
        <f>dataVAR!C139</f>
        <v>3850.35</v>
      </c>
      <c r="D807">
        <f t="shared" si="27"/>
        <v>-0.34308569350838247</v>
      </c>
      <c r="E807">
        <v>2.5452231615306991E-3</v>
      </c>
      <c r="G807">
        <v>798</v>
      </c>
      <c r="H807">
        <f t="shared" ca="1" si="28"/>
        <v>-1.9192715341969292E-2</v>
      </c>
    </row>
    <row r="808" spans="2:8">
      <c r="B808" s="79">
        <f>dataVAR!B38</f>
        <v>45498</v>
      </c>
      <c r="C808" s="240">
        <f>dataVAR!C38</f>
        <v>5171.3500000000004</v>
      </c>
      <c r="D808">
        <f t="shared" si="27"/>
        <v>0.41327699730244521</v>
      </c>
      <c r="E808">
        <v>2.4945130381816248E-3</v>
      </c>
      <c r="G808">
        <v>799</v>
      </c>
      <c r="H808">
        <f t="shared" ca="1" si="28"/>
        <v>3.0802683886581944E-2</v>
      </c>
    </row>
    <row r="809" spans="2:8">
      <c r="B809" s="79">
        <f>dataVAR!B827</f>
        <v>44337</v>
      </c>
      <c r="C809" s="240">
        <f>dataVAR!C827</f>
        <v>3034.15</v>
      </c>
      <c r="D809">
        <f t="shared" si="27"/>
        <v>-0.54339765667485107</v>
      </c>
      <c r="E809">
        <v>2.48834105103577E-3</v>
      </c>
      <c r="G809">
        <v>800</v>
      </c>
      <c r="H809">
        <f t="shared" ca="1" si="28"/>
        <v>-4.1432151161746325E-2</v>
      </c>
    </row>
    <row r="810" spans="2:8">
      <c r="B810" s="79">
        <f>dataVAR!B85</f>
        <v>45429</v>
      </c>
      <c r="C810" s="240">
        <f>dataVAR!C85</f>
        <v>4682.8999999999996</v>
      </c>
      <c r="D810">
        <f t="shared" si="27"/>
        <v>-4.5185675542932881E-2</v>
      </c>
      <c r="E810">
        <v>2.4877746695423E-3</v>
      </c>
      <c r="G810">
        <v>801</v>
      </c>
      <c r="H810">
        <f t="shared" ca="1" si="28"/>
        <v>-2.7343724084877039E-2</v>
      </c>
    </row>
    <row r="811" spans="2:8">
      <c r="B811" s="79">
        <f>dataVAR!B699</f>
        <v>44525</v>
      </c>
      <c r="C811" s="240">
        <f>dataVAR!C699</f>
        <v>4894.5</v>
      </c>
      <c r="D811">
        <f t="shared" si="27"/>
        <v>0.24873837981407698</v>
      </c>
      <c r="E811">
        <v>2.4313004392684926E-3</v>
      </c>
      <c r="G811">
        <v>802</v>
      </c>
      <c r="H811">
        <f t="shared" ca="1" si="28"/>
        <v>0.10639056935431</v>
      </c>
    </row>
    <row r="812" spans="2:8">
      <c r="B812" s="79">
        <f>dataVAR!B286</f>
        <v>45132</v>
      </c>
      <c r="C812" s="240">
        <f>dataVAR!C286</f>
        <v>3677.05</v>
      </c>
      <c r="D812">
        <f t="shared" si="27"/>
        <v>7.5930433363701949E-2</v>
      </c>
      <c r="E812">
        <v>2.4068206850601332E-3</v>
      </c>
      <c r="G812">
        <v>803</v>
      </c>
      <c r="H812">
        <f t="shared" ca="1" si="28"/>
        <v>-2.2621848291645485E-2</v>
      </c>
    </row>
    <row r="813" spans="2:8">
      <c r="B813" s="79">
        <f>dataVAR!B378</f>
        <v>44994</v>
      </c>
      <c r="C813" s="240">
        <f>dataVAR!C378</f>
        <v>3397.85</v>
      </c>
      <c r="D813">
        <f t="shared" si="27"/>
        <v>-0.34696940712509389</v>
      </c>
      <c r="E813">
        <v>2.3985755698456646E-3</v>
      </c>
      <c r="G813">
        <v>804</v>
      </c>
      <c r="H813">
        <f t="shared" ca="1" si="28"/>
        <v>-1.8729071757920331E-2</v>
      </c>
    </row>
    <row r="814" spans="2:8">
      <c r="B814" s="79">
        <f>dataVAR!B507</f>
        <v>44806</v>
      </c>
      <c r="C814" s="240">
        <f>dataVAR!C507</f>
        <v>4576.8</v>
      </c>
      <c r="D814">
        <f t="shared" si="27"/>
        <v>0.23360208005593427</v>
      </c>
      <c r="E814">
        <v>2.3925013109595827E-3</v>
      </c>
      <c r="G814">
        <v>805</v>
      </c>
      <c r="H814">
        <f t="shared" ca="1" si="28"/>
        <v>3.7736048322671065E-2</v>
      </c>
    </row>
    <row r="815" spans="2:8">
      <c r="B815" s="79">
        <f>dataVAR!B270</f>
        <v>45155</v>
      </c>
      <c r="C815" s="240">
        <f>dataVAR!C270</f>
        <v>3507.65</v>
      </c>
      <c r="D815">
        <f t="shared" si="27"/>
        <v>0.49175373825780794</v>
      </c>
      <c r="E815">
        <v>2.3662566105512755E-3</v>
      </c>
      <c r="G815">
        <v>806</v>
      </c>
      <c r="H815">
        <f t="shared" ca="1" si="28"/>
        <v>4.1134169570275049E-3</v>
      </c>
    </row>
    <row r="816" spans="2:8">
      <c r="B816" s="79">
        <f>dataVAR!B1183</f>
        <v>43812</v>
      </c>
      <c r="C816" s="240">
        <f>dataVAR!C1183</f>
        <v>1782.75</v>
      </c>
      <c r="D816">
        <f t="shared" si="27"/>
        <v>0.27095778993128589</v>
      </c>
      <c r="E816">
        <v>2.3559108119478589E-3</v>
      </c>
      <c r="G816">
        <v>807</v>
      </c>
      <c r="H816">
        <f t="shared" ca="1" si="28"/>
        <v>4.9686663501041638E-2</v>
      </c>
    </row>
    <row r="817" spans="2:8">
      <c r="B817" s="79">
        <f>dataVAR!B1309</f>
        <v>43626</v>
      </c>
      <c r="C817" s="240">
        <f>dataVAR!C1309</f>
        <v>1299.7</v>
      </c>
      <c r="D817">
        <f t="shared" si="27"/>
        <v>-7.1978148803570022E-2</v>
      </c>
      <c r="E817">
        <v>2.3466953912440981E-3</v>
      </c>
      <c r="G817">
        <v>808</v>
      </c>
      <c r="H817">
        <f t="shared" ca="1" si="28"/>
        <v>-3.9996997357459381E-2</v>
      </c>
    </row>
    <row r="818" spans="2:8">
      <c r="B818" s="79">
        <f>dataVAR!B1405</f>
        <v>43481</v>
      </c>
      <c r="C818" s="240">
        <f>dataVAR!C1405</f>
        <v>1393.25</v>
      </c>
      <c r="D818">
        <f t="shared" si="27"/>
        <v>-2.4200968957473536</v>
      </c>
      <c r="E818">
        <v>2.3326753992463662E-3</v>
      </c>
      <c r="G818">
        <v>809</v>
      </c>
      <c r="H818">
        <f t="shared" ca="1" si="28"/>
        <v>3.1765725056316918E-2</v>
      </c>
    </row>
    <row r="819" spans="2:8">
      <c r="B819" s="79">
        <f>dataVAR!B108</f>
        <v>45394</v>
      </c>
      <c r="C819" s="240">
        <f>dataVAR!C108</f>
        <v>4765.05</v>
      </c>
      <c r="D819">
        <f t="shared" si="27"/>
        <v>0.5959014071205968</v>
      </c>
      <c r="E819">
        <v>2.3189683214237377E-3</v>
      </c>
      <c r="G819">
        <v>810</v>
      </c>
      <c r="H819">
        <f t="shared" ca="1" si="28"/>
        <v>-3.1877136609693465E-3</v>
      </c>
    </row>
    <row r="820" spans="2:8">
      <c r="B820" s="79">
        <f>dataVAR!B1174</f>
        <v>43826</v>
      </c>
      <c r="C820" s="240">
        <f>dataVAR!C1174</f>
        <v>1925.55</v>
      </c>
      <c r="D820">
        <f t="shared" si="27"/>
        <v>0.35569058191166153</v>
      </c>
      <c r="E820">
        <v>2.3110280179689155E-3</v>
      </c>
      <c r="G820">
        <v>811</v>
      </c>
      <c r="H820">
        <f t="shared" ca="1" si="28"/>
        <v>-2.7509730525527121E-2</v>
      </c>
    </row>
    <row r="821" spans="2:8">
      <c r="B821" s="79">
        <f>dataVAR!B1626</f>
        <v>43153</v>
      </c>
      <c r="C821" s="240">
        <f>dataVAR!C1626</f>
        <v>1240.6500000000001</v>
      </c>
      <c r="D821">
        <f t="shared" si="27"/>
        <v>-1.7670575907790267</v>
      </c>
      <c r="E821">
        <v>2.2971829283038214E-3</v>
      </c>
      <c r="G821">
        <v>812</v>
      </c>
      <c r="H821">
        <f t="shared" ca="1" si="28"/>
        <v>3.1181480435049792E-2</v>
      </c>
    </row>
    <row r="822" spans="2:8">
      <c r="B822" s="79">
        <f>dataVAR!B330</f>
        <v>45069</v>
      </c>
      <c r="C822" s="240">
        <f>dataVAR!C330</f>
        <v>3432.95</v>
      </c>
      <c r="D822">
        <f t="shared" si="27"/>
        <v>0.65493234681542112</v>
      </c>
      <c r="E822">
        <v>2.2866630740325114E-3</v>
      </c>
      <c r="G822">
        <v>813</v>
      </c>
      <c r="H822">
        <f t="shared" ca="1" si="28"/>
        <v>2.971867346485773E-2</v>
      </c>
    </row>
    <row r="823" spans="2:8">
      <c r="B823" s="79">
        <f>dataVAR!B1642</f>
        <v>43130</v>
      </c>
      <c r="C823" s="240">
        <f>dataVAR!C1642</f>
        <v>1184.5999999999999</v>
      </c>
      <c r="D823">
        <f t="shared" si="27"/>
        <v>-2.0001688333614727</v>
      </c>
      <c r="E823">
        <v>2.2792503798749098E-3</v>
      </c>
      <c r="G823">
        <v>814</v>
      </c>
      <c r="H823">
        <f t="shared" ca="1" si="28"/>
        <v>-1.3059276634082767E-2</v>
      </c>
    </row>
    <row r="824" spans="2:8">
      <c r="B824" s="79">
        <f>dataVAR!B344</f>
        <v>45049</v>
      </c>
      <c r="C824" s="240">
        <f>dataVAR!C344</f>
        <v>3554</v>
      </c>
      <c r="D824">
        <f t="shared" si="27"/>
        <v>0.60873663477771522</v>
      </c>
      <c r="E824">
        <v>2.279122115925692E-3</v>
      </c>
      <c r="G824">
        <v>815</v>
      </c>
      <c r="H824">
        <f t="shared" ca="1" si="28"/>
        <v>-6.0333399631192133E-3</v>
      </c>
    </row>
    <row r="825" spans="2:8">
      <c r="B825" s="79">
        <f>dataVAR!B1296</f>
        <v>43643</v>
      </c>
      <c r="C825" s="240">
        <f>dataVAR!C1296</f>
        <v>1390.55</v>
      </c>
      <c r="D825">
        <f t="shared" si="27"/>
        <v>-1.1009312861817266</v>
      </c>
      <c r="E825">
        <v>2.2293337168745528E-3</v>
      </c>
      <c r="G825">
        <v>816</v>
      </c>
      <c r="H825">
        <f t="shared" ca="1" si="28"/>
        <v>4.0113981922584953E-2</v>
      </c>
    </row>
    <row r="826" spans="2:8">
      <c r="B826" s="79">
        <f>dataVAR!B916</f>
        <v>44203</v>
      </c>
      <c r="C826" s="240">
        <f>dataVAR!C916</f>
        <v>2921.45</v>
      </c>
      <c r="D826">
        <f t="shared" si="27"/>
        <v>-0.24884903044720946</v>
      </c>
      <c r="E826">
        <v>2.2249225555802769E-3</v>
      </c>
      <c r="G826">
        <v>817</v>
      </c>
      <c r="H826">
        <f t="shared" ca="1" si="28"/>
        <v>4.0635995672738956E-2</v>
      </c>
    </row>
    <row r="827" spans="2:8">
      <c r="B827" s="79">
        <f>dataVAR!B276</f>
        <v>45146</v>
      </c>
      <c r="C827" s="240">
        <f>dataVAR!C276</f>
        <v>3648.45</v>
      </c>
      <c r="D827">
        <f t="shared" si="27"/>
        <v>2.6202908084254933E-2</v>
      </c>
      <c r="E827">
        <v>2.2201208732475185E-3</v>
      </c>
      <c r="G827">
        <v>818</v>
      </c>
      <c r="H827">
        <f t="shared" ca="1" si="28"/>
        <v>6.148052460755898E-3</v>
      </c>
    </row>
    <row r="828" spans="2:8">
      <c r="B828" s="79">
        <f>dataVAR!B390</f>
        <v>44977</v>
      </c>
      <c r="C828" s="240">
        <f>dataVAR!C390</f>
        <v>3552.85</v>
      </c>
      <c r="D828">
        <f t="shared" si="27"/>
        <v>-2.6626511110798348E-2</v>
      </c>
      <c r="E828">
        <v>2.2094937866782749E-3</v>
      </c>
      <c r="G828">
        <v>819</v>
      </c>
      <c r="H828">
        <f t="shared" ca="1" si="28"/>
        <v>-3.9175628742343559E-2</v>
      </c>
    </row>
    <row r="829" spans="2:8">
      <c r="B829" s="79">
        <f>dataVAR!B218</f>
        <v>45232</v>
      </c>
      <c r="C829" s="240">
        <f>dataVAR!C218</f>
        <v>3647.45</v>
      </c>
      <c r="D829">
        <f t="shared" si="27"/>
        <v>-9.9411917915255971E-2</v>
      </c>
      <c r="E829">
        <v>2.1933131365748674E-3</v>
      </c>
      <c r="G829">
        <v>820</v>
      </c>
      <c r="H829">
        <f t="shared" ca="1" si="28"/>
        <v>-6.2921791499206837E-3</v>
      </c>
    </row>
    <row r="830" spans="2:8">
      <c r="B830" s="79">
        <f>dataVAR!B615</f>
        <v>44648</v>
      </c>
      <c r="C830" s="240">
        <f>dataVAR!C615</f>
        <v>4010.05</v>
      </c>
      <c r="D830">
        <f t="shared" si="27"/>
        <v>0.79947880949115346</v>
      </c>
      <c r="E830">
        <v>2.1820176805775488E-3</v>
      </c>
      <c r="G830">
        <v>821</v>
      </c>
      <c r="H830">
        <f t="shared" ca="1" si="28"/>
        <v>2.3961179526229559E-2</v>
      </c>
    </row>
    <row r="831" spans="2:8">
      <c r="B831" s="79">
        <f>dataVAR!B1801</f>
        <v>42898</v>
      </c>
      <c r="C831" s="240">
        <f>dataVAR!C1801</f>
        <v>804.1</v>
      </c>
      <c r="D831">
        <f t="shared" si="27"/>
        <v>-2.7811839323467229</v>
      </c>
      <c r="E831">
        <v>2.1763462255938314E-3</v>
      </c>
      <c r="G831">
        <v>822</v>
      </c>
      <c r="H831">
        <f t="shared" ca="1" si="28"/>
        <v>4.6752636847021717E-2</v>
      </c>
    </row>
    <row r="832" spans="2:8">
      <c r="B832" s="79">
        <f>dataVAR!B826</f>
        <v>44340</v>
      </c>
      <c r="C832" s="240">
        <f>dataVAR!C826</f>
        <v>3040.45</v>
      </c>
      <c r="D832">
        <f t="shared" si="27"/>
        <v>0.5946488184314821</v>
      </c>
      <c r="E832">
        <v>2.0720617013927963E-3</v>
      </c>
      <c r="G832">
        <v>823</v>
      </c>
      <c r="H832">
        <f t="shared" ca="1" si="28"/>
        <v>2.4078005928208704E-2</v>
      </c>
    </row>
    <row r="833" spans="2:8">
      <c r="B833" s="79">
        <f>dataVAR!B1715</f>
        <v>43024</v>
      </c>
      <c r="C833" s="240">
        <f>dataVAR!C1715</f>
        <v>1232.45</v>
      </c>
      <c r="D833">
        <f t="shared" si="27"/>
        <v>-0.24475637956915075</v>
      </c>
      <c r="E833">
        <v>2.0690494543388815E-3</v>
      </c>
      <c r="G833">
        <v>824</v>
      </c>
      <c r="H833">
        <f t="shared" ca="1" si="28"/>
        <v>-5.2476096425525961E-4</v>
      </c>
    </row>
    <row r="834" spans="2:8">
      <c r="B834" s="79">
        <f>dataVAR!B1255</f>
        <v>43704</v>
      </c>
      <c r="C834" s="240">
        <f>dataVAR!C1255</f>
        <v>1534.1</v>
      </c>
      <c r="D834">
        <f t="shared" si="27"/>
        <v>-2.2526888729548271</v>
      </c>
      <c r="E834">
        <v>1.9881363665992793E-3</v>
      </c>
      <c r="G834">
        <v>825</v>
      </c>
      <c r="H834">
        <f t="shared" ca="1" si="28"/>
        <v>-6.5550456609753879E-3</v>
      </c>
    </row>
    <row r="835" spans="2:8">
      <c r="B835" s="79">
        <f>dataVAR!B27</f>
        <v>45513</v>
      </c>
      <c r="C835" s="240">
        <f>dataVAR!C27</f>
        <v>4989.95</v>
      </c>
      <c r="D835">
        <f t="shared" si="27"/>
        <v>0.81632080481768354</v>
      </c>
      <c r="E835">
        <v>1.9739676750266948E-3</v>
      </c>
      <c r="G835">
        <v>826</v>
      </c>
      <c r="H835">
        <f t="shared" ca="1" si="28"/>
        <v>-6.1326009232413888E-2</v>
      </c>
    </row>
    <row r="836" spans="2:8">
      <c r="B836" s="79">
        <f>dataVAR!B1772</f>
        <v>42940</v>
      </c>
      <c r="C836" s="240">
        <f>dataVAR!C1772</f>
        <v>916.55</v>
      </c>
      <c r="D836">
        <f t="shared" si="27"/>
        <v>-2.1161966068408709</v>
      </c>
      <c r="E836">
        <v>1.9638863128033984E-3</v>
      </c>
      <c r="G836">
        <v>827</v>
      </c>
      <c r="H836">
        <f t="shared" ca="1" si="28"/>
        <v>-2.0194971459624286E-2</v>
      </c>
    </row>
    <row r="837" spans="2:8">
      <c r="B837" s="79">
        <f>dataVAR!B833</f>
        <v>44328</v>
      </c>
      <c r="C837" s="240">
        <f>dataVAR!C833</f>
        <v>2856.15</v>
      </c>
      <c r="D837">
        <f t="shared" si="27"/>
        <v>-0.27468795406403718</v>
      </c>
      <c r="E837">
        <v>1.9606813367644936E-3</v>
      </c>
      <c r="G837">
        <v>828</v>
      </c>
      <c r="H837">
        <f t="shared" ca="1" si="28"/>
        <v>-2.1319688760998875E-2</v>
      </c>
    </row>
    <row r="838" spans="2:8">
      <c r="B838" s="79">
        <f>dataVAR!B242</f>
        <v>45196</v>
      </c>
      <c r="C838" s="240">
        <f>dataVAR!C242</f>
        <v>3640.7</v>
      </c>
      <c r="D838">
        <f t="shared" si="27"/>
        <v>-6.4136017798775962E-3</v>
      </c>
      <c r="E838">
        <v>1.9501744170076934E-3</v>
      </c>
      <c r="G838">
        <v>829</v>
      </c>
      <c r="H838">
        <f t="shared" ca="1" si="28"/>
        <v>4.5920766544015057E-2</v>
      </c>
    </row>
    <row r="839" spans="2:8">
      <c r="B839" s="79">
        <f>dataVAR!B581</f>
        <v>44699</v>
      </c>
      <c r="C839" s="240">
        <f>dataVAR!C581</f>
        <v>3664.05</v>
      </c>
      <c r="D839">
        <f t="shared" si="27"/>
        <v>3.1754479332978633E-2</v>
      </c>
      <c r="E839">
        <v>1.9241003807262951E-3</v>
      </c>
      <c r="G839">
        <v>830</v>
      </c>
      <c r="H839">
        <f t="shared" ca="1" si="28"/>
        <v>1.8664135528080959E-2</v>
      </c>
    </row>
    <row r="840" spans="2:8">
      <c r="B840" s="79">
        <f>dataVAR!B268</f>
        <v>45159</v>
      </c>
      <c r="C840" s="240">
        <f>dataVAR!C268</f>
        <v>3547.7</v>
      </c>
      <c r="D840">
        <f t="shared" si="27"/>
        <v>-0.23327789835668192</v>
      </c>
      <c r="E840">
        <v>1.9026411477858895E-3</v>
      </c>
      <c r="G840">
        <v>831</v>
      </c>
      <c r="H840">
        <f t="shared" ca="1" si="28"/>
        <v>-1.281649102767941E-2</v>
      </c>
    </row>
    <row r="841" spans="2:8">
      <c r="B841" s="79">
        <f>dataVAR!B491</f>
        <v>44830</v>
      </c>
      <c r="C841" s="240">
        <f>dataVAR!C491</f>
        <v>4375.3</v>
      </c>
      <c r="D841">
        <f t="shared" si="27"/>
        <v>0.62794551230772755</v>
      </c>
      <c r="E841">
        <v>1.8970127762668117E-3</v>
      </c>
      <c r="G841">
        <v>832</v>
      </c>
      <c r="H841">
        <f t="shared" ca="1" si="28"/>
        <v>-3.0327981894673589E-2</v>
      </c>
    </row>
    <row r="842" spans="2:8">
      <c r="B842" s="79">
        <f>dataVAR!B1511</f>
        <v>43320</v>
      </c>
      <c r="C842" s="240">
        <f>dataVAR!C1511</f>
        <v>1627.85</v>
      </c>
      <c r="D842">
        <f t="shared" ref="D842:D905" si="29">(C842-C843)/C842</f>
        <v>0.44801425192738886</v>
      </c>
      <c r="E842">
        <v>1.842921645114722E-3</v>
      </c>
      <c r="G842">
        <v>833</v>
      </c>
      <c r="H842">
        <f t="shared" ca="1" si="28"/>
        <v>-4.5519677902509506E-2</v>
      </c>
    </row>
    <row r="843" spans="2:8">
      <c r="B843" s="79">
        <f>dataVAR!B1768</f>
        <v>42944</v>
      </c>
      <c r="C843" s="240">
        <f>dataVAR!C1768</f>
        <v>898.55</v>
      </c>
      <c r="D843">
        <f t="shared" si="29"/>
        <v>-1.4851705525568974</v>
      </c>
      <c r="E843">
        <v>1.8362918034611066E-3</v>
      </c>
      <c r="G843">
        <v>834</v>
      </c>
      <c r="H843">
        <f t="shared" ref="H843:H906" ca="1" si="30">_xlfn.NORM.INV(RAND(),N$12,N$13)</f>
        <v>1.4930076019671961E-2</v>
      </c>
    </row>
    <row r="844" spans="2:8">
      <c r="B844" s="79">
        <f>dataVAR!B1127</f>
        <v>43893</v>
      </c>
      <c r="C844" s="240">
        <f>dataVAR!C1127</f>
        <v>2233.0500000000002</v>
      </c>
      <c r="D844">
        <f t="shared" si="29"/>
        <v>-0.1992566221087749</v>
      </c>
      <c r="E844">
        <v>1.8360538277245755E-3</v>
      </c>
      <c r="G844">
        <v>835</v>
      </c>
      <c r="H844">
        <f t="shared" ca="1" si="30"/>
        <v>3.5202290476943954E-2</v>
      </c>
    </row>
    <row r="845" spans="2:8">
      <c r="B845" s="79">
        <f>dataVAR!B924</f>
        <v>44193</v>
      </c>
      <c r="C845" s="240">
        <f>dataVAR!C924</f>
        <v>2678</v>
      </c>
      <c r="D845">
        <f t="shared" si="29"/>
        <v>0.13220687079910387</v>
      </c>
      <c r="E845">
        <v>1.8297236743839026E-3</v>
      </c>
      <c r="G845">
        <v>836</v>
      </c>
      <c r="H845">
        <f t="shared" ca="1" si="30"/>
        <v>-1.24525363915368E-2</v>
      </c>
    </row>
    <row r="846" spans="2:8">
      <c r="B846" s="79">
        <f>dataVAR!B1129</f>
        <v>43889</v>
      </c>
      <c r="C846" s="240">
        <f>dataVAR!C1129</f>
        <v>2323.9499999999998</v>
      </c>
      <c r="D846">
        <f t="shared" si="29"/>
        <v>0.17248649927924437</v>
      </c>
      <c r="E846">
        <v>1.8287828911981757E-3</v>
      </c>
      <c r="G846">
        <v>837</v>
      </c>
      <c r="H846">
        <f t="shared" ca="1" si="30"/>
        <v>1.6732154840686197E-2</v>
      </c>
    </row>
    <row r="847" spans="2:8">
      <c r="B847" s="79">
        <f>dataVAR!B1177</f>
        <v>43822</v>
      </c>
      <c r="C847" s="240">
        <f>dataVAR!C1177</f>
        <v>1923.1</v>
      </c>
      <c r="D847">
        <f t="shared" si="29"/>
        <v>-1.473688315740211</v>
      </c>
      <c r="E847">
        <v>1.8199781602620769E-3</v>
      </c>
      <c r="G847">
        <v>838</v>
      </c>
      <c r="H847">
        <f t="shared" ca="1" si="30"/>
        <v>2.5799629289174539E-2</v>
      </c>
    </row>
    <row r="848" spans="2:8">
      <c r="B848" s="79">
        <f>dataVAR!B710</f>
        <v>44509</v>
      </c>
      <c r="C848" s="240">
        <f>dataVAR!C710</f>
        <v>4757.1499999999996</v>
      </c>
      <c r="D848">
        <f t="shared" si="29"/>
        <v>0.29474580368497938</v>
      </c>
      <c r="E848">
        <v>1.8183155881146562E-3</v>
      </c>
      <c r="G848">
        <v>839</v>
      </c>
      <c r="H848">
        <f t="shared" ca="1" si="30"/>
        <v>3.0104079074516312E-2</v>
      </c>
    </row>
    <row r="849" spans="2:8">
      <c r="B849" s="79">
        <f>dataVAR!B790</f>
        <v>44390</v>
      </c>
      <c r="C849" s="240">
        <f>dataVAR!C790</f>
        <v>3355</v>
      </c>
      <c r="D849">
        <f t="shared" si="29"/>
        <v>0.55822652757078983</v>
      </c>
      <c r="E849">
        <v>1.7734724292100799E-3</v>
      </c>
      <c r="G849">
        <v>840</v>
      </c>
      <c r="H849">
        <f t="shared" ca="1" si="30"/>
        <v>-2.3006030334446665E-2</v>
      </c>
    </row>
    <row r="850" spans="2:8">
      <c r="B850" s="79">
        <f>dataVAR!B1361</f>
        <v>43544</v>
      </c>
      <c r="C850" s="240">
        <f>dataVAR!C1361</f>
        <v>1482.15</v>
      </c>
      <c r="D850">
        <f t="shared" si="29"/>
        <v>0.22521337246567497</v>
      </c>
      <c r="E850">
        <v>1.7542084134535211E-3</v>
      </c>
      <c r="G850">
        <v>841</v>
      </c>
      <c r="H850">
        <f t="shared" ca="1" si="30"/>
        <v>3.1774681158473921E-2</v>
      </c>
    </row>
    <row r="851" spans="2:8">
      <c r="B851" s="79">
        <f>dataVAR!B1664</f>
        <v>43097</v>
      </c>
      <c r="C851" s="240">
        <f>dataVAR!C1664</f>
        <v>1148.3499999999999</v>
      </c>
      <c r="D851">
        <f t="shared" si="29"/>
        <v>-2.2518395959420041</v>
      </c>
      <c r="E851">
        <v>1.7416292942047287E-3</v>
      </c>
      <c r="G851">
        <v>842</v>
      </c>
      <c r="H851">
        <f t="shared" ca="1" si="30"/>
        <v>2.8604376097956352E-2</v>
      </c>
    </row>
    <row r="852" spans="2:8">
      <c r="B852" s="79">
        <f>dataVAR!B160</f>
        <v>45316</v>
      </c>
      <c r="C852" s="240">
        <f>dataVAR!C160</f>
        <v>3734.25</v>
      </c>
      <c r="D852">
        <f t="shared" si="29"/>
        <v>6.7496819977237776E-2</v>
      </c>
      <c r="E852">
        <v>1.7406440382941688E-3</v>
      </c>
      <c r="G852">
        <v>843</v>
      </c>
      <c r="H852">
        <f t="shared" ca="1" si="30"/>
        <v>5.2715399986435339E-2</v>
      </c>
    </row>
    <row r="853" spans="2:8">
      <c r="B853" s="79">
        <f>dataVAR!B352</f>
        <v>45036</v>
      </c>
      <c r="C853" s="240">
        <f>dataVAR!C352</f>
        <v>3482.2</v>
      </c>
      <c r="D853">
        <f t="shared" si="29"/>
        <v>1.3454138188501497E-2</v>
      </c>
      <c r="E853">
        <v>1.7230486474068118E-3</v>
      </c>
      <c r="G853">
        <v>844</v>
      </c>
      <c r="H853">
        <f t="shared" ca="1" si="30"/>
        <v>-4.3526694760651664E-2</v>
      </c>
    </row>
    <row r="854" spans="2:8">
      <c r="B854" s="79">
        <f>dataVAR!B328</f>
        <v>45071</v>
      </c>
      <c r="C854" s="240">
        <f>dataVAR!C328</f>
        <v>3435.35</v>
      </c>
      <c r="D854">
        <f t="shared" si="29"/>
        <v>-0.10927561966029666</v>
      </c>
      <c r="E854">
        <v>1.688328700132367E-3</v>
      </c>
      <c r="G854">
        <v>845</v>
      </c>
      <c r="H854">
        <f t="shared" ca="1" si="30"/>
        <v>4.7459988653804908E-2</v>
      </c>
    </row>
    <row r="855" spans="2:8">
      <c r="B855" s="79">
        <f>dataVAR!B172</f>
        <v>45300</v>
      </c>
      <c r="C855" s="240">
        <f>dataVAR!C172</f>
        <v>3810.75</v>
      </c>
      <c r="D855">
        <f t="shared" si="29"/>
        <v>4.4951781145443855E-2</v>
      </c>
      <c r="E855">
        <v>1.6663386472478931E-3</v>
      </c>
      <c r="G855">
        <v>846</v>
      </c>
      <c r="H855">
        <f t="shared" ca="1" si="30"/>
        <v>-1.3357294718030882E-2</v>
      </c>
    </row>
    <row r="856" spans="2:8">
      <c r="B856" s="79">
        <f>dataVAR!B219</f>
        <v>45231</v>
      </c>
      <c r="C856" s="240">
        <f>dataVAR!C219</f>
        <v>3639.45</v>
      </c>
      <c r="D856">
        <f t="shared" si="29"/>
        <v>0.70064158045858571</v>
      </c>
      <c r="E856">
        <v>1.6623390896975442E-3</v>
      </c>
      <c r="G856">
        <v>847</v>
      </c>
      <c r="H856">
        <f t="shared" ca="1" si="30"/>
        <v>-3.5322355808263407E-2</v>
      </c>
    </row>
    <row r="857" spans="2:8">
      <c r="B857" s="79">
        <f>dataVAR!B1734</f>
        <v>42996</v>
      </c>
      <c r="C857" s="240">
        <f>dataVAR!C1734</f>
        <v>1089.5</v>
      </c>
      <c r="D857">
        <f t="shared" si="29"/>
        <v>-2.5285910968334098</v>
      </c>
      <c r="E857">
        <v>1.6062413951353832E-3</v>
      </c>
      <c r="G857">
        <v>848</v>
      </c>
      <c r="H857">
        <f t="shared" ca="1" si="30"/>
        <v>1.0167740036730362E-2</v>
      </c>
    </row>
    <row r="858" spans="2:8">
      <c r="B858" s="79">
        <f>dataVAR!B203</f>
        <v>45253</v>
      </c>
      <c r="C858" s="240">
        <f>dataVAR!C203</f>
        <v>3844.4</v>
      </c>
      <c r="D858">
        <f t="shared" si="29"/>
        <v>0.48556341691811467</v>
      </c>
      <c r="E858">
        <v>1.599729476641372E-3</v>
      </c>
      <c r="G858">
        <v>849</v>
      </c>
      <c r="H858">
        <f t="shared" ca="1" si="30"/>
        <v>5.3964063321689155E-4</v>
      </c>
    </row>
    <row r="859" spans="2:8">
      <c r="B859" s="79">
        <f>dataVAR!B973</f>
        <v>44119</v>
      </c>
      <c r="C859" s="240">
        <f>dataVAR!C973</f>
        <v>1977.7</v>
      </c>
      <c r="D859">
        <f t="shared" si="29"/>
        <v>-1.3321787935480611</v>
      </c>
      <c r="E859">
        <v>1.5927592658138701E-3</v>
      </c>
      <c r="G859">
        <v>850</v>
      </c>
      <c r="H859">
        <f t="shared" ca="1" si="30"/>
        <v>3.8305557649827141E-3</v>
      </c>
    </row>
    <row r="860" spans="2:8">
      <c r="B860" s="79">
        <f>dataVAR!B95</f>
        <v>45415</v>
      </c>
      <c r="C860" s="240">
        <f>dataVAR!C95</f>
        <v>4612.3500000000004</v>
      </c>
      <c r="D860">
        <f t="shared" si="29"/>
        <v>0.52105759536895513</v>
      </c>
      <c r="E860">
        <v>1.5827072967142955E-3</v>
      </c>
      <c r="G860">
        <v>851</v>
      </c>
      <c r="H860">
        <f t="shared" ca="1" si="30"/>
        <v>8.0104100552114369E-3</v>
      </c>
    </row>
    <row r="861" spans="2:8">
      <c r="B861" s="79">
        <f>dataVAR!B960</f>
        <v>44138</v>
      </c>
      <c r="C861" s="240">
        <f>dataVAR!C960</f>
        <v>2209.0500000000002</v>
      </c>
      <c r="D861">
        <f t="shared" si="29"/>
        <v>0.11658857880084206</v>
      </c>
      <c r="E861">
        <v>1.4938548244721403E-3</v>
      </c>
      <c r="G861">
        <v>852</v>
      </c>
      <c r="H861">
        <f t="shared" ca="1" si="30"/>
        <v>-2.7050270349901796E-2</v>
      </c>
    </row>
    <row r="862" spans="2:8">
      <c r="B862" s="79">
        <f>dataVAR!B1153</f>
        <v>43857</v>
      </c>
      <c r="C862" s="240">
        <f>dataVAR!C1153</f>
        <v>1951.5</v>
      </c>
      <c r="D862">
        <f t="shared" si="29"/>
        <v>-0.81237509607993841</v>
      </c>
      <c r="E862">
        <v>1.4860363822700954E-3</v>
      </c>
      <c r="G862">
        <v>853</v>
      </c>
      <c r="H862">
        <f t="shared" ca="1" si="30"/>
        <v>-3.1716795761724759E-2</v>
      </c>
    </row>
    <row r="863" spans="2:8">
      <c r="B863" s="79">
        <f>dataVAR!B321</f>
        <v>45082</v>
      </c>
      <c r="C863" s="240">
        <f>dataVAR!C321</f>
        <v>3536.85</v>
      </c>
      <c r="D863">
        <f t="shared" si="29"/>
        <v>-0.18000480653689019</v>
      </c>
      <c r="E863">
        <v>1.4843716866703423E-3</v>
      </c>
      <c r="G863">
        <v>854</v>
      </c>
      <c r="H863">
        <f t="shared" ca="1" si="30"/>
        <v>4.8809716513063366E-2</v>
      </c>
    </row>
    <row r="864" spans="2:8">
      <c r="B864" s="79">
        <f>dataVAR!B463</f>
        <v>44872</v>
      </c>
      <c r="C864" s="240">
        <f>dataVAR!C463</f>
        <v>4173.5</v>
      </c>
      <c r="D864">
        <f t="shared" si="29"/>
        <v>0.64846052473942728</v>
      </c>
      <c r="E864">
        <v>1.4735833233496193E-3</v>
      </c>
      <c r="G864">
        <v>855</v>
      </c>
      <c r="H864">
        <f t="shared" ca="1" si="30"/>
        <v>-6.3777101320633802E-4</v>
      </c>
    </row>
    <row r="865" spans="2:8">
      <c r="B865" s="79">
        <f>dataVAR!B1577</f>
        <v>43228</v>
      </c>
      <c r="C865" s="240">
        <f>dataVAR!C1577</f>
        <v>1467.15</v>
      </c>
      <c r="D865">
        <f t="shared" si="29"/>
        <v>-1.9015097297481509</v>
      </c>
      <c r="E865">
        <v>1.4654261663770514E-3</v>
      </c>
      <c r="G865">
        <v>856</v>
      </c>
      <c r="H865">
        <f t="shared" ca="1" si="30"/>
        <v>4.4117809021857926E-2</v>
      </c>
    </row>
    <row r="866" spans="2:8">
      <c r="B866" s="79">
        <f>dataVAR!B514</f>
        <v>44796</v>
      </c>
      <c r="C866" s="240">
        <f>dataVAR!C514</f>
        <v>4256.95</v>
      </c>
      <c r="D866">
        <f t="shared" si="29"/>
        <v>0.49751582705927949</v>
      </c>
      <c r="E866">
        <v>1.456441818672951E-3</v>
      </c>
      <c r="G866">
        <v>857</v>
      </c>
      <c r="H866">
        <f t="shared" ca="1" si="30"/>
        <v>2.9894312090095534E-4</v>
      </c>
    </row>
    <row r="867" spans="2:8">
      <c r="B867" s="79">
        <f>dataVAR!B992</f>
        <v>44091</v>
      </c>
      <c r="C867" s="240">
        <f>dataVAR!C992</f>
        <v>2139.0500000000002</v>
      </c>
      <c r="D867">
        <f t="shared" si="29"/>
        <v>9.6070685584722287E-2</v>
      </c>
      <c r="E867">
        <v>1.4492414857064414E-3</v>
      </c>
      <c r="G867">
        <v>858</v>
      </c>
      <c r="H867">
        <f t="shared" ca="1" si="30"/>
        <v>-1.6810727127549503E-2</v>
      </c>
    </row>
    <row r="868" spans="2:8">
      <c r="B868" s="79">
        <f>dataVAR!B1161</f>
        <v>43845</v>
      </c>
      <c r="C868" s="240">
        <f>dataVAR!C1161</f>
        <v>1933.55</v>
      </c>
      <c r="D868">
        <f t="shared" si="29"/>
        <v>0.18747898942359909</v>
      </c>
      <c r="E868">
        <v>1.4481135734788109E-3</v>
      </c>
      <c r="G868">
        <v>859</v>
      </c>
      <c r="H868">
        <f t="shared" ca="1" si="30"/>
        <v>1.9620523100364471E-2</v>
      </c>
    </row>
    <row r="869" spans="2:8">
      <c r="B869" s="79">
        <f>dataVAR!B1246</f>
        <v>43719</v>
      </c>
      <c r="C869" s="240">
        <f>dataVAR!C1246</f>
        <v>1571.05</v>
      </c>
      <c r="D869">
        <f t="shared" si="29"/>
        <v>4.9871105311734137E-2</v>
      </c>
      <c r="E869">
        <v>1.4321632029534387E-3</v>
      </c>
      <c r="G869">
        <v>860</v>
      </c>
      <c r="H869">
        <f t="shared" ca="1" si="30"/>
        <v>2.1849899443683755E-2</v>
      </c>
    </row>
    <row r="870" spans="2:8">
      <c r="B870" s="79">
        <f>dataVAR!B1262</f>
        <v>43693</v>
      </c>
      <c r="C870" s="240">
        <f>dataVAR!C1262</f>
        <v>1492.7</v>
      </c>
      <c r="D870">
        <f t="shared" si="29"/>
        <v>-1.9221879815100154</v>
      </c>
      <c r="E870">
        <v>1.4068466537148364E-3</v>
      </c>
      <c r="G870">
        <v>861</v>
      </c>
      <c r="H870">
        <f t="shared" ca="1" si="30"/>
        <v>-1.7568167802218392E-2</v>
      </c>
    </row>
    <row r="871" spans="2:8">
      <c r="B871" s="79">
        <f>dataVAR!B743</f>
        <v>44460</v>
      </c>
      <c r="C871" s="240">
        <f>dataVAR!C743</f>
        <v>4361.95</v>
      </c>
      <c r="D871">
        <f t="shared" si="29"/>
        <v>6.5693095977716331E-2</v>
      </c>
      <c r="E871">
        <v>1.3869943488577774E-3</v>
      </c>
      <c r="G871">
        <v>862</v>
      </c>
      <c r="H871">
        <f t="shared" ca="1" si="30"/>
        <v>-2.254803287846541E-3</v>
      </c>
    </row>
    <row r="872" spans="2:8">
      <c r="B872" s="79">
        <f>dataVAR!B191</f>
        <v>45272</v>
      </c>
      <c r="C872" s="240">
        <f>dataVAR!C191</f>
        <v>4075.4</v>
      </c>
      <c r="D872">
        <f t="shared" si="29"/>
        <v>0.66275702998478681</v>
      </c>
      <c r="E872">
        <v>1.3863669823821196E-3</v>
      </c>
      <c r="G872">
        <v>863</v>
      </c>
      <c r="H872">
        <f t="shared" ca="1" si="30"/>
        <v>-7.5028694203411947E-3</v>
      </c>
    </row>
    <row r="873" spans="2:8">
      <c r="B873" s="79">
        <f>dataVAR!B1471</f>
        <v>43383</v>
      </c>
      <c r="C873" s="240">
        <f>dataVAR!C1471</f>
        <v>1374.4</v>
      </c>
      <c r="D873">
        <f t="shared" si="29"/>
        <v>-2.5078579743888239</v>
      </c>
      <c r="E873">
        <v>1.3824214202561779E-3</v>
      </c>
      <c r="G873">
        <v>864</v>
      </c>
      <c r="H873">
        <f t="shared" ca="1" si="30"/>
        <v>-2.5787088516101685E-2</v>
      </c>
    </row>
    <row r="874" spans="2:8">
      <c r="B874" s="79">
        <f>dataVAR!B689</f>
        <v>44539</v>
      </c>
      <c r="C874" s="240">
        <f>dataVAR!C689</f>
        <v>4821.2</v>
      </c>
      <c r="D874">
        <f t="shared" si="29"/>
        <v>0.33688708205426032</v>
      </c>
      <c r="E874">
        <v>1.3689537874386987E-3</v>
      </c>
      <c r="G874">
        <v>865</v>
      </c>
      <c r="H874">
        <f t="shared" ca="1" si="30"/>
        <v>1.4804771290226089E-2</v>
      </c>
    </row>
    <row r="875" spans="2:8">
      <c r="B875" s="79">
        <f>dataVAR!B817</f>
        <v>44351</v>
      </c>
      <c r="C875" s="240">
        <f>dataVAR!C817</f>
        <v>3197</v>
      </c>
      <c r="D875">
        <f t="shared" si="29"/>
        <v>-0.32486706287144207</v>
      </c>
      <c r="E875">
        <v>1.3450109477635853E-3</v>
      </c>
      <c r="G875">
        <v>866</v>
      </c>
      <c r="H875">
        <f t="shared" ca="1" si="30"/>
        <v>-2.1536461340874766E-2</v>
      </c>
    </row>
    <row r="876" spans="2:8">
      <c r="B876" s="79">
        <f>dataVAR!B471</f>
        <v>44859</v>
      </c>
      <c r="C876" s="240">
        <f>dataVAR!C471</f>
        <v>4235.6000000000004</v>
      </c>
      <c r="D876">
        <f t="shared" si="29"/>
        <v>0.32048588157521962</v>
      </c>
      <c r="E876">
        <v>1.3339314382851415E-3</v>
      </c>
      <c r="G876">
        <v>867</v>
      </c>
      <c r="H876">
        <f t="shared" ca="1" si="30"/>
        <v>8.1561158078507952E-3</v>
      </c>
    </row>
    <row r="877" spans="2:8">
      <c r="B877" s="79">
        <f>dataVAR!B837</f>
        <v>44322</v>
      </c>
      <c r="C877" s="240">
        <f>dataVAR!C837</f>
        <v>2878.15</v>
      </c>
      <c r="D877">
        <f t="shared" si="29"/>
        <v>-0.3492521237600541</v>
      </c>
      <c r="E877">
        <v>1.3029202786512168E-3</v>
      </c>
      <c r="G877">
        <v>868</v>
      </c>
      <c r="H877">
        <f t="shared" ca="1" si="30"/>
        <v>-4.65226653195671E-3</v>
      </c>
    </row>
    <row r="878" spans="2:8">
      <c r="B878" s="79">
        <f>dataVAR!B541</f>
        <v>44755</v>
      </c>
      <c r="C878" s="240">
        <f>dataVAR!C541</f>
        <v>3883.35</v>
      </c>
      <c r="D878">
        <f t="shared" si="29"/>
        <v>-0.27849665881262325</v>
      </c>
      <c r="E878">
        <v>1.2746726408899064E-3</v>
      </c>
      <c r="G878">
        <v>869</v>
      </c>
      <c r="H878">
        <f t="shared" ca="1" si="30"/>
        <v>-3.312039062187884E-2</v>
      </c>
    </row>
    <row r="879" spans="2:8">
      <c r="B879" s="79">
        <f>dataVAR!B15</f>
        <v>45532</v>
      </c>
      <c r="C879" s="240">
        <f>dataVAR!C15</f>
        <v>4964.8500000000004</v>
      </c>
      <c r="D879">
        <f t="shared" si="29"/>
        <v>0.25967551889785195</v>
      </c>
      <c r="E879">
        <v>1.2689205111937282E-3</v>
      </c>
      <c r="G879">
        <v>870</v>
      </c>
      <c r="H879">
        <f t="shared" ca="1" si="30"/>
        <v>-8.7875316756004709E-3</v>
      </c>
    </row>
    <row r="880" spans="2:8">
      <c r="B880" s="79">
        <f>dataVAR!B240</f>
        <v>45198</v>
      </c>
      <c r="C880" s="240">
        <f>dataVAR!C240</f>
        <v>3675.6</v>
      </c>
      <c r="D880">
        <f t="shared" si="29"/>
        <v>0.47907824572858848</v>
      </c>
      <c r="E880">
        <v>1.2378931330938425E-3</v>
      </c>
      <c r="G880">
        <v>871</v>
      </c>
      <c r="H880">
        <f t="shared" ca="1" si="30"/>
        <v>6.1111202718791807E-2</v>
      </c>
    </row>
    <row r="881" spans="2:8">
      <c r="B881" s="79">
        <f>dataVAR!B1156</f>
        <v>43852</v>
      </c>
      <c r="C881" s="240">
        <f>dataVAR!C1156</f>
        <v>1914.7</v>
      </c>
      <c r="D881">
        <f t="shared" si="29"/>
        <v>0.13923852300621514</v>
      </c>
      <c r="E881">
        <v>1.2273463205724846E-3</v>
      </c>
      <c r="G881">
        <v>872</v>
      </c>
      <c r="H881">
        <f t="shared" ca="1" si="30"/>
        <v>-3.3903544450459511E-2</v>
      </c>
    </row>
    <row r="882" spans="2:8">
      <c r="B882" s="79">
        <f>dataVAR!B1422</f>
        <v>43455</v>
      </c>
      <c r="C882" s="240">
        <f>dataVAR!C1422</f>
        <v>1648.1</v>
      </c>
      <c r="D882">
        <f t="shared" si="29"/>
        <v>-1.1282082397912749</v>
      </c>
      <c r="E882">
        <v>1.2135185971725018E-3</v>
      </c>
      <c r="G882">
        <v>873</v>
      </c>
      <c r="H882">
        <f t="shared" ca="1" si="30"/>
        <v>-4.6627332413812644E-3</v>
      </c>
    </row>
    <row r="883" spans="2:8">
      <c r="B883" s="79">
        <f>dataVAR!B325</f>
        <v>45076</v>
      </c>
      <c r="C883" s="240">
        <f>dataVAR!C325</f>
        <v>3507.5</v>
      </c>
      <c r="D883">
        <f t="shared" si="29"/>
        <v>4.0741268709907366E-2</v>
      </c>
      <c r="E883">
        <v>1.1974340698502688E-3</v>
      </c>
      <c r="G883">
        <v>874</v>
      </c>
      <c r="H883">
        <f t="shared" ca="1" si="30"/>
        <v>-7.7530578573099199E-3</v>
      </c>
    </row>
    <row r="884" spans="2:8">
      <c r="B884" s="79">
        <f>dataVAR!B795</f>
        <v>44383</v>
      </c>
      <c r="C884" s="240">
        <f>dataVAR!C795</f>
        <v>3364.6</v>
      </c>
      <c r="D884">
        <f t="shared" si="29"/>
        <v>0.53107353028591808</v>
      </c>
      <c r="E884">
        <v>1.1739879926290846E-3</v>
      </c>
      <c r="G884">
        <v>875</v>
      </c>
      <c r="H884">
        <f t="shared" ca="1" si="30"/>
        <v>4.8706370070993162E-2</v>
      </c>
    </row>
    <row r="885" spans="2:8">
      <c r="B885" s="79">
        <f>dataVAR!B1413</f>
        <v>43469</v>
      </c>
      <c r="C885" s="240">
        <f>dataVAR!C1413</f>
        <v>1577.75</v>
      </c>
      <c r="D885">
        <f t="shared" si="29"/>
        <v>0.42215179844715572</v>
      </c>
      <c r="E885">
        <v>1.1725558548565419E-3</v>
      </c>
      <c r="G885">
        <v>876</v>
      </c>
      <c r="H885">
        <f t="shared" ca="1" si="30"/>
        <v>-3.5039797479270968E-2</v>
      </c>
    </row>
    <row r="886" spans="2:8">
      <c r="B886" s="79">
        <f>dataVAR!B1775</f>
        <v>42935</v>
      </c>
      <c r="C886" s="240">
        <f>dataVAR!C1775</f>
        <v>911.7</v>
      </c>
      <c r="D886">
        <f t="shared" si="29"/>
        <v>-0.21229571130854441</v>
      </c>
      <c r="E886">
        <v>1.1516946363936253E-3</v>
      </c>
      <c r="G886">
        <v>877</v>
      </c>
      <c r="H886">
        <f t="shared" ca="1" si="30"/>
        <v>-2.4210336134492878E-2</v>
      </c>
    </row>
    <row r="887" spans="2:8">
      <c r="B887" s="79">
        <f>dataVAR!B1721</f>
        <v>43014</v>
      </c>
      <c r="C887" s="240">
        <f>dataVAR!C1721</f>
        <v>1105.25</v>
      </c>
      <c r="D887">
        <f t="shared" si="29"/>
        <v>-2.4405790545125536</v>
      </c>
      <c r="E887">
        <v>1.1309658448314861E-3</v>
      </c>
      <c r="G887">
        <v>878</v>
      </c>
      <c r="H887">
        <f t="shared" ca="1" si="30"/>
        <v>1.1900145537210327E-3</v>
      </c>
    </row>
    <row r="888" spans="2:8">
      <c r="B888" s="79">
        <f>dataVAR!B211</f>
        <v>45242</v>
      </c>
      <c r="C888" s="240">
        <f>dataVAR!C211</f>
        <v>3802.7</v>
      </c>
      <c r="D888">
        <f t="shared" si="29"/>
        <v>0.11604912299155856</v>
      </c>
      <c r="E888">
        <v>1.1307755016172003E-3</v>
      </c>
      <c r="G888">
        <v>879</v>
      </c>
      <c r="H888">
        <f t="shared" ca="1" si="30"/>
        <v>2.2221428082709993E-2</v>
      </c>
    </row>
    <row r="889" spans="2:8">
      <c r="B889" s="79">
        <f>dataVAR!B369</f>
        <v>45007</v>
      </c>
      <c r="C889" s="240">
        <f>dataVAR!C369</f>
        <v>3361.4</v>
      </c>
      <c r="D889">
        <f t="shared" si="29"/>
        <v>0.65462307371928352</v>
      </c>
      <c r="E889">
        <v>1.1304813470578276E-3</v>
      </c>
      <c r="G889">
        <v>880</v>
      </c>
      <c r="H889">
        <f t="shared" ca="1" si="30"/>
        <v>-1.7671283133119598E-2</v>
      </c>
    </row>
    <row r="890" spans="2:8">
      <c r="B890" s="79">
        <f>dataVAR!B1696</f>
        <v>43052</v>
      </c>
      <c r="C890" s="240">
        <f>dataVAR!C1696</f>
        <v>1160.95</v>
      </c>
      <c r="D890">
        <f t="shared" si="29"/>
        <v>-1.9658469356992119</v>
      </c>
      <c r="E890">
        <v>1.1197726000258016E-3</v>
      </c>
      <c r="G890">
        <v>881</v>
      </c>
      <c r="H890">
        <f t="shared" ca="1" si="30"/>
        <v>-2.4183126373642491E-2</v>
      </c>
    </row>
    <row r="891" spans="2:8">
      <c r="B891" s="79">
        <f>dataVAR!B382</f>
        <v>44987</v>
      </c>
      <c r="C891" s="240">
        <f>dataVAR!C382</f>
        <v>3443.2</v>
      </c>
      <c r="D891">
        <f t="shared" si="29"/>
        <v>0.61354263475836424</v>
      </c>
      <c r="E891">
        <v>1.1181459107806428E-3</v>
      </c>
      <c r="G891">
        <v>882</v>
      </c>
      <c r="H891">
        <f t="shared" ca="1" si="30"/>
        <v>2.5224393023322994E-2</v>
      </c>
    </row>
    <row r="892" spans="2:8">
      <c r="B892" s="79">
        <f>dataVAR!B1298</f>
        <v>43641</v>
      </c>
      <c r="C892" s="240">
        <f>dataVAR!C1298</f>
        <v>1330.65</v>
      </c>
      <c r="D892">
        <f t="shared" si="29"/>
        <v>-1.3711719836170291</v>
      </c>
      <c r="E892">
        <v>1.0896930071769776E-3</v>
      </c>
      <c r="G892">
        <v>883</v>
      </c>
      <c r="H892">
        <f t="shared" ca="1" si="30"/>
        <v>4.6431572462663377E-2</v>
      </c>
    </row>
    <row r="893" spans="2:8">
      <c r="B893" s="79">
        <f>dataVAR!B873</f>
        <v>44265</v>
      </c>
      <c r="C893" s="240">
        <f>dataVAR!C873</f>
        <v>3155.2</v>
      </c>
      <c r="D893">
        <f t="shared" si="29"/>
        <v>-0.15786637931034495</v>
      </c>
      <c r="E893">
        <v>1.0617393509127502E-3</v>
      </c>
      <c r="G893">
        <v>884</v>
      </c>
      <c r="H893">
        <f t="shared" ca="1" si="30"/>
        <v>1.4750788530650738E-2</v>
      </c>
    </row>
    <row r="894" spans="2:8">
      <c r="B894" s="79">
        <f>dataVAR!B215</f>
        <v>45237</v>
      </c>
      <c r="C894" s="240">
        <f>dataVAR!C215</f>
        <v>3653.3</v>
      </c>
      <c r="D894">
        <f t="shared" si="29"/>
        <v>5.4498672433142735E-2</v>
      </c>
      <c r="E894">
        <v>1.0264692196096678E-3</v>
      </c>
      <c r="G894">
        <v>885</v>
      </c>
      <c r="H894">
        <f t="shared" ca="1" si="30"/>
        <v>5.0521475140955362E-2</v>
      </c>
    </row>
    <row r="895" spans="2:8">
      <c r="B895" s="79">
        <f>dataVAR!B358</f>
        <v>45027</v>
      </c>
      <c r="C895" s="240">
        <f>dataVAR!C358</f>
        <v>3454.2</v>
      </c>
      <c r="D895">
        <f t="shared" si="29"/>
        <v>0.32757223090730125</v>
      </c>
      <c r="E895">
        <v>1.0132592206589081E-3</v>
      </c>
      <c r="G895">
        <v>886</v>
      </c>
      <c r="H895">
        <f t="shared" ca="1" si="30"/>
        <v>-9.6841680772173904E-3</v>
      </c>
    </row>
    <row r="896" spans="2:8">
      <c r="B896" s="79">
        <f>dataVAR!B1041</f>
        <v>44022</v>
      </c>
      <c r="C896" s="240">
        <f>dataVAR!C1041</f>
        <v>2322.6999999999998</v>
      </c>
      <c r="D896">
        <f t="shared" si="29"/>
        <v>0.14803892022215523</v>
      </c>
      <c r="E896">
        <v>1.0117535626641017E-3</v>
      </c>
      <c r="G896">
        <v>887</v>
      </c>
      <c r="H896">
        <f t="shared" ca="1" si="30"/>
        <v>-3.999774716375467E-3</v>
      </c>
    </row>
    <row r="897" spans="2:8">
      <c r="B897" s="79">
        <f>dataVAR!B1209</f>
        <v>43775</v>
      </c>
      <c r="C897" s="240">
        <f>dataVAR!C1209</f>
        <v>1978.85</v>
      </c>
      <c r="D897">
        <f t="shared" si="29"/>
        <v>-1.0352477449023423</v>
      </c>
      <c r="E897">
        <v>1.0106880258736134E-3</v>
      </c>
      <c r="G897">
        <v>888</v>
      </c>
      <c r="H897">
        <f t="shared" ca="1" si="30"/>
        <v>-2.732054688120325E-2</v>
      </c>
    </row>
    <row r="898" spans="2:8">
      <c r="B898" s="79">
        <f>dataVAR!B181</f>
        <v>45287</v>
      </c>
      <c r="C898" s="240">
        <f>dataVAR!C181</f>
        <v>4027.45</v>
      </c>
      <c r="D898">
        <f t="shared" si="29"/>
        <v>-1.1247811890898754E-2</v>
      </c>
      <c r="E898">
        <v>9.9318427292703821E-4</v>
      </c>
      <c r="G898">
        <v>889</v>
      </c>
      <c r="H898">
        <f t="shared" ca="1" si="30"/>
        <v>3.2692059136791976E-2</v>
      </c>
    </row>
    <row r="899" spans="2:8">
      <c r="B899" s="79">
        <f>dataVAR!B424</f>
        <v>44928</v>
      </c>
      <c r="C899" s="240">
        <f>dataVAR!C424</f>
        <v>4072.75</v>
      </c>
      <c r="D899">
        <f t="shared" si="29"/>
        <v>0.63675649131422252</v>
      </c>
      <c r="E899">
        <v>9.8213737646553312E-4</v>
      </c>
      <c r="G899">
        <v>890</v>
      </c>
      <c r="H899">
        <f t="shared" ca="1" si="30"/>
        <v>-5.6014644129308282E-2</v>
      </c>
    </row>
    <row r="900" spans="2:8">
      <c r="B900" s="79">
        <f>dataVAR!B1357</f>
        <v>43551</v>
      </c>
      <c r="C900" s="240">
        <f>dataVAR!C1357</f>
        <v>1479.4</v>
      </c>
      <c r="D900">
        <f t="shared" si="29"/>
        <v>-1.3962417196160604</v>
      </c>
      <c r="E900">
        <v>9.801270785453869E-4</v>
      </c>
      <c r="G900">
        <v>891</v>
      </c>
      <c r="H900">
        <f t="shared" ca="1" si="30"/>
        <v>2.6548193073332622E-3</v>
      </c>
    </row>
    <row r="901" spans="2:8">
      <c r="B901" s="79">
        <f>dataVAR!B391</f>
        <v>44974</v>
      </c>
      <c r="C901" s="240">
        <f>dataVAR!C391</f>
        <v>3545</v>
      </c>
      <c r="D901">
        <f t="shared" si="29"/>
        <v>0.64685472496473906</v>
      </c>
      <c r="E901">
        <v>9.3088857545844342E-4</v>
      </c>
      <c r="G901">
        <v>892</v>
      </c>
      <c r="H901">
        <f t="shared" ca="1" si="30"/>
        <v>-4.0385446643012225E-2</v>
      </c>
    </row>
    <row r="902" spans="2:8">
      <c r="B902" s="79">
        <f>dataVAR!B1328</f>
        <v>43598</v>
      </c>
      <c r="C902" s="240">
        <f>dataVAR!C1328</f>
        <v>1251.9000000000001</v>
      </c>
      <c r="D902">
        <f t="shared" si="29"/>
        <v>0.25944564262321274</v>
      </c>
      <c r="E902">
        <v>9.1860372234211271E-4</v>
      </c>
      <c r="G902">
        <v>893</v>
      </c>
      <c r="H902">
        <f t="shared" ca="1" si="30"/>
        <v>1.109743219152522E-2</v>
      </c>
    </row>
    <row r="903" spans="2:8">
      <c r="B903" s="79">
        <f>dataVAR!B1753</f>
        <v>42968</v>
      </c>
      <c r="C903" s="240">
        <f>dataVAR!C1753</f>
        <v>927.1</v>
      </c>
      <c r="D903">
        <f t="shared" si="29"/>
        <v>-3.329737892352497</v>
      </c>
      <c r="E903">
        <v>9.1683745011328084E-4</v>
      </c>
      <c r="G903">
        <v>894</v>
      </c>
      <c r="H903">
        <f t="shared" ca="1" si="30"/>
        <v>3.7254848412399452E-3</v>
      </c>
    </row>
    <row r="904" spans="2:8">
      <c r="B904" s="79">
        <f>dataVAR!B123</f>
        <v>45370</v>
      </c>
      <c r="C904" s="240">
        <f>dataVAR!C123</f>
        <v>4014.1</v>
      </c>
      <c r="D904">
        <f t="shared" si="29"/>
        <v>0.40203283425923614</v>
      </c>
      <c r="E904">
        <v>8.8438255150587359E-4</v>
      </c>
      <c r="G904">
        <v>895</v>
      </c>
      <c r="H904">
        <f t="shared" ca="1" si="30"/>
        <v>-2.6308213070246743E-2</v>
      </c>
    </row>
    <row r="905" spans="2:8">
      <c r="B905" s="79">
        <f>dataVAR!B953</f>
        <v>44147</v>
      </c>
      <c r="C905" s="240">
        <f>dataVAR!C953</f>
        <v>2400.3000000000002</v>
      </c>
      <c r="D905">
        <f t="shared" si="29"/>
        <v>-0.62800483272924201</v>
      </c>
      <c r="E905">
        <v>8.7489063867031772E-4</v>
      </c>
      <c r="G905">
        <v>896</v>
      </c>
      <c r="H905">
        <f t="shared" ca="1" si="30"/>
        <v>2.703753677718292E-2</v>
      </c>
    </row>
    <row r="906" spans="2:8">
      <c r="B906" s="79">
        <f>dataVAR!B449</f>
        <v>44893</v>
      </c>
      <c r="C906" s="240">
        <f>dataVAR!C449</f>
        <v>3907.7</v>
      </c>
      <c r="D906">
        <f t="shared" ref="D906:D969" si="31">(C906-C907)/C906</f>
        <v>0.59834429459784522</v>
      </c>
      <c r="E906">
        <v>8.3169127619827526E-4</v>
      </c>
      <c r="G906">
        <v>897</v>
      </c>
      <c r="H906">
        <f t="shared" ca="1" si="30"/>
        <v>3.1624586502720292E-2</v>
      </c>
    </row>
    <row r="907" spans="2:8">
      <c r="B907" s="79">
        <f>dataVAR!B1244</f>
        <v>43721</v>
      </c>
      <c r="C907" s="240">
        <f>dataVAR!C1244</f>
        <v>1569.55</v>
      </c>
      <c r="D907">
        <f t="shared" si="31"/>
        <v>9.2000891975406882E-2</v>
      </c>
      <c r="E907">
        <v>8.2826287789490908E-4</v>
      </c>
      <c r="G907">
        <v>898</v>
      </c>
      <c r="H907">
        <f t="shared" ref="H907:H970" ca="1" si="32">_xlfn.NORM.INV(RAND(),N$12,N$13)</f>
        <v>9.9387086162348436E-3</v>
      </c>
    </row>
    <row r="908" spans="2:8">
      <c r="B908" s="79">
        <f>dataVAR!B1452</f>
        <v>43411</v>
      </c>
      <c r="C908" s="240">
        <f>dataVAR!C1452</f>
        <v>1425.15</v>
      </c>
      <c r="D908">
        <f t="shared" si="31"/>
        <v>-0.10332245728519804</v>
      </c>
      <c r="E908">
        <v>8.069326035856513E-4</v>
      </c>
      <c r="G908">
        <v>899</v>
      </c>
      <c r="H908">
        <f t="shared" ca="1" si="32"/>
        <v>2.1167912003629261E-3</v>
      </c>
    </row>
    <row r="909" spans="2:8">
      <c r="B909" s="79">
        <f>dataVAR!B1411</f>
        <v>43473</v>
      </c>
      <c r="C909" s="240">
        <f>dataVAR!C1411</f>
        <v>1572.4</v>
      </c>
      <c r="D909">
        <f t="shared" si="31"/>
        <v>-1.2556601373696261</v>
      </c>
      <c r="E909">
        <v>7.9496311371152369E-4</v>
      </c>
      <c r="G909">
        <v>900</v>
      </c>
      <c r="H909">
        <f t="shared" ca="1" si="32"/>
        <v>-5.9374493750515109E-2</v>
      </c>
    </row>
    <row r="910" spans="2:8">
      <c r="B910" s="79">
        <f>dataVAR!B318</f>
        <v>45085</v>
      </c>
      <c r="C910" s="240">
        <f>dataVAR!C318</f>
        <v>3546.8</v>
      </c>
      <c r="D910">
        <f t="shared" si="31"/>
        <v>-0.15870643960753344</v>
      </c>
      <c r="E910">
        <v>7.7534679147400472E-4</v>
      </c>
      <c r="G910">
        <v>901</v>
      </c>
      <c r="H910">
        <f t="shared" ca="1" si="32"/>
        <v>-5.678507449709564E-3</v>
      </c>
    </row>
    <row r="911" spans="2:8">
      <c r="B911" s="79">
        <f>dataVAR!B609</f>
        <v>44656</v>
      </c>
      <c r="C911" s="240">
        <f>dataVAR!C609</f>
        <v>4109.7</v>
      </c>
      <c r="D911">
        <f t="shared" si="31"/>
        <v>3.0926831642212306E-2</v>
      </c>
      <c r="E911">
        <v>7.4214662870773589E-4</v>
      </c>
      <c r="G911">
        <v>902</v>
      </c>
      <c r="H911">
        <f t="shared" ca="1" si="32"/>
        <v>-5.1263317025381873E-2</v>
      </c>
    </row>
    <row r="912" spans="2:8">
      <c r="B912" s="79">
        <f>dataVAR!B747</f>
        <v>44454</v>
      </c>
      <c r="C912" s="240">
        <f>dataVAR!C747</f>
        <v>3982.6</v>
      </c>
      <c r="D912">
        <f t="shared" si="31"/>
        <v>0.43771656706674034</v>
      </c>
      <c r="E912">
        <v>7.2816752875008565E-4</v>
      </c>
      <c r="G912">
        <v>903</v>
      </c>
      <c r="H912">
        <f t="shared" ca="1" si="32"/>
        <v>-2.0907366141275075E-2</v>
      </c>
    </row>
    <row r="913" spans="2:8">
      <c r="B913" s="79">
        <f>dataVAR!B996</f>
        <v>44085</v>
      </c>
      <c r="C913" s="240">
        <f>dataVAR!C996</f>
        <v>2239.35</v>
      </c>
      <c r="D913">
        <f t="shared" si="31"/>
        <v>-0.62980329113358791</v>
      </c>
      <c r="E913">
        <v>7.1449304485672594E-4</v>
      </c>
      <c r="G913">
        <v>904</v>
      </c>
      <c r="H913">
        <f t="shared" ca="1" si="32"/>
        <v>2.0274150066402662E-2</v>
      </c>
    </row>
    <row r="914" spans="2:8">
      <c r="B914" s="79">
        <f>dataVAR!B217</f>
        <v>45233</v>
      </c>
      <c r="C914" s="240">
        <f>dataVAR!C217</f>
        <v>3649.7</v>
      </c>
      <c r="D914">
        <f t="shared" si="31"/>
        <v>0.59350083568512479</v>
      </c>
      <c r="E914">
        <v>6.164890264953284E-4</v>
      </c>
      <c r="G914">
        <v>905</v>
      </c>
      <c r="H914">
        <f t="shared" ca="1" si="32"/>
        <v>1.2488055693629211E-2</v>
      </c>
    </row>
    <row r="915" spans="2:8">
      <c r="B915" s="79">
        <f>dataVAR!B1271</f>
        <v>43678</v>
      </c>
      <c r="C915" s="240">
        <f>dataVAR!C1271</f>
        <v>1483.6</v>
      </c>
      <c r="D915">
        <f t="shared" si="31"/>
        <v>-1.4865866810461041</v>
      </c>
      <c r="E915">
        <v>6.0663251550273898E-4</v>
      </c>
      <c r="G915">
        <v>906</v>
      </c>
      <c r="H915">
        <f t="shared" ca="1" si="32"/>
        <v>-8.7147253278226366E-3</v>
      </c>
    </row>
    <row r="916" spans="2:8">
      <c r="B916" s="79">
        <f>dataVAR!B245</f>
        <v>45191</v>
      </c>
      <c r="C916" s="240">
        <f>dataVAR!C245</f>
        <v>3689.1</v>
      </c>
      <c r="D916">
        <f t="shared" si="31"/>
        <v>-0.10891545363367765</v>
      </c>
      <c r="E916">
        <v>5.8279797240521833E-4</v>
      </c>
      <c r="G916">
        <v>907</v>
      </c>
      <c r="H916">
        <f t="shared" ca="1" si="32"/>
        <v>-4.4864580989070132E-2</v>
      </c>
    </row>
    <row r="917" spans="2:8">
      <c r="B917" s="79">
        <f>dataVAR!B603</f>
        <v>44664</v>
      </c>
      <c r="C917" s="240">
        <f>dataVAR!C603</f>
        <v>4090.9</v>
      </c>
      <c r="D917">
        <f t="shared" si="31"/>
        <v>-9.4343542985651146E-2</v>
      </c>
      <c r="E917">
        <v>5.3777897284222858E-4</v>
      </c>
      <c r="G917">
        <v>908</v>
      </c>
      <c r="H917">
        <f t="shared" ca="1" si="32"/>
        <v>1.2947545863265205E-2</v>
      </c>
    </row>
    <row r="918" spans="2:8">
      <c r="B918" s="79">
        <f>dataVAR!B77</f>
        <v>45441</v>
      </c>
      <c r="C918" s="240">
        <f>dataVAR!C77</f>
        <v>4476.8500000000004</v>
      </c>
      <c r="D918">
        <f t="shared" si="31"/>
        <v>0.64385672962015705</v>
      </c>
      <c r="E918">
        <v>5.36091224856885E-4</v>
      </c>
      <c r="G918">
        <v>909</v>
      </c>
      <c r="H918">
        <f t="shared" ca="1" si="32"/>
        <v>3.1034593620198711E-2</v>
      </c>
    </row>
    <row r="919" spans="2:8">
      <c r="B919" s="79">
        <f>dataVAR!B1553</f>
        <v>43262</v>
      </c>
      <c r="C919" s="240">
        <f>dataVAR!C1553</f>
        <v>1594.4</v>
      </c>
      <c r="D919">
        <f t="shared" si="31"/>
        <v>-0.14234194681384835</v>
      </c>
      <c r="E919">
        <v>5.3311590566993002E-4</v>
      </c>
      <c r="G919">
        <v>910</v>
      </c>
      <c r="H919">
        <f t="shared" ca="1" si="32"/>
        <v>2.2190857860861682E-2</v>
      </c>
    </row>
    <row r="920" spans="2:8">
      <c r="B920" s="79">
        <f>dataVAR!B1227</f>
        <v>43748</v>
      </c>
      <c r="C920" s="240">
        <f>dataVAR!C1227</f>
        <v>1821.35</v>
      </c>
      <c r="D920">
        <f t="shared" si="31"/>
        <v>0.20029099294479369</v>
      </c>
      <c r="E920">
        <v>5.2159112746030041E-4</v>
      </c>
      <c r="G920">
        <v>911</v>
      </c>
      <c r="H920">
        <f t="shared" ca="1" si="32"/>
        <v>2.53010693580609E-3</v>
      </c>
    </row>
    <row r="921" spans="2:8">
      <c r="B921" s="79">
        <f>dataVAR!B1373</f>
        <v>43525</v>
      </c>
      <c r="C921" s="240">
        <f>dataVAR!C1373</f>
        <v>1456.55</v>
      </c>
      <c r="D921">
        <f t="shared" si="31"/>
        <v>-1.5790738388658132E-2</v>
      </c>
      <c r="E921">
        <v>5.1491538223885213E-4</v>
      </c>
      <c r="G921">
        <v>912</v>
      </c>
      <c r="H921">
        <f t="shared" ca="1" si="32"/>
        <v>-4.5614170854830303E-3</v>
      </c>
    </row>
    <row r="922" spans="2:8">
      <c r="B922" s="79">
        <f>dataVAR!B1362</f>
        <v>43543</v>
      </c>
      <c r="C922" s="240">
        <f>dataVAR!C1362</f>
        <v>1479.55</v>
      </c>
      <c r="D922">
        <f t="shared" si="31"/>
        <v>-1.566929133858268</v>
      </c>
      <c r="E922">
        <v>5.0691088506640532E-4</v>
      </c>
      <c r="G922">
        <v>913</v>
      </c>
      <c r="H922">
        <f t="shared" ca="1" si="32"/>
        <v>-4.2424440290356209E-3</v>
      </c>
    </row>
    <row r="923" spans="2:8">
      <c r="B923" s="79">
        <f>dataVAR!B248</f>
        <v>45187</v>
      </c>
      <c r="C923" s="240">
        <f>dataVAR!C248</f>
        <v>3797.9</v>
      </c>
      <c r="D923">
        <f t="shared" si="31"/>
        <v>-3.3939808841728349E-2</v>
      </c>
      <c r="E923">
        <v>5.0027646857476256E-4</v>
      </c>
      <c r="G923">
        <v>914</v>
      </c>
      <c r="H923">
        <f t="shared" ca="1" si="32"/>
        <v>-1.5560197056906089E-4</v>
      </c>
    </row>
    <row r="924" spans="2:8">
      <c r="B924" s="79">
        <f>dataVAR!B539</f>
        <v>44757</v>
      </c>
      <c r="C924" s="240">
        <f>dataVAR!C539</f>
        <v>3926.8</v>
      </c>
      <c r="D924">
        <f t="shared" si="31"/>
        <v>1.8997657125394814E-2</v>
      </c>
      <c r="E924">
        <v>4.9658755220542748E-4</v>
      </c>
      <c r="G924">
        <v>915</v>
      </c>
      <c r="H924">
        <f t="shared" ca="1" si="32"/>
        <v>-1.3191787968595185E-2</v>
      </c>
    </row>
    <row r="925" spans="2:8">
      <c r="B925" s="79">
        <f>dataVAR!B138</f>
        <v>45349</v>
      </c>
      <c r="C925" s="240">
        <f>dataVAR!C138</f>
        <v>3852.2</v>
      </c>
      <c r="D925">
        <f t="shared" si="31"/>
        <v>0.64310004672654586</v>
      </c>
      <c r="E925">
        <v>4.8024505477387187E-4</v>
      </c>
      <c r="G925">
        <v>916</v>
      </c>
      <c r="H925">
        <f t="shared" ca="1" si="32"/>
        <v>4.5114102787135416E-2</v>
      </c>
    </row>
    <row r="926" spans="2:8">
      <c r="B926" s="79">
        <f>dataVAR!B1394</f>
        <v>43496</v>
      </c>
      <c r="C926" s="240">
        <f>dataVAR!C1394</f>
        <v>1374.85</v>
      </c>
      <c r="D926">
        <f t="shared" si="31"/>
        <v>0.45292213696039568</v>
      </c>
      <c r="E926">
        <v>4.7277884860156644E-4</v>
      </c>
      <c r="G926">
        <v>917</v>
      </c>
      <c r="H926">
        <f t="shared" ca="1" si="32"/>
        <v>3.7200325399856488E-2</v>
      </c>
    </row>
    <row r="927" spans="2:8">
      <c r="B927" s="79">
        <f>dataVAR!B1821</f>
        <v>42870</v>
      </c>
      <c r="C927" s="240">
        <f>dataVAR!C1821</f>
        <v>752.15</v>
      </c>
      <c r="D927">
        <f t="shared" si="31"/>
        <v>-3.656517981785548</v>
      </c>
      <c r="E927">
        <v>4.6533271288974642E-4</v>
      </c>
      <c r="G927">
        <v>918</v>
      </c>
      <c r="H927">
        <f t="shared" ca="1" si="32"/>
        <v>-1.3711686833463776E-2</v>
      </c>
    </row>
    <row r="928" spans="2:8">
      <c r="B928" s="79">
        <f>dataVAR!B777</f>
        <v>44410</v>
      </c>
      <c r="C928" s="240">
        <f>dataVAR!C777</f>
        <v>3502.4</v>
      </c>
      <c r="D928">
        <f t="shared" si="31"/>
        <v>-3.6260849703060238E-3</v>
      </c>
      <c r="E928">
        <v>4.568296025582198E-4</v>
      </c>
      <c r="G928">
        <v>919</v>
      </c>
      <c r="H928">
        <f t="shared" ca="1" si="32"/>
        <v>1.2212044848096218E-2</v>
      </c>
    </row>
    <row r="929" spans="2:8">
      <c r="B929" s="79">
        <f>dataVAR!B407</f>
        <v>44951</v>
      </c>
      <c r="C929" s="240">
        <f>dataVAR!C407</f>
        <v>3515.1</v>
      </c>
      <c r="D929">
        <f t="shared" si="31"/>
        <v>0.5558590082785696</v>
      </c>
      <c r="E929">
        <v>4.5517908452104039E-4</v>
      </c>
      <c r="G929">
        <v>920</v>
      </c>
      <c r="H929">
        <f t="shared" ca="1" si="32"/>
        <v>-7.846587717584572E-3</v>
      </c>
    </row>
    <row r="930" spans="2:8">
      <c r="B930" s="79">
        <f>dataVAR!B1491</f>
        <v>43350</v>
      </c>
      <c r="C930" s="240">
        <f>dataVAR!C1491</f>
        <v>1561.2</v>
      </c>
      <c r="D930">
        <f t="shared" si="31"/>
        <v>-1.2439789905201128</v>
      </c>
      <c r="E930">
        <v>4.4837304637461277E-4</v>
      </c>
      <c r="G930">
        <v>921</v>
      </c>
      <c r="H930">
        <f t="shared" ca="1" si="32"/>
        <v>6.427224569871548E-3</v>
      </c>
    </row>
    <row r="931" spans="2:8">
      <c r="B931" s="79">
        <f>dataVAR!B326</f>
        <v>45075</v>
      </c>
      <c r="C931" s="240">
        <f>dataVAR!C326</f>
        <v>3503.3</v>
      </c>
      <c r="D931">
        <f t="shared" si="31"/>
        <v>-0.43089372877001686</v>
      </c>
      <c r="E931">
        <v>4.4243998515690401E-4</v>
      </c>
      <c r="G931">
        <v>922</v>
      </c>
      <c r="H931">
        <f t="shared" ca="1" si="32"/>
        <v>2.654991168140565E-2</v>
      </c>
    </row>
    <row r="932" spans="2:8">
      <c r="B932" s="79">
        <f>dataVAR!B41</f>
        <v>45495</v>
      </c>
      <c r="C932" s="240">
        <f>dataVAR!C41</f>
        <v>5012.8500000000004</v>
      </c>
      <c r="D932">
        <f t="shared" si="31"/>
        <v>0.53711960262126346</v>
      </c>
      <c r="E932">
        <v>4.2889773282674435E-4</v>
      </c>
      <c r="G932">
        <v>923</v>
      </c>
      <c r="H932">
        <f t="shared" ca="1" si="32"/>
        <v>-6.4635560491273815E-3</v>
      </c>
    </row>
    <row r="933" spans="2:8">
      <c r="B933" s="79">
        <f>dataVAR!B1042</f>
        <v>44021</v>
      </c>
      <c r="C933" s="240">
        <f>dataVAR!C1042</f>
        <v>2320.35</v>
      </c>
      <c r="D933">
        <f t="shared" si="31"/>
        <v>0.42416014825349618</v>
      </c>
      <c r="E933">
        <v>3.4477557265056013E-4</v>
      </c>
      <c r="G933">
        <v>924</v>
      </c>
      <c r="H933">
        <f t="shared" ca="1" si="32"/>
        <v>2.7112924916002847E-2</v>
      </c>
    </row>
    <row r="934" spans="2:8">
      <c r="B934" s="79">
        <f>dataVAR!B1301</f>
        <v>43636</v>
      </c>
      <c r="C934" s="240">
        <f>dataVAR!C1301</f>
        <v>1336.15</v>
      </c>
      <c r="D934">
        <f t="shared" si="31"/>
        <v>-2.2550986041986305</v>
      </c>
      <c r="E934">
        <v>3.3678853422149118E-4</v>
      </c>
      <c r="G934">
        <v>925</v>
      </c>
      <c r="H934">
        <f t="shared" ca="1" si="32"/>
        <v>-5.8713024350718034E-2</v>
      </c>
    </row>
    <row r="935" spans="2:8">
      <c r="B935" s="79">
        <f>dataVAR!B495</f>
        <v>44824</v>
      </c>
      <c r="C935" s="240">
        <f>dataVAR!C495</f>
        <v>4349.3</v>
      </c>
      <c r="D935">
        <f t="shared" si="31"/>
        <v>-5.8802565930149674E-2</v>
      </c>
      <c r="E935">
        <v>2.9889867334977624E-4</v>
      </c>
      <c r="G935">
        <v>926</v>
      </c>
      <c r="H935">
        <f t="shared" ca="1" si="32"/>
        <v>4.193206086760627E-3</v>
      </c>
    </row>
    <row r="936" spans="2:8">
      <c r="B936" s="79">
        <f>dataVAR!B96</f>
        <v>45414</v>
      </c>
      <c r="C936" s="240">
        <f>dataVAR!C96</f>
        <v>4605.05</v>
      </c>
      <c r="D936">
        <f t="shared" si="31"/>
        <v>0.67634444794301918</v>
      </c>
      <c r="E936">
        <v>2.7144113527540419E-4</v>
      </c>
      <c r="G936">
        <v>927</v>
      </c>
      <c r="H936">
        <f t="shared" ca="1" si="32"/>
        <v>5.5443201776980304E-2</v>
      </c>
    </row>
    <row r="937" spans="2:8">
      <c r="B937" s="79">
        <f>dataVAR!B1268</f>
        <v>43683</v>
      </c>
      <c r="C937" s="240">
        <f>dataVAR!C1268</f>
        <v>1490.45</v>
      </c>
      <c r="D937">
        <f t="shared" si="31"/>
        <v>-1.4384246368546409</v>
      </c>
      <c r="E937">
        <v>2.6837532288912137E-4</v>
      </c>
      <c r="G937">
        <v>928</v>
      </c>
      <c r="H937">
        <f t="shared" ca="1" si="32"/>
        <v>-4.0089483543003998E-3</v>
      </c>
    </row>
    <row r="938" spans="2:8">
      <c r="B938" s="79">
        <f>dataVAR!B766</f>
        <v>44425</v>
      </c>
      <c r="C938" s="240">
        <f>dataVAR!C766</f>
        <v>3634.35</v>
      </c>
      <c r="D938">
        <f t="shared" si="31"/>
        <v>0.49436625531388001</v>
      </c>
      <c r="E938">
        <v>2.338795107790689E-4</v>
      </c>
      <c r="G938">
        <v>929</v>
      </c>
      <c r="H938">
        <f t="shared" ca="1" si="32"/>
        <v>-1.9343784434199755E-2</v>
      </c>
    </row>
    <row r="939" spans="2:8">
      <c r="B939" s="79">
        <f>dataVAR!B1197</f>
        <v>43794</v>
      </c>
      <c r="C939" s="240">
        <f>dataVAR!C1197</f>
        <v>1837.65</v>
      </c>
      <c r="D939">
        <f t="shared" si="31"/>
        <v>0.19527657606181814</v>
      </c>
      <c r="E939">
        <v>2.1766930590705027E-4</v>
      </c>
      <c r="G939">
        <v>930</v>
      </c>
      <c r="H939">
        <f t="shared" ca="1" si="32"/>
        <v>7.5507546504053266E-3</v>
      </c>
    </row>
    <row r="940" spans="2:8">
      <c r="B940" s="79">
        <f>dataVAR!B1363</f>
        <v>43542</v>
      </c>
      <c r="C940" s="240">
        <f>dataVAR!C1363</f>
        <v>1478.8</v>
      </c>
      <c r="D940">
        <f t="shared" si="31"/>
        <v>-1.8744252096294292</v>
      </c>
      <c r="E940">
        <v>2.0286718961316915E-4</v>
      </c>
      <c r="G940">
        <v>931</v>
      </c>
      <c r="H940">
        <f t="shared" ca="1" si="32"/>
        <v>5.6172731773762308E-3</v>
      </c>
    </row>
    <row r="941" spans="2:8">
      <c r="B941" s="79">
        <f>dataVAR!B522</f>
        <v>44783</v>
      </c>
      <c r="C941" s="240">
        <f>dataVAR!C522</f>
        <v>4250.7</v>
      </c>
      <c r="D941">
        <f t="shared" si="31"/>
        <v>-7.6869692050721056E-2</v>
      </c>
      <c r="E941">
        <v>1.5291599030739319E-4</v>
      </c>
      <c r="G941">
        <v>932</v>
      </c>
      <c r="H941">
        <f t="shared" ca="1" si="32"/>
        <v>-3.5062997341129505E-2</v>
      </c>
    </row>
    <row r="942" spans="2:8">
      <c r="B942" s="79">
        <f>dataVAR!B506</f>
        <v>44809</v>
      </c>
      <c r="C942" s="240">
        <f>dataVAR!C506</f>
        <v>4577.45</v>
      </c>
      <c r="D942">
        <f t="shared" si="31"/>
        <v>0.68021496684835436</v>
      </c>
      <c r="E942">
        <v>1.4200045877063347E-4</v>
      </c>
      <c r="G942">
        <v>933</v>
      </c>
      <c r="H942">
        <f t="shared" ca="1" si="32"/>
        <v>-1.5986939777191164E-2</v>
      </c>
    </row>
    <row r="943" spans="2:8">
      <c r="B943" s="79">
        <f>dataVAR!B1282</f>
        <v>43663</v>
      </c>
      <c r="C943" s="240">
        <f>dataVAR!C1282</f>
        <v>1463.8</v>
      </c>
      <c r="D943">
        <f t="shared" si="31"/>
        <v>-1.8652821423691759</v>
      </c>
      <c r="E943">
        <v>1.3663068725238794E-4</v>
      </c>
      <c r="G943">
        <v>934</v>
      </c>
      <c r="H943">
        <f t="shared" ca="1" si="32"/>
        <v>-5.5967565018940572E-4</v>
      </c>
    </row>
    <row r="944" spans="2:8">
      <c r="B944" s="79">
        <f>dataVAR!B465</f>
        <v>44868</v>
      </c>
      <c r="C944" s="240">
        <f>dataVAR!C465</f>
        <v>4194.2</v>
      </c>
      <c r="D944">
        <f t="shared" si="31"/>
        <v>0.61741214057507987</v>
      </c>
      <c r="E944">
        <v>1.3113347003008486E-4</v>
      </c>
      <c r="G944">
        <v>935</v>
      </c>
      <c r="H944">
        <f t="shared" ca="1" si="32"/>
        <v>-2.3176660730596845E-2</v>
      </c>
    </row>
    <row r="945" spans="2:8">
      <c r="B945" s="79">
        <f>dataVAR!B1495</f>
        <v>43346</v>
      </c>
      <c r="C945" s="240">
        <f>dataVAR!C1495</f>
        <v>1604.65</v>
      </c>
      <c r="D945">
        <f t="shared" si="31"/>
        <v>0.31065964540554014</v>
      </c>
      <c r="E945">
        <v>9.3478328607541177E-5</v>
      </c>
      <c r="G945">
        <v>936</v>
      </c>
      <c r="H945">
        <f t="shared" ca="1" si="32"/>
        <v>7.1636214081224961E-2</v>
      </c>
    </row>
    <row r="946" spans="2:8">
      <c r="B946" s="79">
        <f>dataVAR!B1691</f>
        <v>43059</v>
      </c>
      <c r="C946" s="240">
        <f>dataVAR!C1691</f>
        <v>1106.1500000000001</v>
      </c>
      <c r="D946">
        <f t="shared" si="31"/>
        <v>-3.0426253220630111</v>
      </c>
      <c r="E946">
        <v>9.0403652307676551E-5</v>
      </c>
      <c r="G946">
        <v>937</v>
      </c>
      <c r="H946">
        <f t="shared" ca="1" si="32"/>
        <v>2.9816184007493238E-2</v>
      </c>
    </row>
    <row r="947" spans="2:8">
      <c r="B947" s="79">
        <f>dataVAR!B482</f>
        <v>44844</v>
      </c>
      <c r="C947" s="240">
        <f>dataVAR!C482</f>
        <v>4471.75</v>
      </c>
      <c r="D947">
        <f t="shared" si="31"/>
        <v>-1.1114217029127259E-2</v>
      </c>
      <c r="E947">
        <v>6.7087829149702446E-5</v>
      </c>
      <c r="G947">
        <v>938</v>
      </c>
      <c r="H947">
        <f t="shared" ca="1" si="32"/>
        <v>-1.4935050424419168E-2</v>
      </c>
    </row>
    <row r="948" spans="2:8">
      <c r="B948" s="79">
        <f>dataVAR!B721</f>
        <v>44491</v>
      </c>
      <c r="C948" s="240">
        <f>dataVAR!C721</f>
        <v>4521.45</v>
      </c>
      <c r="D948">
        <f t="shared" si="31"/>
        <v>0.70931891318050622</v>
      </c>
      <c r="E948">
        <v>4.4233597629038936E-5</v>
      </c>
      <c r="G948">
        <v>939</v>
      </c>
      <c r="H948">
        <f t="shared" ca="1" si="32"/>
        <v>-4.209027425020459E-2</v>
      </c>
    </row>
    <row r="949" spans="2:8">
      <c r="B949" s="79">
        <f>dataVAR!B1620</f>
        <v>43164</v>
      </c>
      <c r="C949" s="240">
        <f>dataVAR!C1620</f>
        <v>1314.3</v>
      </c>
      <c r="D949">
        <f t="shared" si="31"/>
        <v>-2.4113596591341397</v>
      </c>
      <c r="E949">
        <v>3.8043064749261604E-5</v>
      </c>
      <c r="G949">
        <v>940</v>
      </c>
      <c r="H949">
        <f t="shared" ca="1" si="32"/>
        <v>6.2095766118978386E-2</v>
      </c>
    </row>
    <row r="950" spans="2:8">
      <c r="B950" s="79">
        <f>dataVAR!B659</f>
        <v>44581</v>
      </c>
      <c r="C950" s="240">
        <f>dataVAR!C659</f>
        <v>4483.55</v>
      </c>
      <c r="D950">
        <f t="shared" si="31"/>
        <v>0.66655886518495389</v>
      </c>
      <c r="E950">
        <v>3.3455632255811952E-5</v>
      </c>
      <c r="G950">
        <v>941</v>
      </c>
      <c r="H950">
        <f t="shared" ca="1" si="32"/>
        <v>-2.5360244723799958E-4</v>
      </c>
    </row>
    <row r="951" spans="2:8">
      <c r="B951" s="79">
        <f>dataVAR!B1570</f>
        <v>43237</v>
      </c>
      <c r="C951" s="240">
        <f>dataVAR!C1570</f>
        <v>1495</v>
      </c>
      <c r="D951">
        <f t="shared" si="31"/>
        <v>-1.2724749163879598</v>
      </c>
      <c r="E951">
        <v>3.3444816053481287E-5</v>
      </c>
      <c r="G951">
        <v>942</v>
      </c>
      <c r="H951">
        <f t="shared" ca="1" si="32"/>
        <v>-2.6243365886700218E-2</v>
      </c>
    </row>
    <row r="952" spans="2:8">
      <c r="B952" s="79">
        <f>dataVAR!B784</f>
        <v>44399</v>
      </c>
      <c r="C952" s="240">
        <f>dataVAR!C784</f>
        <v>3397.35</v>
      </c>
      <c r="D952">
        <f t="shared" si="31"/>
        <v>-0.25312375822332123</v>
      </c>
      <c r="E952">
        <v>1.471735323111459E-5</v>
      </c>
      <c r="G952">
        <v>943</v>
      </c>
      <c r="H952">
        <f t="shared" ca="1" si="32"/>
        <v>4.6516860706198497E-3</v>
      </c>
    </row>
    <row r="953" spans="2:8">
      <c r="B953" s="79">
        <f>dataVAR!B733</f>
        <v>44474</v>
      </c>
      <c r="C953" s="240">
        <f>dataVAR!C733</f>
        <v>4257.3</v>
      </c>
      <c r="D953">
        <f t="shared" si="31"/>
        <v>0.66821694501209683</v>
      </c>
      <c r="E953">
        <v>-1.17445329199685E-5</v>
      </c>
      <c r="G953">
        <v>944</v>
      </c>
      <c r="H953">
        <f t="shared" ca="1" si="32"/>
        <v>1.494979349588166E-2</v>
      </c>
    </row>
    <row r="954" spans="2:8">
      <c r="B954" s="79">
        <f>dataVAR!B1444</f>
        <v>43424</v>
      </c>
      <c r="C954" s="240">
        <f>dataVAR!C1444</f>
        <v>1412.5</v>
      </c>
      <c r="D954">
        <f t="shared" si="31"/>
        <v>-1.5837522123893806</v>
      </c>
      <c r="E954">
        <v>-3.539823008846338E-5</v>
      </c>
      <c r="G954">
        <v>945</v>
      </c>
      <c r="H954">
        <f t="shared" ca="1" si="32"/>
        <v>1.9658712725166016E-2</v>
      </c>
    </row>
    <row r="955" spans="2:8">
      <c r="B955" s="79">
        <f>dataVAR!B216</f>
        <v>45236</v>
      </c>
      <c r="C955" s="240">
        <f>dataVAR!C216</f>
        <v>3649.55</v>
      </c>
      <c r="D955">
        <f t="shared" si="31"/>
        <v>0.12468660519790116</v>
      </c>
      <c r="E955">
        <v>-4.1100957652213615E-5</v>
      </c>
      <c r="G955">
        <v>946</v>
      </c>
      <c r="H955">
        <f t="shared" ca="1" si="32"/>
        <v>-1.1041647362825532E-2</v>
      </c>
    </row>
    <row r="956" spans="2:8">
      <c r="B956" s="79">
        <f>dataVAR!B813</f>
        <v>44357</v>
      </c>
      <c r="C956" s="240">
        <f>dataVAR!C813</f>
        <v>3194.5</v>
      </c>
      <c r="D956">
        <f t="shared" si="31"/>
        <v>0.53268117076224764</v>
      </c>
      <c r="E956">
        <v>-6.2607606824172202E-5</v>
      </c>
      <c r="G956">
        <v>947</v>
      </c>
      <c r="H956">
        <f t="shared" ca="1" si="32"/>
        <v>-7.5789078435183274E-2</v>
      </c>
    </row>
    <row r="957" spans="2:8">
      <c r="B957" s="79">
        <f>dataVAR!B1353</f>
        <v>43557</v>
      </c>
      <c r="C957" s="240">
        <f>dataVAR!C1353</f>
        <v>1492.85</v>
      </c>
      <c r="D957">
        <f t="shared" si="31"/>
        <v>-0.43078675017583812</v>
      </c>
      <c r="E957">
        <v>-6.6985966440122208E-5</v>
      </c>
      <c r="G957">
        <v>948</v>
      </c>
      <c r="H957">
        <f t="shared" ca="1" si="32"/>
        <v>6.0915617103714462E-3</v>
      </c>
    </row>
    <row r="958" spans="2:8">
      <c r="B958" s="79">
        <f>dataVAR!B993</f>
        <v>44090</v>
      </c>
      <c r="C958" s="240">
        <f>dataVAR!C993</f>
        <v>2135.9499999999998</v>
      </c>
      <c r="D958">
        <f t="shared" si="31"/>
        <v>-0.85151805987967899</v>
      </c>
      <c r="E958">
        <v>-9.363515063567633E-5</v>
      </c>
      <c r="G958">
        <v>949</v>
      </c>
      <c r="H958">
        <f t="shared" ca="1" si="32"/>
        <v>1.2000451301491638E-2</v>
      </c>
    </row>
    <row r="959" spans="2:8">
      <c r="B959" s="79">
        <f>dataVAR!B452</f>
        <v>44888</v>
      </c>
      <c r="C959" s="240">
        <f>dataVAR!C452</f>
        <v>3954.75</v>
      </c>
      <c r="D959">
        <f t="shared" si="31"/>
        <v>0.7980782603198685</v>
      </c>
      <c r="E959">
        <v>-1.1378721790247628E-4</v>
      </c>
      <c r="G959">
        <v>950</v>
      </c>
      <c r="H959">
        <f t="shared" ca="1" si="32"/>
        <v>-1.0759473265480109E-2</v>
      </c>
    </row>
    <row r="960" spans="2:8">
      <c r="B960" s="79">
        <f>dataVAR!B1799</f>
        <v>42900</v>
      </c>
      <c r="C960" s="240">
        <f>dataVAR!C1799</f>
        <v>798.55</v>
      </c>
      <c r="D960">
        <f t="shared" si="31"/>
        <v>2.3166990169682551E-2</v>
      </c>
      <c r="E960">
        <v>-1.2522697389020441E-4</v>
      </c>
      <c r="G960">
        <v>951</v>
      </c>
      <c r="H960">
        <f t="shared" ca="1" si="32"/>
        <v>-4.2147461519067814E-2</v>
      </c>
    </row>
    <row r="961" spans="2:8">
      <c r="B961" s="79">
        <f>dataVAR!B1825</f>
        <v>42864</v>
      </c>
      <c r="C961" s="240">
        <f>dataVAR!C1825</f>
        <v>780.05</v>
      </c>
      <c r="D961">
        <f t="shared" si="31"/>
        <v>8.3648484071533885E-2</v>
      </c>
      <c r="E961">
        <v>-1.2819691045448721E-4</v>
      </c>
      <c r="G961">
        <v>952</v>
      </c>
      <c r="H961">
        <f t="shared" ca="1" si="32"/>
        <v>-4.3712958237291877E-2</v>
      </c>
    </row>
    <row r="962" spans="2:8">
      <c r="B962" s="79">
        <f>dataVAR!B1811</f>
        <v>42884</v>
      </c>
      <c r="C962" s="240">
        <f>dataVAR!C1811</f>
        <v>714.8</v>
      </c>
      <c r="D962">
        <f t="shared" si="31"/>
        <v>-4.7212506994963626</v>
      </c>
      <c r="E962">
        <v>-1.3989927252381468E-4</v>
      </c>
      <c r="G962">
        <v>953</v>
      </c>
      <c r="H962">
        <f t="shared" ca="1" si="32"/>
        <v>4.1618101087128774E-3</v>
      </c>
    </row>
    <row r="963" spans="2:8">
      <c r="B963" s="79">
        <f>dataVAR!B433</f>
        <v>44915</v>
      </c>
      <c r="C963" s="240">
        <f>dataVAR!C433</f>
        <v>4089.55</v>
      </c>
      <c r="D963">
        <f t="shared" si="31"/>
        <v>6.5581787727256119E-2</v>
      </c>
      <c r="E963">
        <v>-1.5894169285120274E-4</v>
      </c>
      <c r="G963">
        <v>954</v>
      </c>
      <c r="H963">
        <f t="shared" ca="1" si="32"/>
        <v>1.3748726712647588E-2</v>
      </c>
    </row>
    <row r="964" spans="2:8">
      <c r="B964" s="79">
        <f>dataVAR!B170</f>
        <v>45302</v>
      </c>
      <c r="C964" s="240">
        <f>dataVAR!C170</f>
        <v>3821.35</v>
      </c>
      <c r="D964">
        <f t="shared" si="31"/>
        <v>-0.29759116542583125</v>
      </c>
      <c r="E964">
        <v>-1.7009695526452458E-4</v>
      </c>
      <c r="G964">
        <v>955</v>
      </c>
      <c r="H964">
        <f t="shared" ca="1" si="32"/>
        <v>9.0959945223699056E-3</v>
      </c>
    </row>
    <row r="965" spans="2:8">
      <c r="B965" s="79">
        <f>dataVAR!B16</f>
        <v>45531</v>
      </c>
      <c r="C965" s="240">
        <f>dataVAR!C16</f>
        <v>4958.55</v>
      </c>
      <c r="D965">
        <f t="shared" si="31"/>
        <v>0.30606729789958759</v>
      </c>
      <c r="E965">
        <v>-1.7142108075938616E-4</v>
      </c>
      <c r="G965">
        <v>956</v>
      </c>
      <c r="H965">
        <f t="shared" ca="1" si="32"/>
        <v>-3.6386649989831994E-2</v>
      </c>
    </row>
    <row r="966" spans="2:8">
      <c r="B966" s="79">
        <f>dataVAR!B399</f>
        <v>44964</v>
      </c>
      <c r="C966" s="240">
        <f>dataVAR!C399</f>
        <v>3440.9</v>
      </c>
      <c r="D966">
        <f t="shared" si="31"/>
        <v>-0.18275741811735299</v>
      </c>
      <c r="E966">
        <v>-1.7437298381234824E-4</v>
      </c>
      <c r="G966">
        <v>957</v>
      </c>
      <c r="H966">
        <f t="shared" ca="1" si="32"/>
        <v>2.9344219636345245E-2</v>
      </c>
    </row>
    <row r="967" spans="2:8">
      <c r="B967" s="79">
        <f>dataVAR!B192</f>
        <v>45271</v>
      </c>
      <c r="C967" s="240">
        <f>dataVAR!C192</f>
        <v>4069.75</v>
      </c>
      <c r="D967">
        <f t="shared" si="31"/>
        <v>-4.4339332882855166E-2</v>
      </c>
      <c r="E967">
        <v>-2.2114380490204335E-4</v>
      </c>
      <c r="G967">
        <v>958</v>
      </c>
      <c r="H967">
        <f t="shared" ca="1" si="32"/>
        <v>9.1118577027977724E-3</v>
      </c>
    </row>
    <row r="968" spans="2:8">
      <c r="B968" s="79">
        <f>dataVAR!B736</f>
        <v>44469</v>
      </c>
      <c r="C968" s="240">
        <f>dataVAR!C736</f>
        <v>4250.2</v>
      </c>
      <c r="D968">
        <f t="shared" si="31"/>
        <v>0.21157827866923912</v>
      </c>
      <c r="E968">
        <v>-2.35283045503741E-4</v>
      </c>
      <c r="G968">
        <v>959</v>
      </c>
      <c r="H968">
        <f t="shared" ca="1" si="32"/>
        <v>7.3871458895420053E-4</v>
      </c>
    </row>
    <row r="969" spans="2:8">
      <c r="B969" s="79">
        <f>dataVAR!B375</f>
        <v>44999</v>
      </c>
      <c r="C969" s="240">
        <f>dataVAR!C375</f>
        <v>3350.95</v>
      </c>
      <c r="D969">
        <f t="shared" si="31"/>
        <v>-0.44781330667422686</v>
      </c>
      <c r="E969">
        <v>-2.3873826825234097E-4</v>
      </c>
      <c r="G969">
        <v>960</v>
      </c>
      <c r="H969">
        <f t="shared" ca="1" si="32"/>
        <v>3.5690538136856579E-3</v>
      </c>
    </row>
    <row r="970" spans="2:8">
      <c r="B970" s="79">
        <f>dataVAR!B50</f>
        <v>45481</v>
      </c>
      <c r="C970" s="240">
        <f>dataVAR!C50</f>
        <v>4851.55</v>
      </c>
      <c r="D970">
        <f t="shared" ref="D970:D1033" si="33">(C970-C971)/C970</f>
        <v>0.77564901938555719</v>
      </c>
      <c r="E970">
        <v>-3.1948552524454696E-4</v>
      </c>
      <c r="G970">
        <v>961</v>
      </c>
      <c r="H970">
        <f t="shared" ca="1" si="32"/>
        <v>-1.4008709174942468E-2</v>
      </c>
    </row>
    <row r="971" spans="2:8">
      <c r="B971" s="79">
        <f>dataVAR!B1738</f>
        <v>42990</v>
      </c>
      <c r="C971" s="240">
        <f>dataVAR!C1738</f>
        <v>1088.45</v>
      </c>
      <c r="D971">
        <f t="shared" si="33"/>
        <v>-0.3978593412651017</v>
      </c>
      <c r="E971">
        <v>-3.2155817906188527E-4</v>
      </c>
      <c r="G971">
        <v>962</v>
      </c>
      <c r="H971">
        <f t="shared" ref="H971:H1034" ca="1" si="34">_xlfn.NORM.INV(RAND(),N$12,N$13)</f>
        <v>-5.9271322291379346E-2</v>
      </c>
    </row>
    <row r="972" spans="2:8">
      <c r="B972" s="79">
        <f>dataVAR!B1524</f>
        <v>43301</v>
      </c>
      <c r="C972" s="240">
        <f>dataVAR!C1524</f>
        <v>1521.5</v>
      </c>
      <c r="D972">
        <f t="shared" si="33"/>
        <v>-1.6479461058166283</v>
      </c>
      <c r="E972">
        <v>-3.2862306933946765E-4</v>
      </c>
      <c r="G972">
        <v>963</v>
      </c>
      <c r="H972">
        <f t="shared" ca="1" si="34"/>
        <v>-3.9226351389377377E-2</v>
      </c>
    </row>
    <row r="973" spans="2:8">
      <c r="B973" s="79">
        <f>dataVAR!B598</f>
        <v>44673</v>
      </c>
      <c r="C973" s="240">
        <f>dataVAR!C598</f>
        <v>4028.85</v>
      </c>
      <c r="D973">
        <f t="shared" si="33"/>
        <v>0.48735991660151162</v>
      </c>
      <c r="E973">
        <v>-3.4749370167667969E-4</v>
      </c>
      <c r="G973">
        <v>964</v>
      </c>
      <c r="H973">
        <f t="shared" ca="1" si="34"/>
        <v>2.568319254517137E-2</v>
      </c>
    </row>
    <row r="974" spans="2:8">
      <c r="B974" s="79">
        <f>dataVAR!B978</f>
        <v>44112</v>
      </c>
      <c r="C974" s="240">
        <f>dataVAR!C978</f>
        <v>2065.35</v>
      </c>
      <c r="D974">
        <f t="shared" si="33"/>
        <v>-1.3225119229186337</v>
      </c>
      <c r="E974">
        <v>-3.6313457767448619E-4</v>
      </c>
      <c r="G974">
        <v>965</v>
      </c>
      <c r="H974">
        <f t="shared" ca="1" si="34"/>
        <v>-1.4814565822113681E-2</v>
      </c>
    </row>
    <row r="975" spans="2:8">
      <c r="B975" s="79">
        <f>dataVAR!B90</f>
        <v>45422</v>
      </c>
      <c r="C975" s="240">
        <f>dataVAR!C90</f>
        <v>4796.8</v>
      </c>
      <c r="D975">
        <f t="shared" si="33"/>
        <v>0.27746622748499006</v>
      </c>
      <c r="E975">
        <v>-3.8567378252156735E-4</v>
      </c>
      <c r="G975">
        <v>966</v>
      </c>
      <c r="H975">
        <f t="shared" ca="1" si="34"/>
        <v>-5.539704186374686E-3</v>
      </c>
    </row>
    <row r="976" spans="2:8">
      <c r="B976" s="79">
        <f>dataVAR!B349</f>
        <v>45041</v>
      </c>
      <c r="C976" s="240">
        <f>dataVAR!C349</f>
        <v>3465.85</v>
      </c>
      <c r="D976">
        <f t="shared" si="33"/>
        <v>0.44462397391693237</v>
      </c>
      <c r="E976">
        <v>-3.8951483762999237E-4</v>
      </c>
      <c r="G976">
        <v>967</v>
      </c>
      <c r="H976">
        <f t="shared" ca="1" si="34"/>
        <v>-6.0446546942162383E-3</v>
      </c>
    </row>
    <row r="977" spans="2:8">
      <c r="B977" s="79">
        <f>dataVAR!B1221</f>
        <v>43756</v>
      </c>
      <c r="C977" s="240">
        <f>dataVAR!C1221</f>
        <v>1924.85</v>
      </c>
      <c r="D977">
        <f t="shared" si="33"/>
        <v>-0.99646725718887197</v>
      </c>
      <c r="E977">
        <v>-3.8964075122736836E-4</v>
      </c>
      <c r="G977">
        <v>968</v>
      </c>
      <c r="H977">
        <f t="shared" ca="1" si="34"/>
        <v>2.0317651988955746E-2</v>
      </c>
    </row>
    <row r="978" spans="2:8">
      <c r="B978" s="79">
        <f>dataVAR!B202</f>
        <v>45254</v>
      </c>
      <c r="C978" s="240">
        <f>dataVAR!C202</f>
        <v>3842.9</v>
      </c>
      <c r="D978">
        <f t="shared" si="33"/>
        <v>0.63884045902833797</v>
      </c>
      <c r="E978">
        <v>-3.903302193655833E-4</v>
      </c>
      <c r="G978">
        <v>969</v>
      </c>
      <c r="H978">
        <f t="shared" ca="1" si="34"/>
        <v>-1.9190897386205823E-2</v>
      </c>
    </row>
    <row r="979" spans="2:8">
      <c r="B979" s="79">
        <f>dataVAR!B1446</f>
        <v>43420</v>
      </c>
      <c r="C979" s="240">
        <f>dataVAR!C1446</f>
        <v>1387.9</v>
      </c>
      <c r="D979">
        <f t="shared" si="33"/>
        <v>-1.3879962533323726</v>
      </c>
      <c r="E979">
        <v>-3.9628215289282695E-4</v>
      </c>
      <c r="G979">
        <v>970</v>
      </c>
      <c r="H979">
        <f t="shared" ca="1" si="34"/>
        <v>-2.4738759598236154E-2</v>
      </c>
    </row>
    <row r="980" spans="2:8">
      <c r="B980" s="79">
        <f>dataVAR!B797</f>
        <v>44379</v>
      </c>
      <c r="C980" s="240">
        <f>dataVAR!C797</f>
        <v>3314.3</v>
      </c>
      <c r="D980">
        <f t="shared" si="33"/>
        <v>8.6805660320429731E-2</v>
      </c>
      <c r="E980">
        <v>-4.0732583049208249E-4</v>
      </c>
      <c r="G980">
        <v>971</v>
      </c>
      <c r="H980">
        <f t="shared" ca="1" si="34"/>
        <v>2.8276630609671682E-2</v>
      </c>
    </row>
    <row r="981" spans="2:8">
      <c r="B981" s="79">
        <f>dataVAR!B828</f>
        <v>44336</v>
      </c>
      <c r="C981" s="240">
        <f>dataVAR!C828</f>
        <v>3026.6</v>
      </c>
      <c r="D981">
        <f t="shared" si="33"/>
        <v>-0.25231282627370649</v>
      </c>
      <c r="E981">
        <v>-4.2952487940269013E-4</v>
      </c>
      <c r="G981">
        <v>972</v>
      </c>
      <c r="H981">
        <f t="shared" ca="1" si="34"/>
        <v>-4.5419006343219905E-3</v>
      </c>
    </row>
    <row r="982" spans="2:8">
      <c r="B982" s="79">
        <f>dataVAR!B208</f>
        <v>45246</v>
      </c>
      <c r="C982" s="240">
        <f>dataVAR!C208</f>
        <v>3790.25</v>
      </c>
      <c r="D982">
        <f t="shared" si="33"/>
        <v>0.12182573708858255</v>
      </c>
      <c r="E982">
        <v>-4.4851922696387259E-4</v>
      </c>
      <c r="G982">
        <v>973</v>
      </c>
      <c r="H982">
        <f t="shared" ca="1" si="34"/>
        <v>7.0757937833394631E-3</v>
      </c>
    </row>
    <row r="983" spans="2:8">
      <c r="B983" s="79">
        <f>dataVAR!B788</f>
        <v>44392</v>
      </c>
      <c r="C983" s="240">
        <f>dataVAR!C788</f>
        <v>3328.5</v>
      </c>
      <c r="D983">
        <f t="shared" si="33"/>
        <v>0.75511491662911223</v>
      </c>
      <c r="E983">
        <v>-4.6567522908222381E-4</v>
      </c>
      <c r="G983">
        <v>974</v>
      </c>
      <c r="H983">
        <f t="shared" ca="1" si="34"/>
        <v>-5.7485649768597852E-3</v>
      </c>
    </row>
    <row r="984" spans="2:8">
      <c r="B984" s="79">
        <f>dataVAR!B1788</f>
        <v>42916</v>
      </c>
      <c r="C984" s="240">
        <f>dataVAR!C1788</f>
        <v>815.1</v>
      </c>
      <c r="D984">
        <f t="shared" si="33"/>
        <v>-3.2949331370384005</v>
      </c>
      <c r="E984">
        <v>-4.9073733284256806E-4</v>
      </c>
      <c r="G984">
        <v>975</v>
      </c>
      <c r="H984">
        <f t="shared" ca="1" si="34"/>
        <v>-5.5204382657083398E-3</v>
      </c>
    </row>
    <row r="985" spans="2:8">
      <c r="B985" s="79">
        <f>dataVAR!B778</f>
        <v>44407</v>
      </c>
      <c r="C985" s="240">
        <f>dataVAR!C778</f>
        <v>3500.8</v>
      </c>
      <c r="D985">
        <f t="shared" si="33"/>
        <v>0.67347463436928712</v>
      </c>
      <c r="E985">
        <v>-5.1416819012789277E-4</v>
      </c>
      <c r="G985">
        <v>976</v>
      </c>
      <c r="H985">
        <f t="shared" ca="1" si="34"/>
        <v>8.1799048978753772E-2</v>
      </c>
    </row>
    <row r="986" spans="2:8">
      <c r="B986" s="79">
        <f>dataVAR!B1708</f>
        <v>43034</v>
      </c>
      <c r="C986" s="240">
        <f>dataVAR!C1708</f>
        <v>1143.0999999999999</v>
      </c>
      <c r="D986">
        <f t="shared" si="33"/>
        <v>-2.3920041991076899</v>
      </c>
      <c r="E986">
        <v>-5.2488846120211398E-4</v>
      </c>
      <c r="G986">
        <v>977</v>
      </c>
      <c r="H986">
        <f t="shared" ca="1" si="34"/>
        <v>-3.1651309020060739E-3</v>
      </c>
    </row>
    <row r="987" spans="2:8">
      <c r="B987" s="79">
        <f>dataVAR!B418</f>
        <v>44936</v>
      </c>
      <c r="C987" s="240">
        <f>dataVAR!C418</f>
        <v>3877.4</v>
      </c>
      <c r="D987">
        <f t="shared" si="33"/>
        <v>7.066591014597434E-3</v>
      </c>
      <c r="E987">
        <v>-5.5449528034252102E-4</v>
      </c>
      <c r="G987">
        <v>978</v>
      </c>
      <c r="H987">
        <f t="shared" ca="1" si="34"/>
        <v>-5.7054096082339483E-4</v>
      </c>
    </row>
    <row r="988" spans="2:8">
      <c r="B988" s="79">
        <f>dataVAR!B137</f>
        <v>45350</v>
      </c>
      <c r="C988" s="240">
        <f>dataVAR!C137</f>
        <v>3850</v>
      </c>
      <c r="D988">
        <f t="shared" si="33"/>
        <v>3.1844155844155821E-2</v>
      </c>
      <c r="E988">
        <v>-5.714285714285242E-4</v>
      </c>
      <c r="G988">
        <v>979</v>
      </c>
      <c r="H988">
        <f t="shared" ca="1" si="34"/>
        <v>-4.3346993845356445E-2</v>
      </c>
    </row>
    <row r="989" spans="2:8">
      <c r="B989" s="79">
        <f>dataVAR!B153</f>
        <v>45328</v>
      </c>
      <c r="C989" s="240">
        <f>dataVAR!C153</f>
        <v>3727.4</v>
      </c>
      <c r="D989">
        <f t="shared" si="33"/>
        <v>-0.28710361109620647</v>
      </c>
      <c r="E989">
        <v>-5.9022374845732093E-4</v>
      </c>
      <c r="G989">
        <v>980</v>
      </c>
      <c r="H989">
        <f t="shared" ca="1" si="34"/>
        <v>-9.1530524588499015E-2</v>
      </c>
    </row>
    <row r="990" spans="2:8">
      <c r="B990" s="79">
        <f>dataVAR!B101</f>
        <v>45406</v>
      </c>
      <c r="C990" s="240">
        <f>dataVAR!C101</f>
        <v>4797.55</v>
      </c>
      <c r="D990">
        <f t="shared" si="33"/>
        <v>0.50842617586059557</v>
      </c>
      <c r="E990">
        <v>-6.2531917332805281E-4</v>
      </c>
      <c r="G990">
        <v>981</v>
      </c>
      <c r="H990">
        <f t="shared" ca="1" si="34"/>
        <v>1.3947235041134425E-2</v>
      </c>
    </row>
    <row r="991" spans="2:8">
      <c r="B991" s="79">
        <f>dataVAR!B1053</f>
        <v>44006</v>
      </c>
      <c r="C991" s="240">
        <f>dataVAR!C1053</f>
        <v>2358.35</v>
      </c>
      <c r="D991">
        <f t="shared" si="33"/>
        <v>-0.20870523883223452</v>
      </c>
      <c r="E991">
        <v>-6.5723917145469582E-4</v>
      </c>
      <c r="G991">
        <v>982</v>
      </c>
      <c r="H991">
        <f t="shared" ca="1" si="34"/>
        <v>1.6020719798091689E-2</v>
      </c>
    </row>
    <row r="992" spans="2:8">
      <c r="B992" s="79">
        <f>dataVAR!B834</f>
        <v>44327</v>
      </c>
      <c r="C992" s="240">
        <f>dataVAR!C834</f>
        <v>2850.55</v>
      </c>
      <c r="D992">
        <f t="shared" si="33"/>
        <v>0.56122502674922381</v>
      </c>
      <c r="E992">
        <v>-6.6653803651914052E-4</v>
      </c>
      <c r="G992">
        <v>983</v>
      </c>
      <c r="H992">
        <f t="shared" ca="1" si="34"/>
        <v>-1.8285320029228372E-3</v>
      </c>
    </row>
    <row r="993" spans="2:8">
      <c r="B993" s="79">
        <f>dataVAR!B1329</f>
        <v>43595</v>
      </c>
      <c r="C993" s="240">
        <f>dataVAR!C1329</f>
        <v>1250.75</v>
      </c>
      <c r="D993">
        <f t="shared" si="33"/>
        <v>-2.0241055366779932</v>
      </c>
      <c r="E993">
        <v>-6.7959224465313534E-4</v>
      </c>
      <c r="G993">
        <v>984</v>
      </c>
      <c r="H993">
        <f t="shared" ca="1" si="34"/>
        <v>-9.7765757401806798E-3</v>
      </c>
    </row>
    <row r="994" spans="2:8">
      <c r="B994" s="79">
        <f>dataVAR!B254</f>
        <v>45177</v>
      </c>
      <c r="C994" s="240">
        <f>dataVAR!C254</f>
        <v>3782.4</v>
      </c>
      <c r="D994">
        <f t="shared" si="33"/>
        <v>0.36856228849407785</v>
      </c>
      <c r="E994">
        <v>-7.1383248730959661E-4</v>
      </c>
      <c r="G994">
        <v>985</v>
      </c>
      <c r="H994">
        <f t="shared" ca="1" si="34"/>
        <v>-3.2016176402413381E-2</v>
      </c>
    </row>
    <row r="995" spans="2:8">
      <c r="B995" s="79">
        <f>dataVAR!B1063</f>
        <v>43992</v>
      </c>
      <c r="C995" s="240">
        <f>dataVAR!C1063</f>
        <v>2388.35</v>
      </c>
      <c r="D995">
        <f t="shared" si="33"/>
        <v>-0.51962652040111379</v>
      </c>
      <c r="E995">
        <v>-7.327234283082463E-4</v>
      </c>
      <c r="G995">
        <v>986</v>
      </c>
      <c r="H995">
        <f t="shared" ca="1" si="34"/>
        <v>1.2821001902781832E-2</v>
      </c>
    </row>
    <row r="996" spans="2:8">
      <c r="B996" s="79">
        <f>dataVAR!B316</f>
        <v>45089</v>
      </c>
      <c r="C996" s="240">
        <f>dataVAR!C316</f>
        <v>3629.4</v>
      </c>
      <c r="D996">
        <f t="shared" si="33"/>
        <v>0.59654488345181034</v>
      </c>
      <c r="E996">
        <v>-7.4392461563889845E-4</v>
      </c>
      <c r="G996">
        <v>987</v>
      </c>
      <c r="H996">
        <f t="shared" ca="1" si="34"/>
        <v>-3.8338928133989314E-2</v>
      </c>
    </row>
    <row r="997" spans="2:8">
      <c r="B997" s="79">
        <f>dataVAR!B1383</f>
        <v>43511</v>
      </c>
      <c r="C997" s="240">
        <f>dataVAR!C1383</f>
        <v>1464.3</v>
      </c>
      <c r="D997">
        <f t="shared" si="33"/>
        <v>0.45506385303558011</v>
      </c>
      <c r="E997">
        <v>-7.5121218329586592E-4</v>
      </c>
      <c r="G997">
        <v>988</v>
      </c>
      <c r="H997">
        <f t="shared" ca="1" si="34"/>
        <v>1.5134543222524425E-2</v>
      </c>
    </row>
    <row r="998" spans="2:8">
      <c r="B998" s="79">
        <f>dataVAR!B1798</f>
        <v>42901</v>
      </c>
      <c r="C998" s="240">
        <f>dataVAR!C1798</f>
        <v>797.95</v>
      </c>
      <c r="D998">
        <f t="shared" si="33"/>
        <v>-1.711260104016542</v>
      </c>
      <c r="E998">
        <v>-7.5192681245680678E-4</v>
      </c>
      <c r="G998">
        <v>989</v>
      </c>
      <c r="H998">
        <f t="shared" ca="1" si="34"/>
        <v>-1.146820371753232E-2</v>
      </c>
    </row>
    <row r="999" spans="2:8">
      <c r="B999" s="79">
        <f>dataVAR!B1023</f>
        <v>44048</v>
      </c>
      <c r="C999" s="240">
        <f>dataVAR!C1023</f>
        <v>2163.4499999999998</v>
      </c>
      <c r="D999">
        <f t="shared" si="33"/>
        <v>-1.0331646213224248</v>
      </c>
      <c r="E999">
        <v>-7.6267073424395807E-4</v>
      </c>
      <c r="G999">
        <v>990</v>
      </c>
      <c r="H999">
        <f t="shared" ca="1" si="34"/>
        <v>4.7139354893275531E-2</v>
      </c>
    </row>
    <row r="1000" spans="2:8">
      <c r="B1000" s="79">
        <f>dataVAR!B518</f>
        <v>44790</v>
      </c>
      <c r="C1000" s="240">
        <f>dataVAR!C518</f>
        <v>4398.6499999999996</v>
      </c>
      <c r="D1000">
        <f t="shared" si="33"/>
        <v>0.73852204653700559</v>
      </c>
      <c r="E1000">
        <v>-7.8433155627311284E-4</v>
      </c>
      <c r="G1000">
        <v>991</v>
      </c>
      <c r="H1000">
        <f t="shared" ca="1" si="34"/>
        <v>-3.0142888140470232E-2</v>
      </c>
    </row>
    <row r="1001" spans="2:8">
      <c r="B1001" s="79">
        <f>dataVAR!B1666</f>
        <v>43095</v>
      </c>
      <c r="C1001" s="240">
        <f>dataVAR!C1666</f>
        <v>1150.1500000000001</v>
      </c>
      <c r="D1001">
        <f t="shared" si="33"/>
        <v>-2.0961178976655215</v>
      </c>
      <c r="E1001">
        <v>-8.2597922010156763E-4</v>
      </c>
      <c r="G1001">
        <v>992</v>
      </c>
      <c r="H1001">
        <f t="shared" ca="1" si="34"/>
        <v>-3.2361855568024157E-2</v>
      </c>
    </row>
    <row r="1002" spans="2:8">
      <c r="B1002" s="79">
        <f>dataVAR!B769</f>
        <v>44420</v>
      </c>
      <c r="C1002" s="240">
        <f>dataVAR!C769</f>
        <v>3561</v>
      </c>
      <c r="D1002">
        <f t="shared" si="33"/>
        <v>0.42440325751193492</v>
      </c>
      <c r="E1002">
        <v>-8.2841898343156929E-4</v>
      </c>
      <c r="G1002">
        <v>993</v>
      </c>
      <c r="H1002">
        <f t="shared" ca="1" si="34"/>
        <v>-2.4492813787942706E-2</v>
      </c>
    </row>
    <row r="1003" spans="2:8">
      <c r="B1003" s="79">
        <f>dataVAR!B1028</f>
        <v>44041</v>
      </c>
      <c r="C1003" s="240">
        <f>dataVAR!C1028</f>
        <v>2049.6999999999998</v>
      </c>
      <c r="D1003">
        <f t="shared" si="33"/>
        <v>-0.7932868224618238</v>
      </c>
      <c r="E1003">
        <v>-8.2938966678063769E-4</v>
      </c>
      <c r="G1003">
        <v>994</v>
      </c>
      <c r="H1003">
        <f t="shared" ca="1" si="34"/>
        <v>1.7679538342774193E-2</v>
      </c>
    </row>
    <row r="1004" spans="2:8">
      <c r="B1004" s="79">
        <f>dataVAR!B288</f>
        <v>45128</v>
      </c>
      <c r="C1004" s="240">
        <f>dataVAR!C288</f>
        <v>3675.7</v>
      </c>
      <c r="D1004">
        <f t="shared" si="33"/>
        <v>0.59633539189814178</v>
      </c>
      <c r="E1004">
        <v>-8.4337677177146234E-4</v>
      </c>
      <c r="G1004">
        <v>995</v>
      </c>
      <c r="H1004">
        <f t="shared" ca="1" si="34"/>
        <v>-6.5847160386107079E-2</v>
      </c>
    </row>
    <row r="1005" spans="2:8">
      <c r="B1005" s="79">
        <f>dataVAR!B1546</f>
        <v>43271</v>
      </c>
      <c r="C1005" s="240">
        <f>dataVAR!C1546</f>
        <v>1483.75</v>
      </c>
      <c r="D1005">
        <f t="shared" si="33"/>
        <v>-1.9022072451558549</v>
      </c>
      <c r="E1005">
        <v>-8.7615838247680168E-4</v>
      </c>
      <c r="G1005">
        <v>996</v>
      </c>
      <c r="H1005">
        <f t="shared" ca="1" si="34"/>
        <v>2.1298983127405836E-2</v>
      </c>
    </row>
    <row r="1006" spans="2:8">
      <c r="B1006" s="79">
        <f>dataVAR!B478</f>
        <v>44848</v>
      </c>
      <c r="C1006" s="240">
        <f>dataVAR!C478</f>
        <v>4306.1499999999996</v>
      </c>
      <c r="D1006">
        <f t="shared" si="33"/>
        <v>-0.23159899213914989</v>
      </c>
      <c r="E1006">
        <v>-8.8245880891287627E-4</v>
      </c>
      <c r="G1006">
        <v>997</v>
      </c>
      <c r="H1006">
        <f t="shared" ca="1" si="34"/>
        <v>-3.2941782689754701E-2</v>
      </c>
    </row>
    <row r="1007" spans="2:8">
      <c r="B1007" s="79">
        <f>dataVAR!B8</f>
        <v>45541</v>
      </c>
      <c r="C1007" s="240">
        <f>dataVAR!C8</f>
        <v>5303.45</v>
      </c>
      <c r="D1007">
        <f t="shared" si="33"/>
        <v>0.72261452450763186</v>
      </c>
      <c r="E1007">
        <v>-8.8621557665289924E-4</v>
      </c>
      <c r="G1007">
        <v>998</v>
      </c>
      <c r="H1007">
        <f t="shared" ca="1" si="34"/>
        <v>-3.9157705492089995E-2</v>
      </c>
    </row>
    <row r="1008" spans="2:8">
      <c r="B1008" s="79">
        <f>dataVAR!B1355</f>
        <v>43553</v>
      </c>
      <c r="C1008" s="240">
        <f>dataVAR!C1355</f>
        <v>1471.1</v>
      </c>
      <c r="D1008">
        <f t="shared" si="33"/>
        <v>-1.7232003262864524</v>
      </c>
      <c r="E1008">
        <v>-9.5166881925096256E-4</v>
      </c>
      <c r="G1008">
        <v>999</v>
      </c>
      <c r="H1008">
        <f t="shared" ca="1" si="34"/>
        <v>-4.5467873520223072E-2</v>
      </c>
    </row>
    <row r="1009" spans="2:8">
      <c r="B1009" s="79">
        <f>dataVAR!B614</f>
        <v>44649</v>
      </c>
      <c r="C1009" s="240">
        <f>dataVAR!C614</f>
        <v>4006.1</v>
      </c>
      <c r="D1009">
        <f t="shared" si="33"/>
        <v>0.14391802501185685</v>
      </c>
      <c r="E1009">
        <v>-9.8599635555784255E-4</v>
      </c>
      <c r="G1009">
        <v>1000</v>
      </c>
      <c r="H1009">
        <f t="shared" ca="1" si="34"/>
        <v>3.7843387368522753E-3</v>
      </c>
    </row>
    <row r="1010" spans="2:8">
      <c r="B1010" s="79">
        <f>dataVAR!B329</f>
        <v>45070</v>
      </c>
      <c r="C1010" s="240">
        <f>dataVAR!C329</f>
        <v>3429.55</v>
      </c>
      <c r="D1010">
        <f t="shared" si="33"/>
        <v>6.1086731495386482E-3</v>
      </c>
      <c r="E1010">
        <v>-9.9138370923288355E-4</v>
      </c>
      <c r="G1010">
        <v>1001</v>
      </c>
      <c r="H1010">
        <f t="shared" ca="1" si="34"/>
        <v>-2.2260205499691814E-2</v>
      </c>
    </row>
    <row r="1011" spans="2:8">
      <c r="B1011" s="79">
        <f>dataVAR!B553</f>
        <v>44739</v>
      </c>
      <c r="C1011" s="240">
        <f>dataVAR!C553</f>
        <v>3408.6</v>
      </c>
      <c r="D1011">
        <f t="shared" si="33"/>
        <v>0.45894208766062311</v>
      </c>
      <c r="E1011">
        <v>-9.9747697001704256E-4</v>
      </c>
      <c r="G1011">
        <v>1002</v>
      </c>
      <c r="H1011">
        <f t="shared" ca="1" si="34"/>
        <v>3.2588214220201479E-2</v>
      </c>
    </row>
    <row r="1012" spans="2:8">
      <c r="B1012" s="79">
        <f>dataVAR!B1194</f>
        <v>43797</v>
      </c>
      <c r="C1012" s="240">
        <f>dataVAR!C1194</f>
        <v>1844.25</v>
      </c>
      <c r="D1012">
        <f t="shared" si="33"/>
        <v>-0.89518774569608228</v>
      </c>
      <c r="E1012">
        <v>-1.0302290904162076E-3</v>
      </c>
      <c r="G1012">
        <v>1003</v>
      </c>
      <c r="H1012">
        <f t="shared" ca="1" si="34"/>
        <v>-2.4553139437439947E-2</v>
      </c>
    </row>
    <row r="1013" spans="2:8">
      <c r="B1013" s="79">
        <f>dataVAR!B395</f>
        <v>44970</v>
      </c>
      <c r="C1013" s="240">
        <f>dataVAR!C395</f>
        <v>3495.2</v>
      </c>
      <c r="D1013">
        <f t="shared" si="33"/>
        <v>0.57932307164110786</v>
      </c>
      <c r="E1013">
        <v>-1.0442893110551874E-3</v>
      </c>
      <c r="G1013">
        <v>1004</v>
      </c>
      <c r="H1013">
        <f t="shared" ca="1" si="34"/>
        <v>5.5593398727950299E-2</v>
      </c>
    </row>
    <row r="1014" spans="2:8">
      <c r="B1014" s="79">
        <f>dataVAR!B1371</f>
        <v>43530</v>
      </c>
      <c r="C1014" s="240">
        <f>dataVAR!C1371</f>
        <v>1470.35</v>
      </c>
      <c r="D1014">
        <f t="shared" si="33"/>
        <v>-2.2601421430271706</v>
      </c>
      <c r="E1014">
        <v>-1.0881762845581912E-3</v>
      </c>
      <c r="G1014">
        <v>1005</v>
      </c>
      <c r="H1014">
        <f t="shared" ca="1" si="34"/>
        <v>-3.0725807320084911E-2</v>
      </c>
    </row>
    <row r="1015" spans="2:8">
      <c r="B1015" s="79">
        <f>dataVAR!B81</f>
        <v>45435</v>
      </c>
      <c r="C1015" s="240">
        <f>dataVAR!C81</f>
        <v>4793.55</v>
      </c>
      <c r="D1015">
        <f t="shared" si="33"/>
        <v>0.20395114268131137</v>
      </c>
      <c r="E1015">
        <v>-1.0952217041649717E-3</v>
      </c>
      <c r="G1015">
        <v>1006</v>
      </c>
      <c r="H1015">
        <f t="shared" ca="1" si="34"/>
        <v>-8.5462315199661566E-3</v>
      </c>
    </row>
    <row r="1016" spans="2:8">
      <c r="B1016" s="79">
        <f>dataVAR!B299</f>
        <v>45113</v>
      </c>
      <c r="C1016" s="240">
        <f>dataVAR!C299</f>
        <v>3815.9</v>
      </c>
      <c r="D1016">
        <f t="shared" si="33"/>
        <v>7.1857228963023212E-2</v>
      </c>
      <c r="E1016">
        <v>-1.1006577740506349E-3</v>
      </c>
      <c r="G1016">
        <v>1007</v>
      </c>
      <c r="H1016">
        <f t="shared" ca="1" si="34"/>
        <v>3.3561440368710879E-2</v>
      </c>
    </row>
    <row r="1017" spans="2:8">
      <c r="B1017" s="79">
        <f>dataVAR!B392</f>
        <v>44973</v>
      </c>
      <c r="C1017" s="240">
        <f>dataVAR!C392</f>
        <v>3541.7</v>
      </c>
      <c r="D1017">
        <f t="shared" si="33"/>
        <v>-7.2493435355902539E-2</v>
      </c>
      <c r="E1017">
        <v>-1.1011661066719629E-3</v>
      </c>
      <c r="G1017">
        <v>1008</v>
      </c>
      <c r="H1017">
        <f t="shared" ca="1" si="34"/>
        <v>2.685536128895763E-2</v>
      </c>
    </row>
    <row r="1018" spans="2:8">
      <c r="B1018" s="79">
        <f>dataVAR!B210</f>
        <v>45243</v>
      </c>
      <c r="C1018" s="240">
        <f>dataVAR!C210</f>
        <v>3798.45</v>
      </c>
      <c r="D1018">
        <f t="shared" si="33"/>
        <v>0.20438599955244902</v>
      </c>
      <c r="E1018">
        <v>-1.1188774368492411E-3</v>
      </c>
      <c r="G1018">
        <v>1009</v>
      </c>
      <c r="H1018">
        <f t="shared" ca="1" si="34"/>
        <v>-7.3575503293377715E-3</v>
      </c>
    </row>
    <row r="1019" spans="2:8">
      <c r="B1019" s="79">
        <f>dataVAR!B822</f>
        <v>44344</v>
      </c>
      <c r="C1019" s="240">
        <f>dataVAR!C822</f>
        <v>3022.1</v>
      </c>
      <c r="D1019">
        <f t="shared" si="33"/>
        <v>-0.15717547400814005</v>
      </c>
      <c r="E1019">
        <v>-1.1250454981635589E-3</v>
      </c>
      <c r="G1019">
        <v>1010</v>
      </c>
      <c r="H1019">
        <f t="shared" ca="1" si="34"/>
        <v>-1.3490835162412156E-2</v>
      </c>
    </row>
    <row r="1020" spans="2:8">
      <c r="B1020" s="79">
        <f>dataVAR!B355</f>
        <v>45033</v>
      </c>
      <c r="C1020" s="240">
        <f>dataVAR!C355</f>
        <v>3497.1</v>
      </c>
      <c r="D1020">
        <f t="shared" si="33"/>
        <v>0.7395985244917217</v>
      </c>
      <c r="E1020">
        <v>-1.1295073060536653E-3</v>
      </c>
      <c r="G1020">
        <v>1011</v>
      </c>
      <c r="H1020">
        <f t="shared" ca="1" si="34"/>
        <v>-2.9444349345555156E-2</v>
      </c>
    </row>
    <row r="1021" spans="2:8">
      <c r="B1021" s="79">
        <f>dataVAR!B1776</f>
        <v>42934</v>
      </c>
      <c r="C1021" s="240">
        <f>dataVAR!C1776</f>
        <v>910.65</v>
      </c>
      <c r="D1021">
        <f t="shared" si="33"/>
        <v>-2.122659638719596</v>
      </c>
      <c r="E1021">
        <v>-1.1530225662988725E-3</v>
      </c>
      <c r="G1021">
        <v>1012</v>
      </c>
      <c r="H1021">
        <f t="shared" ca="1" si="34"/>
        <v>-2.474814905040906E-3</v>
      </c>
    </row>
    <row r="1022" spans="2:8">
      <c r="B1022" s="79">
        <f>dataVAR!B857</f>
        <v>44292</v>
      </c>
      <c r="C1022" s="240">
        <f>dataVAR!C857</f>
        <v>2843.65</v>
      </c>
      <c r="D1022">
        <f t="shared" si="33"/>
        <v>-0.36194679373340599</v>
      </c>
      <c r="E1022">
        <v>-1.1604803685403362E-3</v>
      </c>
      <c r="G1022">
        <v>1013</v>
      </c>
      <c r="H1022">
        <f t="shared" ca="1" si="34"/>
        <v>2.0247523672322281E-2</v>
      </c>
    </row>
    <row r="1023" spans="2:8">
      <c r="B1023" s="79">
        <f>dataVAR!B417</f>
        <v>44937</v>
      </c>
      <c r="C1023" s="240">
        <f>dataVAR!C417</f>
        <v>3872.9</v>
      </c>
      <c r="D1023">
        <f t="shared" si="33"/>
        <v>-1.5505176999147854E-2</v>
      </c>
      <c r="E1023">
        <v>-1.1619200082625422E-3</v>
      </c>
      <c r="G1023">
        <v>1014</v>
      </c>
      <c r="H1023">
        <f t="shared" ca="1" si="34"/>
        <v>5.1556447830904462E-2</v>
      </c>
    </row>
    <row r="1024" spans="2:8">
      <c r="B1024" s="79">
        <f>dataVAR!B751</f>
        <v>44447</v>
      </c>
      <c r="C1024" s="240">
        <f>dataVAR!C751</f>
        <v>3932.95</v>
      </c>
      <c r="D1024">
        <f t="shared" si="33"/>
        <v>0.62591693258241266</v>
      </c>
      <c r="E1024">
        <v>-1.169605512401725E-3</v>
      </c>
      <c r="G1024">
        <v>1015</v>
      </c>
      <c r="H1024">
        <f t="shared" ca="1" si="34"/>
        <v>-2.0433884195625664E-2</v>
      </c>
    </row>
    <row r="1025" spans="2:8">
      <c r="B1025" s="79">
        <f>dataVAR!B1594</f>
        <v>43202</v>
      </c>
      <c r="C1025" s="240">
        <f>dataVAR!C1594</f>
        <v>1471.25</v>
      </c>
      <c r="D1025">
        <f t="shared" si="33"/>
        <v>-1.3528292268479183</v>
      </c>
      <c r="E1025">
        <v>-1.1894647408666101E-3</v>
      </c>
      <c r="G1025">
        <v>1016</v>
      </c>
      <c r="H1025">
        <f t="shared" ca="1" si="34"/>
        <v>-2.9810282333054477E-2</v>
      </c>
    </row>
    <row r="1026" spans="2:8">
      <c r="B1026" s="79">
        <f>dataVAR!B348</f>
        <v>45042</v>
      </c>
      <c r="C1026" s="240">
        <f>dataVAR!C348</f>
        <v>3461.6</v>
      </c>
      <c r="D1026">
        <f t="shared" si="33"/>
        <v>0.24253235498035583</v>
      </c>
      <c r="E1026">
        <v>-1.2277559510053156E-3</v>
      </c>
      <c r="G1026">
        <v>1017</v>
      </c>
      <c r="H1026">
        <f t="shared" ca="1" si="34"/>
        <v>-2.1661252738190775E-2</v>
      </c>
    </row>
    <row r="1027" spans="2:8">
      <c r="B1027" s="79">
        <f>dataVAR!B935</f>
        <v>44175</v>
      </c>
      <c r="C1027" s="240">
        <f>dataVAR!C935</f>
        <v>2622.05</v>
      </c>
      <c r="D1027">
        <f t="shared" si="33"/>
        <v>-0.44688316393661442</v>
      </c>
      <c r="E1027">
        <v>-1.2394881867241279E-3</v>
      </c>
      <c r="G1027">
        <v>1018</v>
      </c>
      <c r="H1027">
        <f t="shared" ca="1" si="34"/>
        <v>6.07306589230369E-3</v>
      </c>
    </row>
    <row r="1028" spans="2:8">
      <c r="B1028" s="79">
        <f>dataVAR!B234</f>
        <v>45209</v>
      </c>
      <c r="C1028" s="240">
        <f>dataVAR!C234</f>
        <v>3793.8</v>
      </c>
      <c r="D1028">
        <f t="shared" si="33"/>
        <v>0.67044915388265069</v>
      </c>
      <c r="E1028">
        <v>-1.2652222046496196E-3</v>
      </c>
      <c r="G1028">
        <v>1019</v>
      </c>
      <c r="H1028">
        <f t="shared" ca="1" si="34"/>
        <v>-3.8275708836756086E-3</v>
      </c>
    </row>
    <row r="1029" spans="2:8">
      <c r="B1029" s="79">
        <f>dataVAR!B1327</f>
        <v>43599</v>
      </c>
      <c r="C1029" s="240">
        <f>dataVAR!C1327</f>
        <v>1250.25</v>
      </c>
      <c r="D1029">
        <f t="shared" si="33"/>
        <v>-0.27650469906018799</v>
      </c>
      <c r="E1029">
        <v>-1.3197360527895149E-3</v>
      </c>
      <c r="G1029">
        <v>1020</v>
      </c>
      <c r="H1029">
        <f t="shared" ca="1" si="34"/>
        <v>1.9111332237118354E-2</v>
      </c>
    </row>
    <row r="1030" spans="2:8">
      <c r="B1030" s="79">
        <f>dataVAR!B1531</f>
        <v>43292</v>
      </c>
      <c r="C1030" s="240">
        <f>dataVAR!C1531</f>
        <v>1595.95</v>
      </c>
      <c r="D1030">
        <f t="shared" si="33"/>
        <v>-0.23199348350512233</v>
      </c>
      <c r="E1030">
        <v>-1.3471599987467423E-3</v>
      </c>
      <c r="G1030">
        <v>1021</v>
      </c>
      <c r="H1030">
        <f t="shared" ca="1" si="34"/>
        <v>1.1918735490003213E-2</v>
      </c>
    </row>
    <row r="1031" spans="2:8">
      <c r="B1031" s="79">
        <f>dataVAR!B1206</f>
        <v>43780</v>
      </c>
      <c r="C1031" s="240">
        <f>dataVAR!C1206</f>
        <v>1966.2</v>
      </c>
      <c r="D1031">
        <f t="shared" si="33"/>
        <v>0.60619469026548678</v>
      </c>
      <c r="E1031">
        <v>-1.3477774387142018E-3</v>
      </c>
      <c r="G1031">
        <v>1022</v>
      </c>
      <c r="H1031">
        <f t="shared" ca="1" si="34"/>
        <v>-6.4636824722359761E-3</v>
      </c>
    </row>
    <row r="1032" spans="2:8">
      <c r="B1032" s="79">
        <f>dataVAR!B1804</f>
        <v>42893</v>
      </c>
      <c r="C1032" s="240">
        <f>dataVAR!C1804</f>
        <v>774.3</v>
      </c>
      <c r="D1032">
        <f t="shared" si="33"/>
        <v>-3.7473847345989935</v>
      </c>
      <c r="E1032">
        <v>-1.3560635412631645E-3</v>
      </c>
      <c r="G1032">
        <v>1023</v>
      </c>
      <c r="H1032">
        <f t="shared" ca="1" si="34"/>
        <v>5.4977251337451176E-2</v>
      </c>
    </row>
    <row r="1033" spans="2:8">
      <c r="B1033" s="79">
        <f>dataVAR!B162</f>
        <v>45314</v>
      </c>
      <c r="C1033" s="240">
        <f>dataVAR!C162</f>
        <v>3675.9</v>
      </c>
      <c r="D1033">
        <f t="shared" si="33"/>
        <v>-0.15703637204494125</v>
      </c>
      <c r="E1033">
        <v>-1.3874153268587036E-3</v>
      </c>
      <c r="G1033">
        <v>1024</v>
      </c>
      <c r="H1033">
        <f t="shared" ca="1" si="34"/>
        <v>-4.4841012597075784E-2</v>
      </c>
    </row>
    <row r="1034" spans="2:8">
      <c r="B1034" s="79">
        <f>dataVAR!B526</f>
        <v>44776</v>
      </c>
      <c r="C1034" s="240">
        <f>dataVAR!C526</f>
        <v>4253.1499999999996</v>
      </c>
      <c r="D1034">
        <f t="shared" ref="D1034:D1097" si="35">(C1034-C1035)/C1034</f>
        <v>0.11694861455626998</v>
      </c>
      <c r="E1034">
        <v>-1.398963121451331E-3</v>
      </c>
      <c r="G1034">
        <v>1025</v>
      </c>
      <c r="H1034">
        <f t="shared" ca="1" si="34"/>
        <v>5.0071597284807009E-3</v>
      </c>
    </row>
    <row r="1035" spans="2:8">
      <c r="B1035" s="79">
        <f>dataVAR!B258</f>
        <v>45173</v>
      </c>
      <c r="C1035" s="240">
        <f>dataVAR!C258</f>
        <v>3755.75</v>
      </c>
      <c r="D1035">
        <f t="shared" si="35"/>
        <v>0.69959395593423412</v>
      </c>
      <c r="E1035">
        <v>-1.4111695400386558E-3</v>
      </c>
      <c r="G1035">
        <v>1026</v>
      </c>
      <c r="H1035">
        <f t="shared" ref="H1035:H1098" ca="1" si="36">_xlfn.NORM.INV(RAND(),N$12,N$13)</f>
        <v>2.44628377511561E-2</v>
      </c>
    </row>
    <row r="1036" spans="2:8">
      <c r="B1036" s="79">
        <f>dataVAR!B1685</f>
        <v>43067</v>
      </c>
      <c r="C1036" s="240">
        <f>dataVAR!C1685</f>
        <v>1128.25</v>
      </c>
      <c r="D1036">
        <f t="shared" si="35"/>
        <v>-1.4052293374695324</v>
      </c>
      <c r="E1036">
        <v>-1.4181254154663498E-3</v>
      </c>
      <c r="G1036">
        <v>1027</v>
      </c>
      <c r="H1036">
        <f t="shared" ca="1" si="36"/>
        <v>-2.0096359118333698E-2</v>
      </c>
    </row>
    <row r="1037" spans="2:8">
      <c r="B1037" s="79">
        <f>dataVAR!B846</f>
        <v>44309</v>
      </c>
      <c r="C1037" s="240">
        <f>dataVAR!C846</f>
        <v>2713.7</v>
      </c>
      <c r="D1037">
        <f t="shared" si="35"/>
        <v>0.59488889707779047</v>
      </c>
      <c r="E1037">
        <v>-1.4371522275859864E-3</v>
      </c>
      <c r="G1037">
        <v>1028</v>
      </c>
      <c r="H1037">
        <f t="shared" ca="1" si="36"/>
        <v>3.4947775159322896E-2</v>
      </c>
    </row>
    <row r="1038" spans="2:8">
      <c r="B1038" s="79">
        <f>dataVAR!B1723</f>
        <v>43012</v>
      </c>
      <c r="C1038" s="240">
        <f>dataVAR!C1723</f>
        <v>1099.3499999999999</v>
      </c>
      <c r="D1038">
        <f t="shared" si="35"/>
        <v>-0.33633510710874609</v>
      </c>
      <c r="E1038">
        <v>-1.4554054668669092E-3</v>
      </c>
      <c r="G1038">
        <v>1029</v>
      </c>
      <c r="H1038">
        <f t="shared" ca="1" si="36"/>
        <v>3.9485920465473084E-2</v>
      </c>
    </row>
    <row r="1039" spans="2:8">
      <c r="B1039" s="79">
        <f>dataVAR!B1593</f>
        <v>43203</v>
      </c>
      <c r="C1039" s="240">
        <f>dataVAR!C1593</f>
        <v>1469.1</v>
      </c>
      <c r="D1039">
        <f t="shared" si="35"/>
        <v>-0.34405418283302708</v>
      </c>
      <c r="E1039">
        <v>-1.4634810428153912E-3</v>
      </c>
      <c r="G1039">
        <v>1030</v>
      </c>
      <c r="H1039">
        <f t="shared" ca="1" si="36"/>
        <v>-3.7321952862403923E-4</v>
      </c>
    </row>
    <row r="1040" spans="2:8">
      <c r="B1040" s="79">
        <f>dataVAR!B974</f>
        <v>44118</v>
      </c>
      <c r="C1040" s="240">
        <f>dataVAR!C974</f>
        <v>1974.55</v>
      </c>
      <c r="D1040">
        <f t="shared" si="35"/>
        <v>-0.9285660023802893</v>
      </c>
      <c r="E1040">
        <v>-1.4686890683953766E-3</v>
      </c>
      <c r="G1040">
        <v>1031</v>
      </c>
      <c r="H1040">
        <f t="shared" ca="1" si="36"/>
        <v>-1.6889922414361117E-2</v>
      </c>
    </row>
    <row r="1041" spans="2:8">
      <c r="B1041" s="79">
        <f>dataVAR!B250</f>
        <v>45183</v>
      </c>
      <c r="C1041" s="240">
        <f>dataVAR!C250</f>
        <v>3808.05</v>
      </c>
      <c r="D1041">
        <f t="shared" si="35"/>
        <v>0.61352923412245119</v>
      </c>
      <c r="E1041">
        <v>-1.4836990060528711E-3</v>
      </c>
      <c r="G1041">
        <v>1032</v>
      </c>
      <c r="H1041">
        <f t="shared" ca="1" si="36"/>
        <v>3.0817240997594645E-2</v>
      </c>
    </row>
    <row r="1042" spans="2:8">
      <c r="B1042" s="79">
        <f>dataVAR!B1391</f>
        <v>43501</v>
      </c>
      <c r="C1042" s="240">
        <f>dataVAR!C1391</f>
        <v>1471.7</v>
      </c>
      <c r="D1042">
        <f t="shared" si="35"/>
        <v>-0.55666915811646378</v>
      </c>
      <c r="E1042">
        <v>-1.4948698783719817E-3</v>
      </c>
      <c r="G1042">
        <v>1033</v>
      </c>
      <c r="H1042">
        <f t="shared" ca="1" si="36"/>
        <v>-2.3626095538038148E-2</v>
      </c>
    </row>
    <row r="1043" spans="2:8">
      <c r="B1043" s="79">
        <f>dataVAR!B1050</f>
        <v>44011</v>
      </c>
      <c r="C1043" s="240">
        <f>dataVAR!C1050</f>
        <v>2290.9499999999998</v>
      </c>
      <c r="D1043">
        <f t="shared" si="35"/>
        <v>-1.0699273227263801</v>
      </c>
      <c r="E1043">
        <v>-1.5059254894259032E-3</v>
      </c>
      <c r="G1043">
        <v>1034</v>
      </c>
      <c r="H1043">
        <f t="shared" ca="1" si="36"/>
        <v>2.6299212886217484E-2</v>
      </c>
    </row>
    <row r="1044" spans="2:8">
      <c r="B1044" s="79">
        <f>dataVAR!B684</f>
        <v>44546</v>
      </c>
      <c r="C1044" s="240">
        <f>dataVAR!C684</f>
        <v>4742.1000000000004</v>
      </c>
      <c r="D1044">
        <f t="shared" si="35"/>
        <v>0.65961282975896751</v>
      </c>
      <c r="E1044">
        <v>-1.5499462263552969E-3</v>
      </c>
      <c r="G1044">
        <v>1035</v>
      </c>
      <c r="H1044">
        <f t="shared" ca="1" si="36"/>
        <v>3.6850196924299014E-2</v>
      </c>
    </row>
    <row r="1045" spans="2:8">
      <c r="B1045" s="79">
        <f>dataVAR!B1504</f>
        <v>43332</v>
      </c>
      <c r="C1045" s="240">
        <f>dataVAR!C1504</f>
        <v>1614.15</v>
      </c>
      <c r="D1045">
        <f t="shared" si="35"/>
        <v>0.32487687017935141</v>
      </c>
      <c r="E1045">
        <v>-1.5797788309636369E-3</v>
      </c>
      <c r="G1045">
        <v>1036</v>
      </c>
      <c r="H1045">
        <f t="shared" ca="1" si="36"/>
        <v>-5.0628902938302793E-2</v>
      </c>
    </row>
    <row r="1046" spans="2:8">
      <c r="B1046" s="79">
        <f>dataVAR!B1736</f>
        <v>42992</v>
      </c>
      <c r="C1046" s="240">
        <f>dataVAR!C1736</f>
        <v>1089.75</v>
      </c>
      <c r="D1046">
        <f t="shared" si="35"/>
        <v>-2.8836889194769442</v>
      </c>
      <c r="E1046">
        <v>-1.6058729066299609E-3</v>
      </c>
      <c r="G1046">
        <v>1037</v>
      </c>
      <c r="H1046">
        <f t="shared" ca="1" si="36"/>
        <v>2.7242601002472347E-2</v>
      </c>
    </row>
    <row r="1047" spans="2:8">
      <c r="B1047" s="79">
        <f>dataVAR!B524</f>
        <v>44778</v>
      </c>
      <c r="C1047" s="240">
        <f>dataVAR!C524</f>
        <v>4232.25</v>
      </c>
      <c r="D1047">
        <f t="shared" si="35"/>
        <v>-0.13382952330320744</v>
      </c>
      <c r="E1047">
        <v>-1.6185244255420555E-3</v>
      </c>
      <c r="G1047">
        <v>1038</v>
      </c>
      <c r="H1047">
        <f t="shared" ca="1" si="36"/>
        <v>-2.1636222575500155E-2</v>
      </c>
    </row>
    <row r="1048" spans="2:8">
      <c r="B1048" s="79">
        <f>dataVAR!B91</f>
        <v>45421</v>
      </c>
      <c r="C1048" s="240">
        <f>dataVAR!C91</f>
        <v>4798.6499999999996</v>
      </c>
      <c r="D1048">
        <f t="shared" si="35"/>
        <v>3.1415085492794849E-2</v>
      </c>
      <c r="E1048">
        <v>-1.6879747428965156E-3</v>
      </c>
      <c r="G1048">
        <v>1039</v>
      </c>
      <c r="H1048">
        <f t="shared" ca="1" si="36"/>
        <v>3.6905159758234232E-2</v>
      </c>
    </row>
    <row r="1049" spans="2:8">
      <c r="B1049" s="79">
        <f>dataVAR!B679</f>
        <v>44553</v>
      </c>
      <c r="C1049" s="240">
        <f>dataVAR!C679</f>
        <v>4647.8999999999996</v>
      </c>
      <c r="D1049">
        <f t="shared" si="35"/>
        <v>0.18415843714365626</v>
      </c>
      <c r="E1049">
        <v>-1.7104498805913914E-3</v>
      </c>
      <c r="G1049">
        <v>1040</v>
      </c>
      <c r="H1049">
        <f t="shared" ca="1" si="36"/>
        <v>-2.9673585930671025E-2</v>
      </c>
    </row>
    <row r="1050" spans="2:8">
      <c r="B1050" s="79">
        <f>dataVAR!B209</f>
        <v>45245</v>
      </c>
      <c r="C1050" s="240">
        <f>dataVAR!C209</f>
        <v>3791.95</v>
      </c>
      <c r="D1050">
        <f t="shared" si="35"/>
        <v>0.61658249713208235</v>
      </c>
      <c r="E1050">
        <v>-1.7141576233863844E-3</v>
      </c>
      <c r="G1050">
        <v>1041</v>
      </c>
      <c r="H1050">
        <f t="shared" ca="1" si="36"/>
        <v>3.4479022362268512E-2</v>
      </c>
    </row>
    <row r="1051" spans="2:8">
      <c r="B1051" s="79">
        <f>dataVAR!B1574</f>
        <v>43231</v>
      </c>
      <c r="C1051" s="240">
        <f>dataVAR!C1574</f>
        <v>1453.9</v>
      </c>
      <c r="D1051">
        <f t="shared" si="35"/>
        <v>-1.4231377673842767</v>
      </c>
      <c r="E1051">
        <v>-1.7539032945869417E-3</v>
      </c>
      <c r="G1051">
        <v>1042</v>
      </c>
      <c r="H1051">
        <f t="shared" ca="1" si="36"/>
        <v>-2.0477839637964349E-2</v>
      </c>
    </row>
    <row r="1052" spans="2:8">
      <c r="B1052" s="79">
        <f>dataVAR!B772</f>
        <v>44417</v>
      </c>
      <c r="C1052" s="240">
        <f>dataVAR!C772</f>
        <v>3523</v>
      </c>
      <c r="D1052">
        <f t="shared" si="35"/>
        <v>3.7226795344876551E-2</v>
      </c>
      <c r="E1052">
        <v>-1.759863752483627E-3</v>
      </c>
      <c r="G1052">
        <v>1043</v>
      </c>
      <c r="H1052">
        <f t="shared" ca="1" si="36"/>
        <v>4.3067151421511143E-2</v>
      </c>
    </row>
    <row r="1053" spans="2:8">
      <c r="B1053" s="79">
        <f>dataVAR!B377</f>
        <v>44995</v>
      </c>
      <c r="C1053" s="240">
        <f>dataVAR!C377</f>
        <v>3391.85</v>
      </c>
      <c r="D1053">
        <f t="shared" si="35"/>
        <v>0.53764169995725042</v>
      </c>
      <c r="E1053">
        <v>-1.7689461503309404E-3</v>
      </c>
      <c r="G1053">
        <v>1044</v>
      </c>
      <c r="H1053">
        <f t="shared" ca="1" si="36"/>
        <v>1.9766509770034947E-2</v>
      </c>
    </row>
    <row r="1054" spans="2:8">
      <c r="B1054" s="79">
        <f>dataVAR!B1245</f>
        <v>43720</v>
      </c>
      <c r="C1054" s="240">
        <f>dataVAR!C1245</f>
        <v>1568.25</v>
      </c>
      <c r="D1054">
        <f t="shared" si="35"/>
        <v>-1.4287900526064083</v>
      </c>
      <c r="E1054">
        <v>-1.7854296190020435E-3</v>
      </c>
      <c r="G1054">
        <v>1045</v>
      </c>
      <c r="H1054">
        <f t="shared" ca="1" si="36"/>
        <v>-1.5693804617773706E-2</v>
      </c>
    </row>
    <row r="1055" spans="2:8">
      <c r="B1055" s="79">
        <f>dataVAR!B298</f>
        <v>45114</v>
      </c>
      <c r="C1055" s="240">
        <f>dataVAR!C298</f>
        <v>3808.95</v>
      </c>
      <c r="D1055">
        <f t="shared" si="35"/>
        <v>0.71442260990561701</v>
      </c>
      <c r="E1055">
        <v>-1.8246498378819028E-3</v>
      </c>
      <c r="G1055">
        <v>1046</v>
      </c>
      <c r="H1055">
        <f t="shared" ca="1" si="36"/>
        <v>-1.2163632919209048E-2</v>
      </c>
    </row>
    <row r="1056" spans="2:8">
      <c r="B1056" s="79">
        <f>dataVAR!B1735</f>
        <v>42993</v>
      </c>
      <c r="C1056" s="240">
        <f>dataVAR!C1735</f>
        <v>1087.75</v>
      </c>
      <c r="D1056">
        <f t="shared" si="35"/>
        <v>0.33665823948517587</v>
      </c>
      <c r="E1056">
        <v>-1.8386577798207308E-3</v>
      </c>
      <c r="G1056">
        <v>1047</v>
      </c>
      <c r="H1056">
        <f t="shared" ca="1" si="36"/>
        <v>3.6777176409876121E-2</v>
      </c>
    </row>
    <row r="1057" spans="2:8">
      <c r="B1057" s="79">
        <f>dataVAR!B1816</f>
        <v>42877</v>
      </c>
      <c r="C1057" s="240">
        <f>dataVAR!C1816</f>
        <v>721.55</v>
      </c>
      <c r="D1057">
        <f t="shared" si="35"/>
        <v>-4.684845125077957</v>
      </c>
      <c r="E1057">
        <v>-1.8709722125979111E-3</v>
      </c>
      <c r="G1057">
        <v>1048</v>
      </c>
      <c r="H1057">
        <f t="shared" ca="1" si="36"/>
        <v>4.2195695163351019E-2</v>
      </c>
    </row>
    <row r="1058" spans="2:8">
      <c r="B1058" s="79">
        <f>dataVAR!B608</f>
        <v>44657</v>
      </c>
      <c r="C1058" s="240">
        <f>dataVAR!C608</f>
        <v>4101.8999999999996</v>
      </c>
      <c r="D1058">
        <f t="shared" si="35"/>
        <v>0.54241936663497403</v>
      </c>
      <c r="E1058">
        <v>-1.9015578146712945E-3</v>
      </c>
      <c r="G1058">
        <v>1049</v>
      </c>
      <c r="H1058">
        <f t="shared" ca="1" si="36"/>
        <v>-3.5101968966516378E-2</v>
      </c>
    </row>
    <row r="1059" spans="2:8">
      <c r="B1059" s="79">
        <f>dataVAR!B1164</f>
        <v>43840</v>
      </c>
      <c r="C1059" s="240">
        <f>dataVAR!C1164</f>
        <v>1876.95</v>
      </c>
      <c r="D1059">
        <f t="shared" si="35"/>
        <v>0.23636751112176674</v>
      </c>
      <c r="E1059">
        <v>-1.9180052745144565E-3</v>
      </c>
      <c r="G1059">
        <v>1050</v>
      </c>
      <c r="H1059">
        <f t="shared" ca="1" si="36"/>
        <v>2.8267099493916445E-3</v>
      </c>
    </row>
    <row r="1060" spans="2:8">
      <c r="B1060" s="79">
        <f>dataVAR!B1381</f>
        <v>43515</v>
      </c>
      <c r="C1060" s="240">
        <f>dataVAR!C1381</f>
        <v>1433.3</v>
      </c>
      <c r="D1060">
        <f t="shared" si="35"/>
        <v>-5.3652410521174976E-2</v>
      </c>
      <c r="E1060">
        <v>-1.9186492709132772E-3</v>
      </c>
      <c r="G1060">
        <v>1051</v>
      </c>
      <c r="H1060">
        <f t="shared" ca="1" si="36"/>
        <v>-2.0320682789989847E-2</v>
      </c>
    </row>
    <row r="1061" spans="2:8">
      <c r="B1061" s="79">
        <f>dataVAR!B1431</f>
        <v>43444</v>
      </c>
      <c r="C1061" s="240">
        <f>dataVAR!C1431</f>
        <v>1510.2</v>
      </c>
      <c r="D1061">
        <f t="shared" si="35"/>
        <v>0.27291087273208853</v>
      </c>
      <c r="E1061">
        <v>-1.9533836577936997E-3</v>
      </c>
      <c r="G1061">
        <v>1052</v>
      </c>
      <c r="H1061">
        <f t="shared" ca="1" si="36"/>
        <v>-3.6990709303584396E-3</v>
      </c>
    </row>
    <row r="1062" spans="2:8">
      <c r="B1062" s="79">
        <f>dataVAR!B1699</f>
        <v>43047</v>
      </c>
      <c r="C1062" s="240">
        <f>dataVAR!C1699</f>
        <v>1098.05</v>
      </c>
      <c r="D1062">
        <f t="shared" si="35"/>
        <v>-2.0153453850006828</v>
      </c>
      <c r="E1062">
        <v>-1.9580164837667601E-3</v>
      </c>
      <c r="G1062">
        <v>1053</v>
      </c>
      <c r="H1062">
        <f t="shared" ca="1" si="36"/>
        <v>5.6668744297336988E-2</v>
      </c>
    </row>
    <row r="1063" spans="2:8">
      <c r="B1063" s="79">
        <f>dataVAR!B806</f>
        <v>44368</v>
      </c>
      <c r="C1063" s="240">
        <f>dataVAR!C806</f>
        <v>3311</v>
      </c>
      <c r="D1063">
        <f t="shared" si="35"/>
        <v>0.54039565086076713</v>
      </c>
      <c r="E1063">
        <v>-2.0235578375112709E-3</v>
      </c>
      <c r="G1063">
        <v>1054</v>
      </c>
      <c r="H1063">
        <f t="shared" ca="1" si="36"/>
        <v>-6.4847699979117338E-3</v>
      </c>
    </row>
    <row r="1064" spans="2:8">
      <c r="B1064" s="79">
        <f>dataVAR!B1249</f>
        <v>43713</v>
      </c>
      <c r="C1064" s="240">
        <f>dataVAR!C1249</f>
        <v>1521.75</v>
      </c>
      <c r="D1064">
        <f t="shared" si="35"/>
        <v>0.24465253819615571</v>
      </c>
      <c r="E1064">
        <v>-2.0371283062263243E-3</v>
      </c>
      <c r="G1064">
        <v>1055</v>
      </c>
      <c r="H1064">
        <f t="shared" ca="1" si="36"/>
        <v>-3.18627756480191E-2</v>
      </c>
    </row>
    <row r="1065" spans="2:8">
      <c r="B1065" s="79">
        <f>dataVAR!B1703</f>
        <v>43041</v>
      </c>
      <c r="C1065" s="240">
        <f>dataVAR!C1703</f>
        <v>1149.45</v>
      </c>
      <c r="D1065">
        <f t="shared" si="35"/>
        <v>-2.1912653877941621</v>
      </c>
      <c r="E1065">
        <v>-2.0444560441949707E-3</v>
      </c>
      <c r="G1065">
        <v>1056</v>
      </c>
      <c r="H1065">
        <f t="shared" ca="1" si="36"/>
        <v>8.6743909131271873E-3</v>
      </c>
    </row>
    <row r="1066" spans="2:8">
      <c r="B1066" s="79">
        <f>dataVAR!B287</f>
        <v>45131</v>
      </c>
      <c r="C1066" s="240">
        <f>dataVAR!C287</f>
        <v>3668.2</v>
      </c>
      <c r="D1066">
        <f t="shared" si="35"/>
        <v>-0.11050378932446442</v>
      </c>
      <c r="E1066">
        <v>-2.0445995311051744E-3</v>
      </c>
      <c r="G1066">
        <v>1057</v>
      </c>
      <c r="H1066">
        <f t="shared" ca="1" si="36"/>
        <v>2.9636833634939321E-2</v>
      </c>
    </row>
    <row r="1067" spans="2:8">
      <c r="B1067" s="79">
        <f>dataVAR!B648</f>
        <v>44599</v>
      </c>
      <c r="C1067" s="240">
        <f>dataVAR!C648</f>
        <v>4073.55</v>
      </c>
      <c r="D1067">
        <f t="shared" si="35"/>
        <v>0.10566950203139774</v>
      </c>
      <c r="E1067">
        <v>-2.0498091345386477E-3</v>
      </c>
      <c r="G1067">
        <v>1058</v>
      </c>
      <c r="H1067">
        <f t="shared" ca="1" si="36"/>
        <v>3.2939684445211573E-2</v>
      </c>
    </row>
    <row r="1068" spans="2:8">
      <c r="B1068" s="79">
        <f>dataVAR!B764</f>
        <v>44428</v>
      </c>
      <c r="C1068" s="240">
        <f>dataVAR!C764</f>
        <v>3643.1</v>
      </c>
      <c r="D1068">
        <f t="shared" si="35"/>
        <v>6.9693392989486999E-2</v>
      </c>
      <c r="E1068">
        <v>-2.0586862836595209E-3</v>
      </c>
      <c r="G1068">
        <v>1059</v>
      </c>
      <c r="H1068">
        <f t="shared" ca="1" si="36"/>
        <v>-5.4448333191155912E-4</v>
      </c>
    </row>
    <row r="1069" spans="2:8">
      <c r="B1069" s="79">
        <f>dataVAR!B793</f>
        <v>44385</v>
      </c>
      <c r="C1069" s="240">
        <f>dataVAR!C793</f>
        <v>3389.2</v>
      </c>
      <c r="D1069">
        <f t="shared" si="35"/>
        <v>0.61734332585860963</v>
      </c>
      <c r="E1069">
        <v>-2.1243951374956549E-3</v>
      </c>
      <c r="G1069">
        <v>1060</v>
      </c>
      <c r="H1069">
        <f t="shared" ca="1" si="36"/>
        <v>2.0841763357541367E-2</v>
      </c>
    </row>
    <row r="1070" spans="2:8">
      <c r="B1070" s="79">
        <f>dataVAR!B1308</f>
        <v>43627</v>
      </c>
      <c r="C1070" s="240">
        <f>dataVAR!C1308</f>
        <v>1296.9000000000001</v>
      </c>
      <c r="D1070">
        <f t="shared" si="35"/>
        <v>-1.8735446063690335</v>
      </c>
      <c r="E1070">
        <v>-2.1589945254067038E-3</v>
      </c>
      <c r="G1070">
        <v>1061</v>
      </c>
      <c r="H1070">
        <f t="shared" ca="1" si="36"/>
        <v>1.4766221936634275E-2</v>
      </c>
    </row>
    <row r="1071" spans="2:8">
      <c r="B1071" s="79">
        <f>dataVAR!B567</f>
        <v>44719</v>
      </c>
      <c r="C1071" s="240">
        <f>dataVAR!C567</f>
        <v>3726.7</v>
      </c>
      <c r="D1071">
        <f t="shared" si="35"/>
        <v>-0.24953712399710196</v>
      </c>
      <c r="E1071">
        <v>-2.1600880135240782E-3</v>
      </c>
      <c r="G1071">
        <v>1062</v>
      </c>
      <c r="H1071">
        <f t="shared" ca="1" si="36"/>
        <v>-2.634687252094297E-2</v>
      </c>
    </row>
    <row r="1072" spans="2:8">
      <c r="B1072" s="79">
        <f>dataVAR!B66</f>
        <v>45456</v>
      </c>
      <c r="C1072" s="240">
        <f>dataVAR!C66</f>
        <v>4656.6499999999996</v>
      </c>
      <c r="D1072">
        <f t="shared" si="35"/>
        <v>0.72889308837898492</v>
      </c>
      <c r="E1072">
        <v>-2.1689411916292539E-3</v>
      </c>
      <c r="G1072">
        <v>1063</v>
      </c>
      <c r="H1072">
        <f t="shared" ca="1" si="36"/>
        <v>1.5128848241245956E-2</v>
      </c>
    </row>
    <row r="1073" spans="2:8">
      <c r="B1073" s="79">
        <f>dataVAR!B1334</f>
        <v>43588</v>
      </c>
      <c r="C1073" s="240">
        <f>dataVAR!C1334</f>
        <v>1262.45</v>
      </c>
      <c r="D1073">
        <f t="shared" si="35"/>
        <v>-0.77603073389045107</v>
      </c>
      <c r="E1073">
        <v>-2.1783040912511384E-3</v>
      </c>
      <c r="G1073">
        <v>1064</v>
      </c>
      <c r="H1073">
        <f t="shared" ca="1" si="36"/>
        <v>-4.9200843608633971E-2</v>
      </c>
    </row>
    <row r="1074" spans="2:8">
      <c r="B1074" s="79">
        <f>dataVAR!B1124</f>
        <v>43896</v>
      </c>
      <c r="C1074" s="240">
        <f>dataVAR!C1124</f>
        <v>2242.15</v>
      </c>
      <c r="D1074">
        <f t="shared" si="35"/>
        <v>-0.55712151283366418</v>
      </c>
      <c r="E1074">
        <v>-2.2523024775326036E-3</v>
      </c>
      <c r="G1074">
        <v>1065</v>
      </c>
      <c r="H1074">
        <f t="shared" ca="1" si="36"/>
        <v>2.9428677057722549E-2</v>
      </c>
    </row>
    <row r="1075" spans="2:8">
      <c r="B1075" s="79">
        <f>dataVAR!B385</f>
        <v>44984</v>
      </c>
      <c r="C1075" s="240">
        <f>dataVAR!C385</f>
        <v>3491.3</v>
      </c>
      <c r="D1075">
        <f t="shared" si="35"/>
        <v>0.78506573482656894</v>
      </c>
      <c r="E1075">
        <v>-2.2627674505197592E-3</v>
      </c>
      <c r="G1075">
        <v>1066</v>
      </c>
      <c r="H1075">
        <f t="shared" ca="1" si="36"/>
        <v>-6.0966156655189403E-2</v>
      </c>
    </row>
    <row r="1076" spans="2:8">
      <c r="B1076" s="79">
        <f>dataVAR!B1820</f>
        <v>42871</v>
      </c>
      <c r="C1076" s="240">
        <f>dataVAR!C1820</f>
        <v>750.4</v>
      </c>
      <c r="D1076">
        <f t="shared" si="35"/>
        <v>-0.76978944562899787</v>
      </c>
      <c r="E1076">
        <v>-2.3320895522388062E-3</v>
      </c>
      <c r="G1076">
        <v>1067</v>
      </c>
      <c r="H1076">
        <f t="shared" ca="1" si="36"/>
        <v>2.393043107991397E-2</v>
      </c>
    </row>
    <row r="1077" spans="2:8">
      <c r="B1077" s="79">
        <f>dataVAR!B1338</f>
        <v>43580</v>
      </c>
      <c r="C1077" s="240">
        <f>dataVAR!C1338</f>
        <v>1328.05</v>
      </c>
      <c r="D1077">
        <f t="shared" si="35"/>
        <v>-0.72444561575241906</v>
      </c>
      <c r="E1077">
        <v>-2.3342494634992182E-3</v>
      </c>
      <c r="G1077">
        <v>1068</v>
      </c>
      <c r="H1077">
        <f t="shared" ca="1" si="36"/>
        <v>-7.3827659775549115E-3</v>
      </c>
    </row>
    <row r="1078" spans="2:8">
      <c r="B1078" s="79">
        <f>dataVAR!B1046</f>
        <v>44015</v>
      </c>
      <c r="C1078" s="240">
        <f>dataVAR!C1046</f>
        <v>2290.15</v>
      </c>
      <c r="D1078">
        <f t="shared" si="35"/>
        <v>0.20345828875837829</v>
      </c>
      <c r="E1078">
        <v>-2.3360915223893234E-3</v>
      </c>
      <c r="G1078">
        <v>1069</v>
      </c>
      <c r="H1078">
        <f t="shared" ca="1" si="36"/>
        <v>1.8706656490764341E-2</v>
      </c>
    </row>
    <row r="1079" spans="2:8">
      <c r="B1079" s="79">
        <f>dataVAR!B1170</f>
        <v>43832</v>
      </c>
      <c r="C1079" s="240">
        <f>dataVAR!C1170</f>
        <v>1824.2</v>
      </c>
      <c r="D1079">
        <f t="shared" si="35"/>
        <v>0.18194276943317622</v>
      </c>
      <c r="E1079">
        <v>-2.3571976756934297E-3</v>
      </c>
      <c r="G1079">
        <v>1070</v>
      </c>
      <c r="H1079">
        <f t="shared" ca="1" si="36"/>
        <v>-4.7816721153035813E-2</v>
      </c>
    </row>
    <row r="1080" spans="2:8">
      <c r="B1080" s="79">
        <f>dataVAR!B1580</f>
        <v>43223</v>
      </c>
      <c r="C1080" s="240">
        <f>dataVAR!C1580</f>
        <v>1492.3</v>
      </c>
      <c r="D1080">
        <f t="shared" si="35"/>
        <v>0.2457615760905984</v>
      </c>
      <c r="E1080">
        <v>-2.3788782416403905E-3</v>
      </c>
      <c r="G1080">
        <v>1071</v>
      </c>
      <c r="H1080">
        <f t="shared" ca="1" si="36"/>
        <v>-5.8726049572052613E-3</v>
      </c>
    </row>
    <row r="1081" spans="2:8">
      <c r="B1081" s="79">
        <f>dataVAR!B1684</f>
        <v>43068</v>
      </c>
      <c r="C1081" s="240">
        <f>dataVAR!C1684</f>
        <v>1125.55</v>
      </c>
      <c r="D1081">
        <f t="shared" si="35"/>
        <v>-0.15845586602105649</v>
      </c>
      <c r="E1081">
        <v>-2.3988272400160327E-3</v>
      </c>
      <c r="G1081">
        <v>1072</v>
      </c>
      <c r="H1081">
        <f t="shared" ca="1" si="36"/>
        <v>-1.6715987721287691E-2</v>
      </c>
    </row>
    <row r="1082" spans="2:8">
      <c r="B1082" s="79">
        <f>dataVAR!B1315</f>
        <v>43615</v>
      </c>
      <c r="C1082" s="240">
        <f>dataVAR!C1315</f>
        <v>1303.9000000000001</v>
      </c>
      <c r="D1082">
        <f t="shared" si="35"/>
        <v>-0.19679423268655563</v>
      </c>
      <c r="E1082">
        <v>-2.4158294347725005E-3</v>
      </c>
      <c r="G1082">
        <v>1073</v>
      </c>
      <c r="H1082">
        <f t="shared" ca="1" si="36"/>
        <v>3.1905872045354569E-2</v>
      </c>
    </row>
    <row r="1083" spans="2:8">
      <c r="B1083" s="79">
        <f>dataVAR!B1492</f>
        <v>43349</v>
      </c>
      <c r="C1083" s="240">
        <f>dataVAR!C1492</f>
        <v>1560.5</v>
      </c>
      <c r="D1083">
        <f t="shared" si="35"/>
        <v>-0.98410765780198639</v>
      </c>
      <c r="E1083">
        <v>-2.435116949695581E-3</v>
      </c>
      <c r="G1083">
        <v>1074</v>
      </c>
      <c r="H1083">
        <f t="shared" ca="1" si="36"/>
        <v>1.1881300940851896E-2</v>
      </c>
    </row>
    <row r="1084" spans="2:8">
      <c r="B1084" s="79">
        <f>dataVAR!B824</f>
        <v>44342</v>
      </c>
      <c r="C1084" s="240">
        <f>dataVAR!C824</f>
        <v>3096.2</v>
      </c>
      <c r="D1084">
        <f t="shared" si="35"/>
        <v>-0.15543246560299723</v>
      </c>
      <c r="E1084">
        <v>-2.4707706220528686E-3</v>
      </c>
      <c r="G1084">
        <v>1075</v>
      </c>
      <c r="H1084">
        <f t="shared" ca="1" si="36"/>
        <v>-2.7256404501852459E-3</v>
      </c>
    </row>
    <row r="1085" spans="2:8">
      <c r="B1085" s="79">
        <f>dataVAR!B575</f>
        <v>44707</v>
      </c>
      <c r="C1085" s="240">
        <f>dataVAR!C575</f>
        <v>3577.45</v>
      </c>
      <c r="D1085">
        <f t="shared" si="35"/>
        <v>0.10859690561712952</v>
      </c>
      <c r="E1085">
        <v>-2.5157584312848541E-3</v>
      </c>
      <c r="G1085">
        <v>1076</v>
      </c>
      <c r="H1085">
        <f t="shared" ca="1" si="36"/>
        <v>-4.2918176532255131E-2</v>
      </c>
    </row>
    <row r="1086" spans="2:8">
      <c r="B1086" s="79">
        <f>dataVAR!B816</f>
        <v>44354</v>
      </c>
      <c r="C1086" s="240">
        <f>dataVAR!C816</f>
        <v>3188.95</v>
      </c>
      <c r="D1086">
        <f t="shared" si="35"/>
        <v>0.77660358425186971</v>
      </c>
      <c r="E1086">
        <v>-2.5243418680130393E-3</v>
      </c>
      <c r="G1086">
        <v>1077</v>
      </c>
      <c r="H1086">
        <f t="shared" ca="1" si="36"/>
        <v>2.9239038342833756E-2</v>
      </c>
    </row>
    <row r="1087" spans="2:8">
      <c r="B1087" s="79">
        <f>dataVAR!B1813</f>
        <v>42880</v>
      </c>
      <c r="C1087" s="240">
        <f>dataVAR!C1813</f>
        <v>712.4</v>
      </c>
      <c r="D1087">
        <f t="shared" si="35"/>
        <v>-3.713082537900056</v>
      </c>
      <c r="E1087">
        <v>-2.5266704098821846E-3</v>
      </c>
      <c r="G1087">
        <v>1078</v>
      </c>
      <c r="H1087">
        <f t="shared" ca="1" si="36"/>
        <v>4.4954908786261516E-2</v>
      </c>
    </row>
    <row r="1088" spans="2:8">
      <c r="B1088" s="79">
        <f>dataVAR!B370</f>
        <v>45006</v>
      </c>
      <c r="C1088" s="240">
        <f>dataVAR!C370</f>
        <v>3357.6</v>
      </c>
      <c r="D1088">
        <f t="shared" si="35"/>
        <v>-0.2555247796044795</v>
      </c>
      <c r="E1088">
        <v>-2.5315701691684539E-3</v>
      </c>
      <c r="G1088">
        <v>1079</v>
      </c>
      <c r="H1088">
        <f t="shared" ca="1" si="36"/>
        <v>-5.6773135131224763E-2</v>
      </c>
    </row>
    <row r="1089" spans="2:8">
      <c r="B1089" s="79">
        <f>dataVAR!B473</f>
        <v>44855</v>
      </c>
      <c r="C1089" s="240">
        <f>dataVAR!C473</f>
        <v>4215.55</v>
      </c>
      <c r="D1089">
        <f t="shared" si="35"/>
        <v>2.0685319827780435E-2</v>
      </c>
      <c r="E1089">
        <v>-2.5382215843721026E-3</v>
      </c>
      <c r="G1089">
        <v>1080</v>
      </c>
      <c r="H1089">
        <f t="shared" ca="1" si="36"/>
        <v>-1.1959788539350048E-2</v>
      </c>
    </row>
    <row r="1090" spans="2:8">
      <c r="B1090" s="79">
        <f>dataVAR!B460</f>
        <v>44876</v>
      </c>
      <c r="C1090" s="240">
        <f>dataVAR!C460</f>
        <v>4128.3500000000004</v>
      </c>
      <c r="D1090">
        <f t="shared" si="35"/>
        <v>0.19693097726694694</v>
      </c>
      <c r="E1090">
        <v>-2.5433890052926713E-3</v>
      </c>
      <c r="G1090">
        <v>1081</v>
      </c>
      <c r="H1090">
        <f t="shared" ca="1" si="36"/>
        <v>-1.6523585307551374E-2</v>
      </c>
    </row>
    <row r="1091" spans="2:8">
      <c r="B1091" s="79">
        <f>dataVAR!B802</f>
        <v>44372</v>
      </c>
      <c r="C1091" s="240">
        <f>dataVAR!C802</f>
        <v>3315.35</v>
      </c>
      <c r="D1091">
        <f t="shared" si="35"/>
        <v>-0.38766646055469273</v>
      </c>
      <c r="E1091">
        <v>-2.5487505089961159E-3</v>
      </c>
      <c r="G1091">
        <v>1082</v>
      </c>
      <c r="H1091">
        <f t="shared" ca="1" si="36"/>
        <v>-5.3242814181642985E-3</v>
      </c>
    </row>
    <row r="1092" spans="2:8">
      <c r="B1092" s="79">
        <f>dataVAR!B94</f>
        <v>45418</v>
      </c>
      <c r="C1092" s="240">
        <f>dataVAR!C94</f>
        <v>4600.6000000000004</v>
      </c>
      <c r="D1092">
        <f t="shared" si="35"/>
        <v>0.23319784375950969</v>
      </c>
      <c r="E1092">
        <v>-2.5540146937355996E-3</v>
      </c>
      <c r="G1092">
        <v>1083</v>
      </c>
      <c r="H1092">
        <f t="shared" ca="1" si="36"/>
        <v>-3.0493273083311331E-2</v>
      </c>
    </row>
    <row r="1093" spans="2:8">
      <c r="B1093" s="79">
        <f>dataVAR!B320</f>
        <v>45083</v>
      </c>
      <c r="C1093" s="240">
        <f>dataVAR!C320</f>
        <v>3527.75</v>
      </c>
      <c r="D1093">
        <f t="shared" si="35"/>
        <v>0.56857770533626251</v>
      </c>
      <c r="E1093">
        <v>-2.579547870455647E-3</v>
      </c>
      <c r="G1093">
        <v>1084</v>
      </c>
      <c r="H1093">
        <f t="shared" ca="1" si="36"/>
        <v>-1.580732408137463E-2</v>
      </c>
    </row>
    <row r="1094" spans="2:8">
      <c r="B1094" s="79">
        <f>dataVAR!B1537</f>
        <v>43284</v>
      </c>
      <c r="C1094" s="240">
        <f>dataVAR!C1537</f>
        <v>1521.95</v>
      </c>
      <c r="D1094">
        <f t="shared" si="35"/>
        <v>-1.4427215085909524</v>
      </c>
      <c r="E1094">
        <v>-2.5953546437136868E-3</v>
      </c>
      <c r="G1094">
        <v>1085</v>
      </c>
      <c r="H1094">
        <f t="shared" ca="1" si="36"/>
        <v>4.015822608979934E-2</v>
      </c>
    </row>
    <row r="1095" spans="2:8">
      <c r="B1095" s="79">
        <f>dataVAR!B152</f>
        <v>45329</v>
      </c>
      <c r="C1095" s="240">
        <f>dataVAR!C152</f>
        <v>3717.7</v>
      </c>
      <c r="D1095">
        <f t="shared" si="35"/>
        <v>0.45501250773327595</v>
      </c>
      <c r="E1095">
        <v>-2.6091400597144129E-3</v>
      </c>
      <c r="G1095">
        <v>1086</v>
      </c>
      <c r="H1095">
        <f t="shared" ca="1" si="36"/>
        <v>-7.486161179114232E-3</v>
      </c>
    </row>
    <row r="1096" spans="2:8">
      <c r="B1096" s="79">
        <f>dataVAR!B1030</f>
        <v>44039</v>
      </c>
      <c r="C1096" s="240">
        <f>dataVAR!C1030</f>
        <v>2026.1</v>
      </c>
      <c r="D1096">
        <f t="shared" si="35"/>
        <v>-1.3052415971570999</v>
      </c>
      <c r="E1096">
        <v>-2.615862988006605E-3</v>
      </c>
      <c r="G1096">
        <v>1087</v>
      </c>
      <c r="H1096">
        <f t="shared" ca="1" si="36"/>
        <v>-2.1650699762634805E-2</v>
      </c>
    </row>
    <row r="1097" spans="2:8">
      <c r="B1097" s="79">
        <f>dataVAR!B84</f>
        <v>45430</v>
      </c>
      <c r="C1097" s="240">
        <f>dataVAR!C84</f>
        <v>4670.6499999999996</v>
      </c>
      <c r="D1097">
        <f t="shared" si="35"/>
        <v>0.75528031430314835</v>
      </c>
      <c r="E1097">
        <v>-2.6227612859023907E-3</v>
      </c>
      <c r="G1097">
        <v>1088</v>
      </c>
      <c r="H1097">
        <f t="shared" ca="1" si="36"/>
        <v>3.1737929582826098E-2</v>
      </c>
    </row>
    <row r="1098" spans="2:8">
      <c r="B1098" s="79">
        <f>dataVAR!B1669</f>
        <v>43089</v>
      </c>
      <c r="C1098" s="240">
        <f>dataVAR!C1669</f>
        <v>1143</v>
      </c>
      <c r="D1098">
        <f t="shared" ref="D1098:D1161" si="37">(C1098-C1099)/C1098</f>
        <v>-0.14352580927384073</v>
      </c>
      <c r="E1098">
        <v>-2.6246719160104987E-3</v>
      </c>
      <c r="G1098">
        <v>1089</v>
      </c>
      <c r="H1098">
        <f t="shared" ca="1" si="36"/>
        <v>2.6725716990229952E-3</v>
      </c>
    </row>
    <row r="1099" spans="2:8">
      <c r="B1099" s="79">
        <f>dataVAR!B1316</f>
        <v>43614</v>
      </c>
      <c r="C1099" s="240">
        <f>dataVAR!C1316</f>
        <v>1307.05</v>
      </c>
      <c r="D1099">
        <f t="shared" si="37"/>
        <v>-8.6530737156191528E-2</v>
      </c>
      <c r="E1099">
        <v>-2.6395317700164843E-3</v>
      </c>
      <c r="G1099">
        <v>1090</v>
      </c>
      <c r="H1099">
        <f t="shared" ref="H1099:H1162" ca="1" si="38">_xlfn.NORM.INV(RAND(),N$12,N$13)</f>
        <v>1.8810514640532205E-3</v>
      </c>
    </row>
    <row r="1100" spans="2:8">
      <c r="B1100" s="79">
        <f>dataVAR!B1276</f>
        <v>43671</v>
      </c>
      <c r="C1100" s="240">
        <f>dataVAR!C1276</f>
        <v>1420.15</v>
      </c>
      <c r="D1100">
        <f t="shared" si="37"/>
        <v>-4.8234341442805334E-2</v>
      </c>
      <c r="E1100">
        <v>-2.640566137379854E-3</v>
      </c>
      <c r="G1100">
        <v>1091</v>
      </c>
      <c r="H1100">
        <f t="shared" ca="1" si="38"/>
        <v>-3.9637503901090977E-2</v>
      </c>
    </row>
    <row r="1101" spans="2:8">
      <c r="B1101" s="79">
        <f>dataVAR!B1589</f>
        <v>43209</v>
      </c>
      <c r="C1101" s="240">
        <f>dataVAR!C1589</f>
        <v>1488.65</v>
      </c>
      <c r="D1101">
        <f t="shared" si="37"/>
        <v>-0.10576697007355645</v>
      </c>
      <c r="E1101">
        <v>-2.686998287038592E-3</v>
      </c>
      <c r="G1101">
        <v>1092</v>
      </c>
      <c r="H1101">
        <f t="shared" ca="1" si="38"/>
        <v>1.8337148735980274E-2</v>
      </c>
    </row>
    <row r="1102" spans="2:8">
      <c r="B1102" s="79">
        <f>dataVAR!B1423</f>
        <v>43454</v>
      </c>
      <c r="C1102" s="240">
        <f>dataVAR!C1423</f>
        <v>1646.1</v>
      </c>
      <c r="D1102">
        <f t="shared" si="37"/>
        <v>0.44766417593098834</v>
      </c>
      <c r="E1102">
        <v>-2.7337342810278844E-3</v>
      </c>
      <c r="G1102">
        <v>1093</v>
      </c>
      <c r="H1102">
        <f t="shared" ca="1" si="38"/>
        <v>-1.1275065200973098E-2</v>
      </c>
    </row>
    <row r="1103" spans="2:8">
      <c r="B1103" s="79">
        <f>dataVAR!B1774</f>
        <v>42936</v>
      </c>
      <c r="C1103" s="240">
        <f>dataVAR!C1774</f>
        <v>909.2</v>
      </c>
      <c r="D1103">
        <f t="shared" si="37"/>
        <v>-0.72002859656841156</v>
      </c>
      <c r="E1103">
        <v>-2.7496700395952486E-3</v>
      </c>
      <c r="G1103">
        <v>1094</v>
      </c>
      <c r="H1103">
        <f t="shared" ca="1" si="38"/>
        <v>3.3668759874317132E-2</v>
      </c>
    </row>
    <row r="1104" spans="2:8">
      <c r="B1104" s="79">
        <f>dataVAR!B1533</f>
        <v>43290</v>
      </c>
      <c r="C1104" s="240">
        <f>dataVAR!C1533</f>
        <v>1563.85</v>
      </c>
      <c r="D1104">
        <f t="shared" si="37"/>
        <v>-1.4558301627393935</v>
      </c>
      <c r="E1104">
        <v>-2.8135690763181195E-3</v>
      </c>
      <c r="G1104">
        <v>1095</v>
      </c>
      <c r="H1104">
        <f t="shared" ca="1" si="38"/>
        <v>-4.6140628260954657E-2</v>
      </c>
    </row>
    <row r="1105" spans="2:8">
      <c r="B1105" s="79">
        <f>dataVAR!B140</f>
        <v>45345</v>
      </c>
      <c r="C1105" s="240">
        <f>dataVAR!C140</f>
        <v>3840.55</v>
      </c>
      <c r="D1105">
        <f t="shared" si="37"/>
        <v>8.8841441980966329E-2</v>
      </c>
      <c r="E1105">
        <v>-2.8381351629322977E-3</v>
      </c>
      <c r="G1105">
        <v>1096</v>
      </c>
      <c r="H1105">
        <f t="shared" ca="1" si="38"/>
        <v>9.2319868408384624E-3</v>
      </c>
    </row>
    <row r="1106" spans="2:8">
      <c r="B1106" s="79">
        <f>dataVAR!B271</f>
        <v>45154</v>
      </c>
      <c r="C1106" s="240">
        <f>dataVAR!C271</f>
        <v>3499.35</v>
      </c>
      <c r="D1106">
        <f t="shared" si="37"/>
        <v>0.77092888679326166</v>
      </c>
      <c r="E1106">
        <v>-2.8433852001086696E-3</v>
      </c>
      <c r="G1106">
        <v>1097</v>
      </c>
      <c r="H1106">
        <f t="shared" ca="1" si="38"/>
        <v>-3.7806000551755807E-2</v>
      </c>
    </row>
    <row r="1107" spans="2:8">
      <c r="B1107" s="79">
        <f>dataVAR!B1792</f>
        <v>42909</v>
      </c>
      <c r="C1107" s="240">
        <f>dataVAR!C1792</f>
        <v>801.6</v>
      </c>
      <c r="D1107">
        <f t="shared" si="37"/>
        <v>-2.9668163672654693</v>
      </c>
      <c r="E1107">
        <v>-2.8692614770458513E-3</v>
      </c>
      <c r="G1107">
        <v>1098</v>
      </c>
      <c r="H1107">
        <f t="shared" ca="1" si="38"/>
        <v>2.4589917165962642E-2</v>
      </c>
    </row>
    <row r="1108" spans="2:8">
      <c r="B1108" s="79">
        <f>dataVAR!B815</f>
        <v>44355</v>
      </c>
      <c r="C1108" s="240">
        <f>dataVAR!C815</f>
        <v>3179.8</v>
      </c>
      <c r="D1108">
        <f t="shared" si="37"/>
        <v>-0.24363167494810986</v>
      </c>
      <c r="E1108">
        <v>-2.8775394678909479E-3</v>
      </c>
      <c r="G1108">
        <v>1099</v>
      </c>
      <c r="H1108">
        <f t="shared" ca="1" si="38"/>
        <v>2.6476531068288879E-2</v>
      </c>
    </row>
    <row r="1109" spans="2:8">
      <c r="B1109" s="79">
        <f>dataVAR!B184</f>
        <v>45281</v>
      </c>
      <c r="C1109" s="240">
        <f>dataVAR!C184</f>
        <v>3954.5</v>
      </c>
      <c r="D1109">
        <f t="shared" si="37"/>
        <v>-2.6906056391452798E-2</v>
      </c>
      <c r="E1109">
        <v>-2.8827917562271061E-3</v>
      </c>
      <c r="G1109">
        <v>1100</v>
      </c>
      <c r="H1109">
        <f t="shared" ca="1" si="38"/>
        <v>4.8547313414886294E-2</v>
      </c>
    </row>
    <row r="1110" spans="2:8">
      <c r="B1110" s="79">
        <f>dataVAR!B423</f>
        <v>44929</v>
      </c>
      <c r="C1110" s="240">
        <f>dataVAR!C423</f>
        <v>4060.9</v>
      </c>
      <c r="D1110">
        <f t="shared" si="37"/>
        <v>5.016129429436831E-2</v>
      </c>
      <c r="E1110">
        <v>-2.9180723484941535E-3</v>
      </c>
      <c r="G1110">
        <v>1101</v>
      </c>
      <c r="H1110">
        <f t="shared" ca="1" si="38"/>
        <v>6.7554917313099247E-2</v>
      </c>
    </row>
    <row r="1111" spans="2:8">
      <c r="B1111" s="79">
        <f>dataVAR!B301</f>
        <v>45111</v>
      </c>
      <c r="C1111" s="240">
        <f>dataVAR!C301</f>
        <v>3857.2</v>
      </c>
      <c r="D1111">
        <f t="shared" si="37"/>
        <v>-1.1147982992845023E-3</v>
      </c>
      <c r="E1111">
        <v>-2.9555117701960208E-3</v>
      </c>
      <c r="G1111">
        <v>1102</v>
      </c>
      <c r="H1111">
        <f t="shared" ca="1" si="38"/>
        <v>4.9721946804773647E-3</v>
      </c>
    </row>
    <row r="1112" spans="2:8">
      <c r="B1112" s="79">
        <f>dataVAR!B237</f>
        <v>45204</v>
      </c>
      <c r="C1112" s="240">
        <f>dataVAR!C237</f>
        <v>3861.5</v>
      </c>
      <c r="D1112">
        <f t="shared" si="37"/>
        <v>0.67745694678233848</v>
      </c>
      <c r="E1112">
        <v>-2.9651689757865642E-3</v>
      </c>
      <c r="G1112">
        <v>1103</v>
      </c>
      <c r="H1112">
        <f t="shared" ca="1" si="38"/>
        <v>-3.1668438695124007E-2</v>
      </c>
    </row>
    <row r="1113" spans="2:8">
      <c r="B1113" s="79">
        <f>dataVAR!B1654</f>
        <v>43111</v>
      </c>
      <c r="C1113" s="240">
        <f>dataVAR!C1654</f>
        <v>1245.5</v>
      </c>
      <c r="D1113">
        <f t="shared" si="37"/>
        <v>-1.3443596949016461</v>
      </c>
      <c r="E1113">
        <v>-3.0509835407466516E-3</v>
      </c>
      <c r="G1113">
        <v>1104</v>
      </c>
      <c r="H1113">
        <f t="shared" ca="1" si="38"/>
        <v>4.5227300265452658E-2</v>
      </c>
    </row>
    <row r="1114" spans="2:8">
      <c r="B1114" s="79">
        <f>dataVAR!B850</f>
        <v>44302</v>
      </c>
      <c r="C1114" s="240">
        <f>dataVAR!C850</f>
        <v>2919.9</v>
      </c>
      <c r="D1114">
        <f t="shared" si="37"/>
        <v>-0.31322990513373744</v>
      </c>
      <c r="E1114">
        <v>-3.0822973389499639E-3</v>
      </c>
      <c r="G1114">
        <v>1105</v>
      </c>
      <c r="H1114">
        <f t="shared" ca="1" si="38"/>
        <v>4.5035296600036336E-2</v>
      </c>
    </row>
    <row r="1115" spans="2:8">
      <c r="B1115" s="79">
        <f>dataVAR!B132</f>
        <v>45356</v>
      </c>
      <c r="C1115" s="240">
        <f>dataVAR!C132</f>
        <v>3834.5</v>
      </c>
      <c r="D1115">
        <f t="shared" si="37"/>
        <v>1.2883035597861544E-2</v>
      </c>
      <c r="E1115">
        <v>-3.0903638023210092E-3</v>
      </c>
      <c r="G1115">
        <v>1106</v>
      </c>
      <c r="H1115">
        <f t="shared" ca="1" si="38"/>
        <v>-1.5972364230250221E-2</v>
      </c>
    </row>
    <row r="1116" spans="2:8">
      <c r="B1116" s="79">
        <f>dataVAR!B255</f>
        <v>45176</v>
      </c>
      <c r="C1116" s="240">
        <f>dataVAR!C255</f>
        <v>3785.1</v>
      </c>
      <c r="D1116">
        <f t="shared" si="37"/>
        <v>7.8359884811497693E-2</v>
      </c>
      <c r="E1116">
        <v>-3.0910676071967116E-3</v>
      </c>
      <c r="G1116">
        <v>1107</v>
      </c>
      <c r="H1116">
        <f t="shared" ca="1" si="38"/>
        <v>-3.0788858904077746E-2</v>
      </c>
    </row>
    <row r="1117" spans="2:8">
      <c r="B1117" s="79">
        <f>dataVAR!B780</f>
        <v>44405</v>
      </c>
      <c r="C1117" s="240">
        <f>dataVAR!C780</f>
        <v>3488.5</v>
      </c>
      <c r="D1117">
        <f t="shared" si="37"/>
        <v>0.34436004013186189</v>
      </c>
      <c r="E1117">
        <v>-3.1245520997563682E-3</v>
      </c>
      <c r="G1117">
        <v>1108</v>
      </c>
      <c r="H1117">
        <f t="shared" ca="1" si="38"/>
        <v>-1.4667444033462547E-3</v>
      </c>
    </row>
    <row r="1118" spans="2:8">
      <c r="B1118" s="79">
        <f>dataVAR!B1143</f>
        <v>43868</v>
      </c>
      <c r="C1118" s="240">
        <f>dataVAR!C1143</f>
        <v>2287.1999999999998</v>
      </c>
      <c r="D1118">
        <f t="shared" si="37"/>
        <v>0.64345050717033925</v>
      </c>
      <c r="E1118">
        <v>-3.126093039524349E-3</v>
      </c>
      <c r="G1118">
        <v>1109</v>
      </c>
      <c r="H1118">
        <f t="shared" ca="1" si="38"/>
        <v>1.2384349907072606E-2</v>
      </c>
    </row>
    <row r="1119" spans="2:8">
      <c r="B1119" s="79">
        <f>dataVAR!B1789</f>
        <v>42915</v>
      </c>
      <c r="C1119" s="240">
        <f>dataVAR!C1789</f>
        <v>815.5</v>
      </c>
      <c r="D1119">
        <f t="shared" si="37"/>
        <v>-3.6548129981606374</v>
      </c>
      <c r="E1119">
        <v>-3.1269160024524276E-3</v>
      </c>
      <c r="G1119">
        <v>1110</v>
      </c>
      <c r="H1119">
        <f t="shared" ca="1" si="38"/>
        <v>2.7315357805045248E-2</v>
      </c>
    </row>
    <row r="1120" spans="2:8">
      <c r="B1120" s="79">
        <f>dataVAR!B249</f>
        <v>45184</v>
      </c>
      <c r="C1120" s="240">
        <f>dataVAR!C249</f>
        <v>3796</v>
      </c>
      <c r="D1120">
        <f t="shared" si="37"/>
        <v>-0.40790305584826125</v>
      </c>
      <c r="E1120">
        <v>-3.174394099051681E-3</v>
      </c>
      <c r="G1120">
        <v>1111</v>
      </c>
      <c r="H1120">
        <f t="shared" ca="1" si="38"/>
        <v>-7.8571974006618178E-4</v>
      </c>
    </row>
    <row r="1121" spans="2:8">
      <c r="B1121" s="79">
        <f>dataVAR!B6</f>
        <v>45545</v>
      </c>
      <c r="C1121" s="240">
        <f>dataVAR!C6</f>
        <v>5344.4</v>
      </c>
      <c r="D1121">
        <f t="shared" si="37"/>
        <v>0.73247698525559457</v>
      </c>
      <c r="E1121">
        <v>-3.1808996332609836E-3</v>
      </c>
      <c r="G1121">
        <v>1112</v>
      </c>
      <c r="H1121">
        <f t="shared" ca="1" si="38"/>
        <v>5.0279546652533903E-2</v>
      </c>
    </row>
    <row r="1122" spans="2:8">
      <c r="B1122" s="79">
        <f>dataVAR!B1266</f>
        <v>43685</v>
      </c>
      <c r="C1122" s="240">
        <f>dataVAR!C1266</f>
        <v>1429.75</v>
      </c>
      <c r="D1122">
        <f t="shared" si="37"/>
        <v>-1.6012939325056827</v>
      </c>
      <c r="E1122">
        <v>-3.1823745410036403E-3</v>
      </c>
      <c r="G1122">
        <v>1113</v>
      </c>
      <c r="H1122">
        <f t="shared" ca="1" si="38"/>
        <v>-7.8808787212435831E-3</v>
      </c>
    </row>
    <row r="1123" spans="2:8">
      <c r="B1123" s="79">
        <f>dataVAR!B150</f>
        <v>45331</v>
      </c>
      <c r="C1123" s="240">
        <f>dataVAR!C150</f>
        <v>3719.2</v>
      </c>
      <c r="D1123">
        <f t="shared" si="37"/>
        <v>0.47301839105183907</v>
      </c>
      <c r="E1123">
        <v>-3.1861690686170049E-3</v>
      </c>
      <c r="G1123">
        <v>1114</v>
      </c>
      <c r="H1123">
        <f t="shared" ca="1" si="38"/>
        <v>-6.1013013056465178E-2</v>
      </c>
    </row>
    <row r="1124" spans="2:8">
      <c r="B1124" s="79">
        <f>dataVAR!B1205</f>
        <v>43782</v>
      </c>
      <c r="C1124" s="240">
        <f>dataVAR!C1205</f>
        <v>1959.95</v>
      </c>
      <c r="D1124">
        <f t="shared" si="37"/>
        <v>-1.0419398454042195</v>
      </c>
      <c r="E1124">
        <v>-3.1888568585933313E-3</v>
      </c>
      <c r="G1124">
        <v>1115</v>
      </c>
      <c r="H1124">
        <f t="shared" ca="1" si="38"/>
        <v>1.0024447485408457E-2</v>
      </c>
    </row>
    <row r="1125" spans="2:8">
      <c r="B1125" s="79">
        <f>dataVAR!B646</f>
        <v>44601</v>
      </c>
      <c r="C1125" s="240">
        <f>dataVAR!C646</f>
        <v>4002.1</v>
      </c>
      <c r="D1125">
        <f t="shared" si="37"/>
        <v>9.0390045226256224E-2</v>
      </c>
      <c r="E1125">
        <v>-3.2233077634242252E-3</v>
      </c>
      <c r="G1125">
        <v>1116</v>
      </c>
      <c r="H1125">
        <f t="shared" ca="1" si="38"/>
        <v>4.1826577760843413E-2</v>
      </c>
    </row>
    <row r="1126" spans="2:8">
      <c r="B1126" s="79">
        <f>dataVAR!B277</f>
        <v>45145</v>
      </c>
      <c r="C1126" s="240">
        <f>dataVAR!C277</f>
        <v>3640.35</v>
      </c>
      <c r="D1126">
        <f t="shared" si="37"/>
        <v>0.69082643152444134</v>
      </c>
      <c r="E1126">
        <v>-3.2277116211353305E-3</v>
      </c>
      <c r="G1126">
        <v>1117</v>
      </c>
      <c r="H1126">
        <f t="shared" ca="1" si="38"/>
        <v>-2.9345436270249024E-3</v>
      </c>
    </row>
    <row r="1127" spans="2:8">
      <c r="B1127" s="79">
        <f>dataVAR!B1701</f>
        <v>43045</v>
      </c>
      <c r="C1127" s="240">
        <f>dataVAR!C1701</f>
        <v>1125.5</v>
      </c>
      <c r="D1127">
        <f t="shared" si="37"/>
        <v>-2.6839182585517549</v>
      </c>
      <c r="E1127">
        <v>-3.2430031097290903E-3</v>
      </c>
      <c r="G1127">
        <v>1118</v>
      </c>
      <c r="H1127">
        <f t="shared" ca="1" si="38"/>
        <v>-3.882545338980109E-2</v>
      </c>
    </row>
    <row r="1128" spans="2:8">
      <c r="B1128" s="79">
        <f>dataVAR!B606</f>
        <v>44659</v>
      </c>
      <c r="C1128" s="240">
        <f>dataVAR!C606</f>
        <v>4146.25</v>
      </c>
      <c r="D1128">
        <f t="shared" si="37"/>
        <v>-2.2393729273439942E-2</v>
      </c>
      <c r="E1128">
        <v>-3.2438950859209692E-3</v>
      </c>
      <c r="G1128">
        <v>1119</v>
      </c>
      <c r="H1128">
        <f t="shared" ca="1" si="38"/>
        <v>4.393658570121297E-2</v>
      </c>
    </row>
    <row r="1129" spans="2:8">
      <c r="B1129" s="79">
        <f>dataVAR!B525</f>
        <v>44777</v>
      </c>
      <c r="C1129" s="240">
        <f>dataVAR!C525</f>
        <v>4239.1000000000004</v>
      </c>
      <c r="D1129">
        <f t="shared" si="37"/>
        <v>0.72957703286074882</v>
      </c>
      <c r="E1129">
        <v>-3.3143827699274073E-3</v>
      </c>
      <c r="G1129">
        <v>1120</v>
      </c>
      <c r="H1129">
        <f t="shared" ca="1" si="38"/>
        <v>-5.7065599693322075E-2</v>
      </c>
    </row>
    <row r="1130" spans="2:8">
      <c r="B1130" s="79">
        <f>dataVAR!B1665</f>
        <v>43096</v>
      </c>
      <c r="C1130" s="240">
        <f>dataVAR!C1665</f>
        <v>1146.3499999999999</v>
      </c>
      <c r="D1130">
        <f t="shared" si="37"/>
        <v>2.7871069045230359E-2</v>
      </c>
      <c r="E1130">
        <v>-3.3148689318272624E-3</v>
      </c>
      <c r="G1130">
        <v>1121</v>
      </c>
      <c r="H1130">
        <f t="shared" ca="1" si="38"/>
        <v>5.0785019206619771E-2</v>
      </c>
    </row>
    <row r="1131" spans="2:8">
      <c r="B1131" s="79">
        <f>dataVAR!B1682</f>
        <v>43070</v>
      </c>
      <c r="C1131" s="240">
        <f>dataVAR!C1682</f>
        <v>1114.4000000000001</v>
      </c>
      <c r="D1131">
        <f t="shared" si="37"/>
        <v>-2.3563352476669057</v>
      </c>
      <c r="E1131">
        <v>-3.3201722900213729E-3</v>
      </c>
      <c r="G1131">
        <v>1122</v>
      </c>
      <c r="H1131">
        <f t="shared" ca="1" si="38"/>
        <v>-4.5205006306383452E-2</v>
      </c>
    </row>
    <row r="1132" spans="2:8">
      <c r="B1132" s="79">
        <f>dataVAR!B281</f>
        <v>45139</v>
      </c>
      <c r="C1132" s="240">
        <f>dataVAR!C281</f>
        <v>3740.3</v>
      </c>
      <c r="D1132">
        <f t="shared" si="37"/>
        <v>-0.19729700826136934</v>
      </c>
      <c r="E1132">
        <v>-3.3419779162099294E-3</v>
      </c>
      <c r="G1132">
        <v>1123</v>
      </c>
      <c r="H1132">
        <f t="shared" ca="1" si="38"/>
        <v>1.1595207749129992E-2</v>
      </c>
    </row>
    <row r="1133" spans="2:8">
      <c r="B1133" s="79">
        <f>dataVAR!B499</f>
        <v>44818</v>
      </c>
      <c r="C1133" s="240">
        <f>dataVAR!C499</f>
        <v>4478.25</v>
      </c>
      <c r="D1133">
        <f t="shared" si="37"/>
        <v>0.63138502763356219</v>
      </c>
      <c r="E1133">
        <v>-3.3495226930162453E-3</v>
      </c>
      <c r="G1133">
        <v>1124</v>
      </c>
      <c r="H1133">
        <f t="shared" ca="1" si="38"/>
        <v>-3.6582323553875716E-2</v>
      </c>
    </row>
    <row r="1134" spans="2:8">
      <c r="B1134" s="79">
        <f>dataVAR!B1514</f>
        <v>43315</v>
      </c>
      <c r="C1134" s="240">
        <f>dataVAR!C1514</f>
        <v>1650.75</v>
      </c>
      <c r="D1134">
        <f t="shared" si="37"/>
        <v>-1.5075571709828868</v>
      </c>
      <c r="E1134">
        <v>-3.3923973951233738E-3</v>
      </c>
      <c r="G1134">
        <v>1125</v>
      </c>
      <c r="H1134">
        <f t="shared" ca="1" si="38"/>
        <v>-4.1703834385935171E-3</v>
      </c>
    </row>
    <row r="1135" spans="2:8">
      <c r="B1135" s="79">
        <f>dataVAR!B476</f>
        <v>44852</v>
      </c>
      <c r="C1135" s="240">
        <f>dataVAR!C476</f>
        <v>4139.3500000000004</v>
      </c>
      <c r="D1135">
        <f t="shared" si="37"/>
        <v>0.18402647758706087</v>
      </c>
      <c r="E1135">
        <v>-3.4063319120150393E-3</v>
      </c>
      <c r="G1135">
        <v>1126</v>
      </c>
      <c r="H1135">
        <f t="shared" ca="1" si="38"/>
        <v>-2.1615870066847313E-3</v>
      </c>
    </row>
    <row r="1136" spans="2:8">
      <c r="B1136" s="79">
        <f>dataVAR!B792</f>
        <v>44386</v>
      </c>
      <c r="C1136" s="240">
        <f>dataVAR!C792</f>
        <v>3377.6</v>
      </c>
      <c r="D1136">
        <f t="shared" si="37"/>
        <v>0.67308147797252482</v>
      </c>
      <c r="E1136">
        <v>-3.4343912837517497E-3</v>
      </c>
      <c r="G1136">
        <v>1127</v>
      </c>
      <c r="H1136">
        <f t="shared" ca="1" si="38"/>
        <v>-8.0464310562620971E-3</v>
      </c>
    </row>
    <row r="1137" spans="2:8">
      <c r="B1137" s="79">
        <f>dataVAR!B1673</f>
        <v>43083</v>
      </c>
      <c r="C1137" s="240">
        <f>dataVAR!C1673</f>
        <v>1104.2</v>
      </c>
      <c r="D1137">
        <f t="shared" si="37"/>
        <v>-2.8358992936062313</v>
      </c>
      <c r="E1137">
        <v>-3.4414055424741483E-3</v>
      </c>
      <c r="G1137">
        <v>1128</v>
      </c>
      <c r="H1137">
        <f t="shared" ca="1" si="38"/>
        <v>-2.8244709166173797E-2</v>
      </c>
    </row>
    <row r="1138" spans="2:8">
      <c r="B1138" s="79">
        <f>dataVAR!B735</f>
        <v>44470</v>
      </c>
      <c r="C1138" s="240">
        <f>dataVAR!C735</f>
        <v>4235.6000000000004</v>
      </c>
      <c r="D1138">
        <f t="shared" si="37"/>
        <v>1.8155633204268707E-2</v>
      </c>
      <c r="E1138">
        <v>-3.4469732741522932E-3</v>
      </c>
      <c r="G1138">
        <v>1129</v>
      </c>
      <c r="H1138">
        <f t="shared" ca="1" si="38"/>
        <v>3.1740729272586479E-3</v>
      </c>
    </row>
    <row r="1139" spans="2:8">
      <c r="B1139" s="79">
        <f>dataVAR!B462</f>
        <v>44874</v>
      </c>
      <c r="C1139" s="240">
        <f>dataVAR!C462</f>
        <v>4158.7</v>
      </c>
      <c r="D1139">
        <f t="shared" si="37"/>
        <v>0.16255079712410128</v>
      </c>
      <c r="E1139">
        <v>-3.558804434078001E-3</v>
      </c>
      <c r="G1139">
        <v>1130</v>
      </c>
      <c r="H1139">
        <f t="shared" ca="1" si="38"/>
        <v>-1.3544936834444592E-2</v>
      </c>
    </row>
    <row r="1140" spans="2:8">
      <c r="B1140" s="79">
        <f>dataVAR!B394</f>
        <v>44971</v>
      </c>
      <c r="C1140" s="240">
        <f>dataVAR!C394</f>
        <v>3482.7</v>
      </c>
      <c r="D1140">
        <f t="shared" si="37"/>
        <v>0.60038188761593014</v>
      </c>
      <c r="E1140">
        <v>-3.5891693226519656E-3</v>
      </c>
      <c r="G1140">
        <v>1131</v>
      </c>
      <c r="H1140">
        <f t="shared" ca="1" si="38"/>
        <v>5.744021188216368E-3</v>
      </c>
    </row>
    <row r="1141" spans="2:8">
      <c r="B1141" s="79">
        <f>dataVAR!B1450</f>
        <v>43416</v>
      </c>
      <c r="C1141" s="240">
        <f>dataVAR!C1450</f>
        <v>1391.75</v>
      </c>
      <c r="D1141">
        <f t="shared" si="37"/>
        <v>-0.72286689419795236</v>
      </c>
      <c r="E1141">
        <v>-3.5925992455541583E-3</v>
      </c>
      <c r="G1141">
        <v>1132</v>
      </c>
      <c r="H1141">
        <f t="shared" ca="1" si="38"/>
        <v>-2.7854553249963953E-2</v>
      </c>
    </row>
    <row r="1142" spans="2:8">
      <c r="B1142" s="79">
        <f>dataVAR!B1061</f>
        <v>43994</v>
      </c>
      <c r="C1142" s="240">
        <f>dataVAR!C1061</f>
        <v>2397.8000000000002</v>
      </c>
      <c r="D1142">
        <f t="shared" si="37"/>
        <v>-0.60265660188506109</v>
      </c>
      <c r="E1142">
        <v>-3.62832596546827E-3</v>
      </c>
      <c r="G1142">
        <v>1133</v>
      </c>
      <c r="H1142">
        <f t="shared" ca="1" si="38"/>
        <v>3.2087625386521178E-2</v>
      </c>
    </row>
    <row r="1143" spans="2:8">
      <c r="B1143" s="79">
        <f>dataVAR!B229</f>
        <v>45216</v>
      </c>
      <c r="C1143" s="240">
        <f>dataVAR!C229</f>
        <v>3842.85</v>
      </c>
      <c r="D1143">
        <f t="shared" si="37"/>
        <v>5.0626488153323636E-2</v>
      </c>
      <c r="E1143">
        <v>-3.6301182715953715E-3</v>
      </c>
      <c r="G1143">
        <v>1134</v>
      </c>
      <c r="H1143">
        <f t="shared" ca="1" si="38"/>
        <v>-1.6636757028412375E-2</v>
      </c>
    </row>
    <row r="1144" spans="2:8">
      <c r="B1144" s="79">
        <f>dataVAR!B562</f>
        <v>44726</v>
      </c>
      <c r="C1144" s="240">
        <f>dataVAR!C562</f>
        <v>3648.3</v>
      </c>
      <c r="D1144">
        <f t="shared" si="37"/>
        <v>4.0840939615711678E-3</v>
      </c>
      <c r="E1144">
        <v>-3.6455335361674549E-3</v>
      </c>
      <c r="G1144">
        <v>1135</v>
      </c>
      <c r="H1144">
        <f t="shared" ca="1" si="38"/>
        <v>-2.0174737976892815E-2</v>
      </c>
    </row>
    <row r="1145" spans="2:8">
      <c r="B1145" s="79">
        <f>dataVAR!B220</f>
        <v>45230</v>
      </c>
      <c r="C1145" s="240">
        <f>dataVAR!C220</f>
        <v>3633.4</v>
      </c>
      <c r="D1145">
        <f t="shared" si="37"/>
        <v>-1.8302416469422579E-2</v>
      </c>
      <c r="E1145">
        <v>-3.6467220784939724E-3</v>
      </c>
      <c r="G1145">
        <v>1136</v>
      </c>
      <c r="H1145">
        <f t="shared" ca="1" si="38"/>
        <v>2.8896828545300707E-2</v>
      </c>
    </row>
    <row r="1146" spans="2:8">
      <c r="B1146" s="79">
        <f>dataVAR!B279</f>
        <v>45141</v>
      </c>
      <c r="C1146" s="240">
        <f>dataVAR!C279</f>
        <v>3699.9</v>
      </c>
      <c r="D1146">
        <f t="shared" si="37"/>
        <v>-0.26860185410416487</v>
      </c>
      <c r="E1146">
        <v>-3.6487472634395522E-3</v>
      </c>
      <c r="G1146">
        <v>1137</v>
      </c>
      <c r="H1146">
        <f t="shared" ca="1" si="38"/>
        <v>1.5007574249968939E-2</v>
      </c>
    </row>
    <row r="1147" spans="2:8">
      <c r="B1147" s="79">
        <f>dataVAR!B695</f>
        <v>44531</v>
      </c>
      <c r="C1147" s="240">
        <f>dataVAR!C695</f>
        <v>4693.7</v>
      </c>
      <c r="D1147">
        <f t="shared" si="37"/>
        <v>0.16243049193599926</v>
      </c>
      <c r="E1147">
        <v>-3.6644864392696209E-3</v>
      </c>
      <c r="G1147">
        <v>1138</v>
      </c>
      <c r="H1147">
        <f t="shared" ca="1" si="38"/>
        <v>-2.4172056183086817E-2</v>
      </c>
    </row>
    <row r="1148" spans="2:8">
      <c r="B1148" s="79">
        <f>dataVAR!B537</f>
        <v>44761</v>
      </c>
      <c r="C1148" s="240">
        <f>dataVAR!C537</f>
        <v>3931.3</v>
      </c>
      <c r="D1148">
        <f t="shared" si="37"/>
        <v>0.62180449215272304</v>
      </c>
      <c r="E1148">
        <v>-3.6756289268180544E-3</v>
      </c>
      <c r="G1148">
        <v>1139</v>
      </c>
      <c r="H1148">
        <f t="shared" ca="1" si="38"/>
        <v>-1.2274103347876635E-2</v>
      </c>
    </row>
    <row r="1149" spans="2:8">
      <c r="B1149" s="79">
        <f>dataVAR!B1579</f>
        <v>43224</v>
      </c>
      <c r="C1149" s="240">
        <f>dataVAR!C1579</f>
        <v>1486.8</v>
      </c>
      <c r="D1149">
        <f t="shared" si="37"/>
        <v>-2.1121199892386335</v>
      </c>
      <c r="E1149">
        <v>-3.6992198009147162E-3</v>
      </c>
      <c r="G1149">
        <v>1140</v>
      </c>
      <c r="H1149">
        <f t="shared" ca="1" si="38"/>
        <v>-3.1178531455723847E-3</v>
      </c>
    </row>
    <row r="1150" spans="2:8">
      <c r="B1150" s="79">
        <f>dataVAR!B105</f>
        <v>45400</v>
      </c>
      <c r="C1150" s="240">
        <f>dataVAR!C105</f>
        <v>4627.1000000000004</v>
      </c>
      <c r="D1150">
        <f t="shared" si="37"/>
        <v>-8.1173953448163957E-2</v>
      </c>
      <c r="E1150">
        <v>-3.7172310950703068E-3</v>
      </c>
      <c r="G1150">
        <v>1141</v>
      </c>
      <c r="H1150">
        <f t="shared" ca="1" si="38"/>
        <v>-5.2205657020100039E-3</v>
      </c>
    </row>
    <row r="1151" spans="2:8">
      <c r="B1151" s="79">
        <f>dataVAR!B22</f>
        <v>45523</v>
      </c>
      <c r="C1151" s="240">
        <f>dataVAR!C22</f>
        <v>5002.7</v>
      </c>
      <c r="D1151">
        <f t="shared" si="37"/>
        <v>0.58870210086553265</v>
      </c>
      <c r="E1151">
        <v>-3.7179922841666228E-3</v>
      </c>
      <c r="G1151">
        <v>1142</v>
      </c>
      <c r="H1151">
        <f t="shared" ca="1" si="38"/>
        <v>-2.6468507119334083E-2</v>
      </c>
    </row>
    <row r="1152" spans="2:8">
      <c r="B1152" s="79">
        <f>dataVAR!B977</f>
        <v>44113</v>
      </c>
      <c r="C1152" s="240">
        <f>dataVAR!C977</f>
        <v>2057.6</v>
      </c>
      <c r="D1152">
        <f t="shared" si="37"/>
        <v>0.33944887247278377</v>
      </c>
      <c r="E1152">
        <v>-3.7665241057542771E-3</v>
      </c>
      <c r="G1152">
        <v>1143</v>
      </c>
      <c r="H1152">
        <f t="shared" ca="1" si="38"/>
        <v>-2.1843829664474606E-2</v>
      </c>
    </row>
    <row r="1153" spans="2:8">
      <c r="B1153" s="79">
        <f>dataVAR!B1600</f>
        <v>43194</v>
      </c>
      <c r="C1153" s="240">
        <f>dataVAR!C1600</f>
        <v>1359.15</v>
      </c>
      <c r="D1153">
        <f t="shared" si="37"/>
        <v>-1.8201817312290769</v>
      </c>
      <c r="E1153">
        <v>-3.7891329139534734E-3</v>
      </c>
      <c r="G1153">
        <v>1144</v>
      </c>
      <c r="H1153">
        <f t="shared" ca="1" si="38"/>
        <v>2.539809240213188E-2</v>
      </c>
    </row>
    <row r="1154" spans="2:8">
      <c r="B1154" s="79">
        <f>dataVAR!B759</f>
        <v>44435</v>
      </c>
      <c r="C1154" s="240">
        <f>dataVAR!C759</f>
        <v>3833.05</v>
      </c>
      <c r="D1154">
        <f t="shared" si="37"/>
        <v>-0.29938299787375594</v>
      </c>
      <c r="E1154">
        <v>-3.8481105125161424E-3</v>
      </c>
      <c r="G1154">
        <v>1145</v>
      </c>
      <c r="H1154">
        <f t="shared" ca="1" si="38"/>
        <v>1.2269409036983373E-2</v>
      </c>
    </row>
    <row r="1155" spans="2:8">
      <c r="B1155" s="79">
        <f>dataVAR!B11</f>
        <v>45538</v>
      </c>
      <c r="C1155" s="240">
        <f>dataVAR!C11</f>
        <v>4980.6000000000004</v>
      </c>
      <c r="D1155">
        <f t="shared" si="37"/>
        <v>0.54183230936031812</v>
      </c>
      <c r="E1155">
        <v>-3.8649961851985703E-3</v>
      </c>
      <c r="G1155">
        <v>1146</v>
      </c>
      <c r="H1155">
        <f t="shared" ca="1" si="38"/>
        <v>1.8403471785586607E-2</v>
      </c>
    </row>
    <row r="1156" spans="2:8">
      <c r="B1156" s="79">
        <f>dataVAR!B958</f>
        <v>44140</v>
      </c>
      <c r="C1156" s="240">
        <f>dataVAR!C958</f>
        <v>2281.9499999999998</v>
      </c>
      <c r="D1156">
        <f t="shared" si="37"/>
        <v>0.10280680996516134</v>
      </c>
      <c r="E1156">
        <v>-3.878262012752411E-3</v>
      </c>
      <c r="G1156">
        <v>1147</v>
      </c>
      <c r="H1156">
        <f t="shared" ca="1" si="38"/>
        <v>2.2091138323776339E-2</v>
      </c>
    </row>
    <row r="1157" spans="2:8">
      <c r="B1157" s="79">
        <f>dataVAR!B987</f>
        <v>44098</v>
      </c>
      <c r="C1157" s="240">
        <f>dataVAR!C987</f>
        <v>2047.35</v>
      </c>
      <c r="D1157">
        <f t="shared" si="37"/>
        <v>0.29757979827581998</v>
      </c>
      <c r="E1157">
        <v>-3.8830683566562986E-3</v>
      </c>
      <c r="G1157">
        <v>1148</v>
      </c>
      <c r="H1157">
        <f t="shared" ca="1" si="38"/>
        <v>-1.7349387920073536E-2</v>
      </c>
    </row>
    <row r="1158" spans="2:8">
      <c r="B1158" s="79">
        <f>dataVAR!B1438</f>
        <v>43433</v>
      </c>
      <c r="C1158" s="240">
        <f>dataVAR!C1438</f>
        <v>1438.1</v>
      </c>
      <c r="D1158">
        <f t="shared" si="37"/>
        <v>-1.1832278701063903</v>
      </c>
      <c r="E1158">
        <v>-3.8940268409708204E-3</v>
      </c>
      <c r="G1158">
        <v>1149</v>
      </c>
      <c r="H1158">
        <f t="shared" ca="1" si="38"/>
        <v>1.3398659303502855E-2</v>
      </c>
    </row>
    <row r="1159" spans="2:8">
      <c r="B1159" s="79">
        <f>dataVAR!B883</f>
        <v>44251</v>
      </c>
      <c r="C1159" s="240">
        <f>dataVAR!C883</f>
        <v>3139.7</v>
      </c>
      <c r="D1159">
        <f t="shared" si="37"/>
        <v>0.63337261521801447</v>
      </c>
      <c r="E1159">
        <v>-3.9016466541389309E-3</v>
      </c>
      <c r="G1159">
        <v>1150</v>
      </c>
      <c r="H1159">
        <f t="shared" ca="1" si="38"/>
        <v>-2.8744348013695992E-2</v>
      </c>
    </row>
    <row r="1160" spans="2:8">
      <c r="B1160" s="79">
        <f>dataVAR!B1667</f>
        <v>43091</v>
      </c>
      <c r="C1160" s="240">
        <f>dataVAR!C1667</f>
        <v>1151.0999999999999</v>
      </c>
      <c r="D1160">
        <f t="shared" si="37"/>
        <v>-1.5463469724611401E-2</v>
      </c>
      <c r="E1160">
        <v>-3.9093041438623931E-3</v>
      </c>
      <c r="G1160">
        <v>1151</v>
      </c>
      <c r="H1160">
        <f t="shared" ca="1" si="38"/>
        <v>-4.8869613775063547E-3</v>
      </c>
    </row>
    <row r="1161" spans="2:8">
      <c r="B1161" s="79">
        <f>dataVAR!B1629</f>
        <v>43150</v>
      </c>
      <c r="C1161" s="240">
        <f>dataVAR!C1629</f>
        <v>1168.9000000000001</v>
      </c>
      <c r="D1161">
        <f t="shared" si="37"/>
        <v>-0.28039182137051927</v>
      </c>
      <c r="E1161">
        <v>-3.9353238087089645E-3</v>
      </c>
      <c r="G1161">
        <v>1152</v>
      </c>
      <c r="H1161">
        <f t="shared" ca="1" si="38"/>
        <v>1.4587048436780414E-2</v>
      </c>
    </row>
    <row r="1162" spans="2:8">
      <c r="B1162" s="79">
        <f>dataVAR!B1433</f>
        <v>43440</v>
      </c>
      <c r="C1162" s="240">
        <f>dataVAR!C1433</f>
        <v>1496.65</v>
      </c>
      <c r="D1162">
        <f t="shared" ref="D1162:D1225" si="39">(C1162-C1163)/C1162</f>
        <v>-0.43410282965289132</v>
      </c>
      <c r="E1162">
        <v>-3.9421374402832084E-3</v>
      </c>
      <c r="G1162">
        <v>1153</v>
      </c>
      <c r="H1162">
        <f t="shared" ca="1" si="38"/>
        <v>-3.8323261399122277E-3</v>
      </c>
    </row>
    <row r="1163" spans="2:8">
      <c r="B1163" s="79">
        <f>dataVAR!B1038</f>
        <v>44027</v>
      </c>
      <c r="C1163" s="240">
        <f>dataVAR!C1038</f>
        <v>2146.35</v>
      </c>
      <c r="D1163">
        <f t="shared" si="39"/>
        <v>-0.7902485615114031</v>
      </c>
      <c r="E1163">
        <v>-3.9602115218859927E-3</v>
      </c>
      <c r="G1163">
        <v>1154</v>
      </c>
      <c r="H1163">
        <f t="shared" ref="H1163:H1226" ca="1" si="40">_xlfn.NORM.INV(RAND(),N$12,N$13)</f>
        <v>1.8444712944386352E-2</v>
      </c>
    </row>
    <row r="1164" spans="2:8">
      <c r="B1164" s="79">
        <f>dataVAR!B420</f>
        <v>44932</v>
      </c>
      <c r="C1164" s="240">
        <f>dataVAR!C420</f>
        <v>3842.5</v>
      </c>
      <c r="D1164">
        <f t="shared" si="39"/>
        <v>0.76160052049446969</v>
      </c>
      <c r="E1164">
        <v>-3.9817826935589279E-3</v>
      </c>
      <c r="G1164">
        <v>1155</v>
      </c>
      <c r="H1164">
        <f t="shared" ca="1" si="40"/>
        <v>1.3335210844989044E-2</v>
      </c>
    </row>
    <row r="1165" spans="2:8">
      <c r="B1165" s="79">
        <f>dataVAR!B1766</f>
        <v>42948</v>
      </c>
      <c r="C1165" s="240">
        <f>dataVAR!C1766</f>
        <v>916.05</v>
      </c>
      <c r="D1165">
        <f t="shared" si="39"/>
        <v>-0.60946454887833634</v>
      </c>
      <c r="E1165">
        <v>-3.9844986627368493E-3</v>
      </c>
      <c r="G1165">
        <v>1156</v>
      </c>
      <c r="H1165">
        <f t="shared" ca="1" si="40"/>
        <v>-2.5624120232538523E-2</v>
      </c>
    </row>
    <row r="1166" spans="2:8">
      <c r="B1166" s="79">
        <f>dataVAR!B1584</f>
        <v>43216</v>
      </c>
      <c r="C1166" s="240">
        <f>dataVAR!C1584</f>
        <v>1474.35</v>
      </c>
      <c r="D1166">
        <f t="shared" si="39"/>
        <v>0.38257537219791771</v>
      </c>
      <c r="E1166">
        <v>-4.0017634889952126E-3</v>
      </c>
      <c r="G1166">
        <v>1157</v>
      </c>
      <c r="H1166">
        <f t="shared" ca="1" si="40"/>
        <v>2.3410299818189231E-2</v>
      </c>
    </row>
    <row r="1167" spans="2:8">
      <c r="B1167" s="79">
        <f>dataVAR!B1780</f>
        <v>42928</v>
      </c>
      <c r="C1167" s="240">
        <f>dataVAR!C1780</f>
        <v>910.3</v>
      </c>
      <c r="D1167">
        <f t="shared" si="39"/>
        <v>-1.6173788860815117</v>
      </c>
      <c r="E1167">
        <v>-4.0096671427003088E-3</v>
      </c>
      <c r="G1167">
        <v>1158</v>
      </c>
      <c r="H1167">
        <f t="shared" ca="1" si="40"/>
        <v>6.3601734917546851E-2</v>
      </c>
    </row>
    <row r="1168" spans="2:8">
      <c r="B1168" s="79">
        <f>dataVAR!B948</f>
        <v>44155</v>
      </c>
      <c r="C1168" s="240">
        <f>dataVAR!C948</f>
        <v>2382.6</v>
      </c>
      <c r="D1168">
        <f t="shared" si="39"/>
        <v>0.3506883236800134</v>
      </c>
      <c r="E1168">
        <v>-4.0292117854444347E-3</v>
      </c>
      <c r="G1168">
        <v>1159</v>
      </c>
      <c r="H1168">
        <f t="shared" ca="1" si="40"/>
        <v>-3.7039977848365664E-2</v>
      </c>
    </row>
    <row r="1169" spans="2:8">
      <c r="B1169" s="79">
        <f>dataVAR!B1253</f>
        <v>43706</v>
      </c>
      <c r="C1169" s="240">
        <f>dataVAR!C1253</f>
        <v>1547.05</v>
      </c>
      <c r="D1169">
        <f t="shared" si="39"/>
        <v>-0.83875763549982241</v>
      </c>
      <c r="E1169">
        <v>-4.0399469958954139E-3</v>
      </c>
      <c r="G1169">
        <v>1160</v>
      </c>
      <c r="H1169">
        <f t="shared" ca="1" si="40"/>
        <v>1.9378002332136072E-3</v>
      </c>
    </row>
    <row r="1170" spans="2:8">
      <c r="B1170" s="79">
        <f>dataVAR!B832</f>
        <v>44330</v>
      </c>
      <c r="C1170" s="240">
        <f>dataVAR!C832</f>
        <v>2844.65</v>
      </c>
      <c r="D1170">
        <f t="shared" si="39"/>
        <v>-0.37642592234545541</v>
      </c>
      <c r="E1170">
        <v>-4.0426766034485787E-3</v>
      </c>
      <c r="G1170">
        <v>1161</v>
      </c>
      <c r="H1170">
        <f t="shared" ca="1" si="40"/>
        <v>4.5262055288435223E-2</v>
      </c>
    </row>
    <row r="1171" spans="2:8">
      <c r="B1171" s="79">
        <f>dataVAR!B536</f>
        <v>44762</v>
      </c>
      <c r="C1171" s="240">
        <f>dataVAR!C536</f>
        <v>3915.45</v>
      </c>
      <c r="D1171">
        <f t="shared" si="39"/>
        <v>0.42527678810864644</v>
      </c>
      <c r="E1171">
        <v>-4.0480659949687428E-3</v>
      </c>
      <c r="G1171">
        <v>1162</v>
      </c>
      <c r="H1171">
        <f t="shared" ca="1" si="40"/>
        <v>3.4244888491225631E-2</v>
      </c>
    </row>
    <row r="1172" spans="2:8">
      <c r="B1172" s="79">
        <f>dataVAR!B1010</f>
        <v>44067</v>
      </c>
      <c r="C1172" s="240">
        <f>dataVAR!C1010</f>
        <v>2250.3000000000002</v>
      </c>
      <c r="D1172">
        <f t="shared" si="39"/>
        <v>0.19177443007598993</v>
      </c>
      <c r="E1172">
        <v>-4.0661245167309401E-3</v>
      </c>
      <c r="G1172">
        <v>1163</v>
      </c>
      <c r="H1172">
        <f t="shared" ca="1" si="40"/>
        <v>-5.7818716368631028E-2</v>
      </c>
    </row>
    <row r="1173" spans="2:8">
      <c r="B1173" s="79">
        <f>dataVAR!B1199</f>
        <v>43790</v>
      </c>
      <c r="C1173" s="240">
        <f>dataVAR!C1199</f>
        <v>1818.75</v>
      </c>
      <c r="D1173">
        <f t="shared" si="39"/>
        <v>-1.5450996563573882</v>
      </c>
      <c r="E1173">
        <v>-4.0962199312715025E-3</v>
      </c>
      <c r="G1173">
        <v>1164</v>
      </c>
      <c r="H1173">
        <f t="shared" ca="1" si="40"/>
        <v>4.0376746019008682E-2</v>
      </c>
    </row>
    <row r="1174" spans="2:8">
      <c r="B1174" s="79">
        <f>dataVAR!B678</f>
        <v>44554</v>
      </c>
      <c r="C1174" s="240">
        <f>dataVAR!C678</f>
        <v>4628.8999999999996</v>
      </c>
      <c r="D1174">
        <f t="shared" si="39"/>
        <v>0.27904037676337784</v>
      </c>
      <c r="E1174">
        <v>-4.1046468923502345E-3</v>
      </c>
      <c r="G1174">
        <v>1165</v>
      </c>
      <c r="H1174">
        <f t="shared" ca="1" si="40"/>
        <v>-1.0548505109372148E-3</v>
      </c>
    </row>
    <row r="1175" spans="2:8">
      <c r="B1175" s="79">
        <f>dataVAR!B374</f>
        <v>45000</v>
      </c>
      <c r="C1175" s="240">
        <f>dataVAR!C374</f>
        <v>3337.25</v>
      </c>
      <c r="D1175">
        <f t="shared" si="39"/>
        <v>-0.15911304217544386</v>
      </c>
      <c r="E1175">
        <v>-4.1051764177091376E-3</v>
      </c>
      <c r="G1175">
        <v>1166</v>
      </c>
      <c r="H1175">
        <f t="shared" ca="1" si="40"/>
        <v>-5.7431902603802525E-3</v>
      </c>
    </row>
    <row r="1176" spans="2:8">
      <c r="B1176" s="79">
        <f>dataVAR!B134</f>
        <v>45353</v>
      </c>
      <c r="C1176" s="240">
        <f>dataVAR!C134</f>
        <v>3868.25</v>
      </c>
      <c r="D1176">
        <f t="shared" si="39"/>
        <v>0.64026368512893428</v>
      </c>
      <c r="E1176">
        <v>-4.1103858333872145E-3</v>
      </c>
      <c r="G1176">
        <v>1167</v>
      </c>
      <c r="H1176">
        <f t="shared" ca="1" si="40"/>
        <v>8.7813514363187295E-2</v>
      </c>
    </row>
    <row r="1177" spans="2:8">
      <c r="B1177" s="79">
        <f>dataVAR!B1399</f>
        <v>43489</v>
      </c>
      <c r="C1177" s="240">
        <f>dataVAR!C1399</f>
        <v>1391.55</v>
      </c>
      <c r="D1177">
        <f t="shared" si="39"/>
        <v>-0.11860874564334732</v>
      </c>
      <c r="E1177">
        <v>-4.1320829291078293E-3</v>
      </c>
      <c r="G1177">
        <v>1168</v>
      </c>
      <c r="H1177">
        <f t="shared" ca="1" si="40"/>
        <v>-1.8459674054075753E-2</v>
      </c>
    </row>
    <row r="1178" spans="2:8">
      <c r="B1178" s="79">
        <f>dataVAR!B1520</f>
        <v>43307</v>
      </c>
      <c r="C1178" s="240">
        <f>dataVAR!C1520</f>
        <v>1556.6</v>
      </c>
      <c r="D1178">
        <f t="shared" si="39"/>
        <v>0.24216240524219443</v>
      </c>
      <c r="E1178">
        <v>-4.1436464088398083E-3</v>
      </c>
      <c r="G1178">
        <v>1169</v>
      </c>
      <c r="H1178">
        <f t="shared" ca="1" si="40"/>
        <v>1.6234250946006727E-3</v>
      </c>
    </row>
    <row r="1179" spans="2:8">
      <c r="B1179" s="79">
        <f>dataVAR!B1641</f>
        <v>43131</v>
      </c>
      <c r="C1179" s="240">
        <f>dataVAR!C1641</f>
        <v>1179.6500000000001</v>
      </c>
      <c r="D1179">
        <f t="shared" si="39"/>
        <v>-0.33187809943627344</v>
      </c>
      <c r="E1179">
        <v>-4.1961598779297398E-3</v>
      </c>
      <c r="G1179">
        <v>1170</v>
      </c>
      <c r="H1179">
        <f t="shared" ca="1" si="40"/>
        <v>4.1754257765946788E-2</v>
      </c>
    </row>
    <row r="1180" spans="2:8">
      <c r="B1180" s="79">
        <f>dataVAR!B1412</f>
        <v>43472</v>
      </c>
      <c r="C1180" s="240">
        <f>dataVAR!C1412</f>
        <v>1571.15</v>
      </c>
      <c r="D1180">
        <f t="shared" si="39"/>
        <v>0.1693982115011298</v>
      </c>
      <c r="E1180">
        <v>-4.2007446774654927E-3</v>
      </c>
      <c r="G1180">
        <v>1171</v>
      </c>
      <c r="H1180">
        <f t="shared" ca="1" si="40"/>
        <v>4.8074802662358272E-2</v>
      </c>
    </row>
    <row r="1181" spans="2:8">
      <c r="B1181" s="79">
        <f>dataVAR!B1306</f>
        <v>43629</v>
      </c>
      <c r="C1181" s="240">
        <f>dataVAR!C1306</f>
        <v>1305</v>
      </c>
      <c r="D1181">
        <f t="shared" si="39"/>
        <v>-1.85088122605364</v>
      </c>
      <c r="E1181">
        <v>-4.2145593869731797E-3</v>
      </c>
      <c r="G1181">
        <v>1172</v>
      </c>
      <c r="H1181">
        <f t="shared" ca="1" si="40"/>
        <v>-1.1747632145545545E-2</v>
      </c>
    </row>
    <row r="1182" spans="2:8">
      <c r="B1182" s="79">
        <f>dataVAR!B260</f>
        <v>45169</v>
      </c>
      <c r="C1182" s="240">
        <f>dataVAR!C260</f>
        <v>3720.4</v>
      </c>
      <c r="D1182">
        <f t="shared" si="39"/>
        <v>0.39748414149016237</v>
      </c>
      <c r="E1182">
        <v>-4.273734007096036E-3</v>
      </c>
      <c r="G1182">
        <v>1173</v>
      </c>
      <c r="H1182">
        <f t="shared" ca="1" si="40"/>
        <v>1.4793603426190053E-2</v>
      </c>
    </row>
    <row r="1183" spans="2:8">
      <c r="B1183" s="79">
        <f>dataVAR!B1004</f>
        <v>44075</v>
      </c>
      <c r="C1183" s="240">
        <f>dataVAR!C1004</f>
        <v>2241.6</v>
      </c>
      <c r="D1183">
        <f t="shared" si="39"/>
        <v>-0.90778907922912211</v>
      </c>
      <c r="E1183">
        <v>-4.3049607423269499E-3</v>
      </c>
      <c r="G1183">
        <v>1174</v>
      </c>
      <c r="H1183">
        <f t="shared" ca="1" si="40"/>
        <v>3.9726764979302068E-2</v>
      </c>
    </row>
    <row r="1184" spans="2:8">
      <c r="B1184" s="79">
        <f>dataVAR!B631</f>
        <v>44623</v>
      </c>
      <c r="C1184" s="240">
        <f>dataVAR!C631</f>
        <v>4276.5</v>
      </c>
      <c r="D1184">
        <f t="shared" si="39"/>
        <v>0.6970653571846136</v>
      </c>
      <c r="E1184">
        <v>-4.3610429089207614E-3</v>
      </c>
      <c r="G1184">
        <v>1175</v>
      </c>
      <c r="H1184">
        <f t="shared" ca="1" si="40"/>
        <v>4.3174907092758966E-2</v>
      </c>
    </row>
    <row r="1185" spans="2:8">
      <c r="B1185" s="79">
        <f>dataVAR!B1336</f>
        <v>43585</v>
      </c>
      <c r="C1185" s="240">
        <f>dataVAR!C1336</f>
        <v>1295.5</v>
      </c>
      <c r="D1185">
        <f t="shared" si="39"/>
        <v>1.8139714395985405E-3</v>
      </c>
      <c r="E1185">
        <v>-4.3612504824392826E-3</v>
      </c>
      <c r="G1185">
        <v>1176</v>
      </c>
      <c r="H1185">
        <f t="shared" ca="1" si="40"/>
        <v>-3.7922198698771441E-2</v>
      </c>
    </row>
    <row r="1186" spans="2:8">
      <c r="B1186" s="79">
        <f>dataVAR!B1617</f>
        <v>43167</v>
      </c>
      <c r="C1186" s="240">
        <f>dataVAR!C1617</f>
        <v>1293.1500000000001</v>
      </c>
      <c r="D1186">
        <f t="shared" si="39"/>
        <v>-2.143293508100375</v>
      </c>
      <c r="E1186">
        <v>-4.3691760429956797E-3</v>
      </c>
      <c r="G1186">
        <v>1177</v>
      </c>
      <c r="H1186">
        <f t="shared" ca="1" si="40"/>
        <v>-2.8041092941836758E-2</v>
      </c>
    </row>
    <row r="1187" spans="2:8">
      <c r="B1187" s="79">
        <f>dataVAR!B178</f>
        <v>45292</v>
      </c>
      <c r="C1187" s="240">
        <f>dataVAR!C178</f>
        <v>4064.75</v>
      </c>
      <c r="D1187">
        <f t="shared" si="39"/>
        <v>0.43333538347991885</v>
      </c>
      <c r="E1187">
        <v>-4.4037148656129134E-3</v>
      </c>
      <c r="G1187">
        <v>1178</v>
      </c>
      <c r="H1187">
        <f t="shared" ca="1" si="40"/>
        <v>2.0097760739296762E-2</v>
      </c>
    </row>
    <row r="1188" spans="2:8">
      <c r="B1188" s="79">
        <f>dataVAR!B1083</f>
        <v>43963</v>
      </c>
      <c r="C1188" s="240">
        <f>dataVAR!C1083</f>
        <v>2303.35</v>
      </c>
      <c r="D1188">
        <f t="shared" si="39"/>
        <v>0.18208261879436469</v>
      </c>
      <c r="E1188">
        <v>-4.4283326459288747E-3</v>
      </c>
      <c r="G1188">
        <v>1179</v>
      </c>
      <c r="H1188">
        <f t="shared" ca="1" si="40"/>
        <v>-4.12967771492442E-3</v>
      </c>
    </row>
    <row r="1189" spans="2:8">
      <c r="B1189" s="79">
        <f>dataVAR!B1217</f>
        <v>43763</v>
      </c>
      <c r="C1189" s="240">
        <f>dataVAR!C1217</f>
        <v>1883.95</v>
      </c>
      <c r="D1189">
        <f t="shared" si="39"/>
        <v>-1.0472411688208285</v>
      </c>
      <c r="E1189">
        <v>-4.4321770747630827E-3</v>
      </c>
      <c r="G1189">
        <v>1180</v>
      </c>
      <c r="H1189">
        <f t="shared" ca="1" si="40"/>
        <v>6.9097569771663619E-2</v>
      </c>
    </row>
    <row r="1190" spans="2:8">
      <c r="B1190" s="79">
        <f>dataVAR!B570</f>
        <v>44714</v>
      </c>
      <c r="C1190" s="240">
        <f>dataVAR!C570</f>
        <v>3856.9</v>
      </c>
      <c r="D1190">
        <f t="shared" si="39"/>
        <v>0.50937281236225984</v>
      </c>
      <c r="E1190">
        <v>-4.4465762659130622E-3</v>
      </c>
      <c r="G1190">
        <v>1181</v>
      </c>
      <c r="H1190">
        <f t="shared" ca="1" si="40"/>
        <v>2.9224391576084419E-2</v>
      </c>
    </row>
    <row r="1191" spans="2:8">
      <c r="B1191" s="79">
        <f>dataVAR!B1218</f>
        <v>43762</v>
      </c>
      <c r="C1191" s="240">
        <f>dataVAR!C1218</f>
        <v>1892.3</v>
      </c>
      <c r="D1191">
        <f t="shared" si="39"/>
        <v>-1.4082333668023042</v>
      </c>
      <c r="E1191">
        <v>-4.4654653067695638E-3</v>
      </c>
      <c r="G1191">
        <v>1182</v>
      </c>
      <c r="H1191">
        <f t="shared" ca="1" si="40"/>
        <v>1.3993050153199744E-2</v>
      </c>
    </row>
    <row r="1192" spans="2:8">
      <c r="B1192" s="79">
        <f>dataVAR!B505</f>
        <v>44810</v>
      </c>
      <c r="C1192" s="240">
        <f>dataVAR!C505</f>
        <v>4557.1000000000004</v>
      </c>
      <c r="D1192">
        <f t="shared" si="39"/>
        <v>0.68822277325492087</v>
      </c>
      <c r="E1192">
        <v>-4.4655592372340857E-3</v>
      </c>
      <c r="G1192">
        <v>1183</v>
      </c>
      <c r="H1192">
        <f t="shared" ca="1" si="40"/>
        <v>-8.3006916903975714E-3</v>
      </c>
    </row>
    <row r="1193" spans="2:8">
      <c r="B1193" s="79">
        <f>dataVAR!B1480</f>
        <v>43369</v>
      </c>
      <c r="C1193" s="240">
        <f>dataVAR!C1480</f>
        <v>1420.8</v>
      </c>
      <c r="D1193">
        <f t="shared" si="39"/>
        <v>-1.7599239864864866</v>
      </c>
      <c r="E1193">
        <v>-4.4693130630631588E-3</v>
      </c>
      <c r="G1193">
        <v>1184</v>
      </c>
      <c r="H1193">
        <f t="shared" ca="1" si="40"/>
        <v>-1.2807515076861609E-2</v>
      </c>
    </row>
    <row r="1194" spans="2:8">
      <c r="B1194" s="79">
        <f>dataVAR!B753</f>
        <v>44445</v>
      </c>
      <c r="C1194" s="240">
        <f>dataVAR!C753</f>
        <v>3921.3</v>
      </c>
      <c r="D1194">
        <f t="shared" si="39"/>
        <v>0.14354933312931936</v>
      </c>
      <c r="E1194">
        <v>-4.4883074490602373E-3</v>
      </c>
      <c r="G1194">
        <v>1185</v>
      </c>
      <c r="H1194">
        <f t="shared" ca="1" si="40"/>
        <v>-1.4151438810388285E-2</v>
      </c>
    </row>
    <row r="1195" spans="2:8">
      <c r="B1195" s="79">
        <f>dataVAR!B367</f>
        <v>45009</v>
      </c>
      <c r="C1195" s="240">
        <f>dataVAR!C367</f>
        <v>3358.4</v>
      </c>
      <c r="D1195">
        <f t="shared" si="39"/>
        <v>-5.5949261553120556E-2</v>
      </c>
      <c r="E1195">
        <v>-4.4961886612672431E-3</v>
      </c>
      <c r="G1195">
        <v>1186</v>
      </c>
      <c r="H1195">
        <f t="shared" ca="1" si="40"/>
        <v>-2.8826351753282072E-2</v>
      </c>
    </row>
    <row r="1196" spans="2:8">
      <c r="B1196" s="79">
        <f>dataVAR!B405</f>
        <v>44956</v>
      </c>
      <c r="C1196" s="240">
        <f>dataVAR!C405</f>
        <v>3546.3</v>
      </c>
      <c r="D1196">
        <f t="shared" si="39"/>
        <v>-0.23681019654287572</v>
      </c>
      <c r="E1196">
        <v>-4.5258438372387348E-3</v>
      </c>
      <c r="G1196">
        <v>1187</v>
      </c>
      <c r="H1196">
        <f t="shared" ca="1" si="40"/>
        <v>3.0448527494950722E-2</v>
      </c>
    </row>
    <row r="1197" spans="2:8">
      <c r="B1197" s="79">
        <f>dataVAR!B502</f>
        <v>44813</v>
      </c>
      <c r="C1197" s="240">
        <f>dataVAR!C502</f>
        <v>4386.1000000000004</v>
      </c>
      <c r="D1197">
        <f t="shared" si="39"/>
        <v>0.73226784615033857</v>
      </c>
      <c r="E1197">
        <v>-4.5484599074348091E-3</v>
      </c>
      <c r="G1197">
        <v>1188</v>
      </c>
      <c r="H1197">
        <f t="shared" ca="1" si="40"/>
        <v>-1.2353855241632241E-2</v>
      </c>
    </row>
    <row r="1198" spans="2:8">
      <c r="B1198" s="79">
        <f>dataVAR!B1640</f>
        <v>43132</v>
      </c>
      <c r="C1198" s="240">
        <f>dataVAR!C1640</f>
        <v>1174.3</v>
      </c>
      <c r="D1198">
        <f t="shared" si="39"/>
        <v>-2.561270544153964</v>
      </c>
      <c r="E1198">
        <v>-4.5559056459168329E-3</v>
      </c>
      <c r="G1198">
        <v>1189</v>
      </c>
      <c r="H1198">
        <f t="shared" ca="1" si="40"/>
        <v>-1.0038224340607327E-2</v>
      </c>
    </row>
    <row r="1199" spans="2:8">
      <c r="B1199" s="79">
        <f>dataVAR!B436</f>
        <v>44910</v>
      </c>
      <c r="C1199" s="240">
        <f>dataVAR!C436</f>
        <v>4182</v>
      </c>
      <c r="D1199">
        <f t="shared" si="39"/>
        <v>0.73041606886657096</v>
      </c>
      <c r="E1199">
        <v>-4.5671927307509236E-3</v>
      </c>
      <c r="G1199">
        <v>1190</v>
      </c>
      <c r="H1199">
        <f t="shared" ca="1" si="40"/>
        <v>1.9804270725089692E-2</v>
      </c>
    </row>
    <row r="1200" spans="2:8">
      <c r="B1200" s="79">
        <f>dataVAR!B1676</f>
        <v>43080</v>
      </c>
      <c r="C1200" s="240">
        <f>dataVAR!C1676</f>
        <v>1127.4000000000001</v>
      </c>
      <c r="D1200">
        <f t="shared" si="39"/>
        <v>-0.86300337058719157</v>
      </c>
      <c r="E1200">
        <v>-4.5680326414758408E-3</v>
      </c>
      <c r="G1200">
        <v>1191</v>
      </c>
      <c r="H1200">
        <f t="shared" ca="1" si="40"/>
        <v>-4.7470043434363982E-3</v>
      </c>
    </row>
    <row r="1201" spans="2:8">
      <c r="B1201" s="79">
        <f>dataVAR!B1032</f>
        <v>44035</v>
      </c>
      <c r="C1201" s="240">
        <f>dataVAR!C1032</f>
        <v>2100.35</v>
      </c>
      <c r="D1201">
        <f t="shared" si="39"/>
        <v>-0.77670388268621893</v>
      </c>
      <c r="E1201">
        <v>-4.5944723498464977E-3</v>
      </c>
      <c r="G1201">
        <v>1192</v>
      </c>
      <c r="H1201">
        <f t="shared" ca="1" si="40"/>
        <v>1.5505446975365938E-2</v>
      </c>
    </row>
    <row r="1202" spans="2:8">
      <c r="B1202" s="79">
        <f>dataVAR!B164</f>
        <v>45310</v>
      </c>
      <c r="C1202" s="240">
        <f>dataVAR!C164</f>
        <v>3731.7</v>
      </c>
      <c r="D1202">
        <f t="shared" si="39"/>
        <v>-0.18070852426508036</v>
      </c>
      <c r="E1202">
        <v>-4.5957606452823353E-3</v>
      </c>
      <c r="G1202">
        <v>1193</v>
      </c>
      <c r="H1202">
        <f t="shared" ca="1" si="40"/>
        <v>-2.6256095631353716E-2</v>
      </c>
    </row>
    <row r="1203" spans="2:8">
      <c r="B1203" s="79">
        <f>dataVAR!B503</f>
        <v>44812</v>
      </c>
      <c r="C1203" s="240">
        <f>dataVAR!C503</f>
        <v>4406.05</v>
      </c>
      <c r="D1203">
        <f t="shared" si="39"/>
        <v>0.81021549914322355</v>
      </c>
      <c r="E1203">
        <v>-4.5959532914969185E-3</v>
      </c>
      <c r="G1203">
        <v>1194</v>
      </c>
      <c r="H1203">
        <f t="shared" ca="1" si="40"/>
        <v>1.2977219149888176E-2</v>
      </c>
    </row>
    <row r="1204" spans="2:8">
      <c r="B1204" s="79">
        <f>dataVAR!B1786</f>
        <v>42920</v>
      </c>
      <c r="C1204" s="240">
        <f>dataVAR!C1786</f>
        <v>836.2</v>
      </c>
      <c r="D1204">
        <f t="shared" si="39"/>
        <v>-2.1878737144223868</v>
      </c>
      <c r="E1204">
        <v>-4.6041616838075929E-3</v>
      </c>
      <c r="G1204">
        <v>1195</v>
      </c>
      <c r="H1204">
        <f t="shared" ca="1" si="40"/>
        <v>-8.3074701719014141E-4</v>
      </c>
    </row>
    <row r="1205" spans="2:8">
      <c r="B1205" s="79">
        <f>dataVAR!B923</f>
        <v>44194</v>
      </c>
      <c r="C1205" s="240">
        <f>dataVAR!C923</f>
        <v>2665.7</v>
      </c>
      <c r="D1205">
        <f t="shared" si="39"/>
        <v>-0.40657238248865224</v>
      </c>
      <c r="E1205">
        <v>-4.6141726375811916E-3</v>
      </c>
      <c r="G1205">
        <v>1196</v>
      </c>
      <c r="H1205">
        <f t="shared" ca="1" si="40"/>
        <v>-1.1303046533945368E-2</v>
      </c>
    </row>
    <row r="1206" spans="2:8">
      <c r="B1206" s="79">
        <f>dataVAR!B226</f>
        <v>45219</v>
      </c>
      <c r="C1206" s="240">
        <f>dataVAR!C226</f>
        <v>3749.5</v>
      </c>
      <c r="D1206">
        <f t="shared" si="39"/>
        <v>0.78759834644619275</v>
      </c>
      <c r="E1206">
        <v>-4.6272836378183514E-3</v>
      </c>
      <c r="G1206">
        <v>1197</v>
      </c>
      <c r="H1206">
        <f t="shared" ca="1" si="40"/>
        <v>4.1169055440888461E-2</v>
      </c>
    </row>
    <row r="1207" spans="2:8">
      <c r="B1207" s="79">
        <f>dataVAR!B1796</f>
        <v>42905</v>
      </c>
      <c r="C1207" s="240">
        <f>dataVAR!C1796</f>
        <v>796.4</v>
      </c>
      <c r="D1207">
        <f t="shared" si="39"/>
        <v>-1.5617780010045206</v>
      </c>
      <c r="E1207">
        <v>-4.6459065796082945E-3</v>
      </c>
      <c r="G1207">
        <v>1198</v>
      </c>
      <c r="H1207">
        <f t="shared" ca="1" si="40"/>
        <v>3.3831513216100125E-3</v>
      </c>
    </row>
    <row r="1208" spans="2:8">
      <c r="B1208" s="79">
        <f>dataVAR!B1027</f>
        <v>44042</v>
      </c>
      <c r="C1208" s="240">
        <f>dataVAR!C1027</f>
        <v>2040.2</v>
      </c>
      <c r="D1208">
        <f t="shared" si="39"/>
        <v>0.39768159984315271</v>
      </c>
      <c r="E1208">
        <v>-4.6564062346827629E-3</v>
      </c>
      <c r="G1208">
        <v>1199</v>
      </c>
      <c r="H1208">
        <f t="shared" ca="1" si="40"/>
        <v>-4.9657424964670051E-3</v>
      </c>
    </row>
    <row r="1209" spans="2:8">
      <c r="B1209" s="79">
        <f>dataVAR!B1652</f>
        <v>43115</v>
      </c>
      <c r="C1209" s="240">
        <f>dataVAR!C1652</f>
        <v>1228.8499999999999</v>
      </c>
      <c r="D1209">
        <f t="shared" si="39"/>
        <v>-1.3974040769825449</v>
      </c>
      <c r="E1209">
        <v>-4.6791715831875332E-3</v>
      </c>
      <c r="G1209">
        <v>1200</v>
      </c>
      <c r="H1209">
        <f t="shared" ca="1" si="40"/>
        <v>4.6341976732707971E-2</v>
      </c>
    </row>
    <row r="1210" spans="2:8">
      <c r="B1210" s="79">
        <f>dataVAR!B896</f>
        <v>44232</v>
      </c>
      <c r="C1210" s="240">
        <f>dataVAR!C896</f>
        <v>2946.05</v>
      </c>
      <c r="D1210">
        <f t="shared" si="39"/>
        <v>0.50017820471478758</v>
      </c>
      <c r="E1210">
        <v>-4.6842382172738841E-3</v>
      </c>
      <c r="G1210">
        <v>1201</v>
      </c>
      <c r="H1210">
        <f t="shared" ca="1" si="40"/>
        <v>1.0341064285419111E-2</v>
      </c>
    </row>
    <row r="1211" spans="2:8">
      <c r="B1211" s="79">
        <f>dataVAR!B1356</f>
        <v>43552</v>
      </c>
      <c r="C1211" s="240">
        <f>dataVAR!C1356</f>
        <v>1472.5</v>
      </c>
      <c r="D1211">
        <f t="shared" si="39"/>
        <v>9.2903225806451578E-2</v>
      </c>
      <c r="E1211">
        <v>-4.685908319185121E-3</v>
      </c>
      <c r="G1211">
        <v>1202</v>
      </c>
      <c r="H1211">
        <f t="shared" ca="1" si="40"/>
        <v>2.3428194840751024E-2</v>
      </c>
    </row>
    <row r="1212" spans="2:8">
      <c r="B1212" s="79">
        <f>dataVAR!B1302</f>
        <v>43635</v>
      </c>
      <c r="C1212" s="240">
        <f>dataVAR!C1302</f>
        <v>1335.7</v>
      </c>
      <c r="D1212">
        <f t="shared" si="39"/>
        <v>-1.8396346484989143</v>
      </c>
      <c r="E1212">
        <v>-4.7166279853260119E-3</v>
      </c>
      <c r="G1212">
        <v>1203</v>
      </c>
      <c r="H1212">
        <f t="shared" ca="1" si="40"/>
        <v>3.0319152316524173E-2</v>
      </c>
    </row>
    <row r="1213" spans="2:8">
      <c r="B1213" s="79">
        <f>dataVAR!B206</f>
        <v>45250</v>
      </c>
      <c r="C1213" s="240">
        <f>dataVAR!C206</f>
        <v>3792.9</v>
      </c>
      <c r="D1213">
        <f t="shared" si="39"/>
        <v>-9.1209892166943571E-2</v>
      </c>
      <c r="E1213">
        <v>-4.7457090880329037E-3</v>
      </c>
      <c r="G1213">
        <v>1204</v>
      </c>
      <c r="H1213">
        <f t="shared" ca="1" si="40"/>
        <v>3.8075569570743283E-4</v>
      </c>
    </row>
    <row r="1214" spans="2:8">
      <c r="B1214" s="79">
        <f>dataVAR!B461</f>
        <v>44875</v>
      </c>
      <c r="C1214" s="240">
        <f>dataVAR!C461</f>
        <v>4138.8500000000004</v>
      </c>
      <c r="D1214">
        <f t="shared" si="39"/>
        <v>0.67426942266571632</v>
      </c>
      <c r="E1214">
        <v>-4.7960182176207044E-3</v>
      </c>
      <c r="G1214">
        <v>1205</v>
      </c>
      <c r="H1214">
        <f t="shared" ca="1" si="40"/>
        <v>-1.612368063252689E-3</v>
      </c>
    </row>
    <row r="1215" spans="2:8">
      <c r="B1215" s="79">
        <f>dataVAR!B1622</f>
        <v>43159</v>
      </c>
      <c r="C1215" s="240">
        <f>dataVAR!C1622</f>
        <v>1348.15</v>
      </c>
      <c r="D1215">
        <f t="shared" si="39"/>
        <v>-0.70188777213218112</v>
      </c>
      <c r="E1215">
        <v>-4.8585098097392379E-3</v>
      </c>
      <c r="G1215">
        <v>1206</v>
      </c>
      <c r="H1215">
        <f t="shared" ca="1" si="40"/>
        <v>4.5767520042465898E-2</v>
      </c>
    </row>
    <row r="1216" spans="2:8">
      <c r="B1216" s="79">
        <f>dataVAR!B1051</f>
        <v>44008</v>
      </c>
      <c r="C1216" s="240">
        <f>dataVAR!C1051</f>
        <v>2294.4</v>
      </c>
      <c r="D1216">
        <f t="shared" si="39"/>
        <v>0.36785216178521618</v>
      </c>
      <c r="E1216">
        <v>-4.8596582984658694E-3</v>
      </c>
      <c r="G1216">
        <v>1207</v>
      </c>
      <c r="H1216">
        <f t="shared" ca="1" si="40"/>
        <v>-1.6878336728002975E-2</v>
      </c>
    </row>
    <row r="1217" spans="2:8">
      <c r="B1217" s="79">
        <f>dataVAR!B1369</f>
        <v>43532</v>
      </c>
      <c r="C1217" s="240">
        <f>dataVAR!C1369</f>
        <v>1450.4</v>
      </c>
      <c r="D1217">
        <f t="shared" si="39"/>
        <v>-0.90633618312189712</v>
      </c>
      <c r="E1217">
        <v>-4.8607280750137573E-3</v>
      </c>
      <c r="G1217">
        <v>1208</v>
      </c>
      <c r="H1217">
        <f t="shared" ca="1" si="40"/>
        <v>3.9628092736695743E-2</v>
      </c>
    </row>
    <row r="1218" spans="2:8">
      <c r="B1218" s="79">
        <f>dataVAR!B907</f>
        <v>44216</v>
      </c>
      <c r="C1218" s="240">
        <f>dataVAR!C907</f>
        <v>2764.95</v>
      </c>
      <c r="D1218">
        <f t="shared" si="39"/>
        <v>0.73362990289155317</v>
      </c>
      <c r="E1218">
        <v>-4.8644640951916937E-3</v>
      </c>
      <c r="G1218">
        <v>1209</v>
      </c>
      <c r="H1218">
        <f t="shared" ca="1" si="40"/>
        <v>3.6046385223774104E-2</v>
      </c>
    </row>
    <row r="1219" spans="2:8">
      <c r="B1219" s="79">
        <f>dataVAR!B1831</f>
        <v>42853</v>
      </c>
      <c r="C1219" s="240">
        <f>dataVAR!C1831</f>
        <v>736.5</v>
      </c>
      <c r="D1219">
        <f t="shared" si="39"/>
        <v>-2.6279022403258652</v>
      </c>
      <c r="E1219">
        <v>-4.8879837067210084E-3</v>
      </c>
      <c r="G1219">
        <v>1210</v>
      </c>
      <c r="H1219">
        <f t="shared" ca="1" si="40"/>
        <v>7.9137759143193456E-3</v>
      </c>
    </row>
    <row r="1220" spans="2:8">
      <c r="B1220" s="79">
        <f>dataVAR!B933</f>
        <v>44179</v>
      </c>
      <c r="C1220" s="240">
        <f>dataVAR!C933</f>
        <v>2671.95</v>
      </c>
      <c r="D1220">
        <f t="shared" si="39"/>
        <v>-0.55027227305900195</v>
      </c>
      <c r="E1220">
        <v>-4.9214992795524213E-3</v>
      </c>
      <c r="G1220">
        <v>1211</v>
      </c>
      <c r="H1220">
        <f t="shared" ca="1" si="40"/>
        <v>1.6827160045585543E-2</v>
      </c>
    </row>
    <row r="1221" spans="2:8">
      <c r="B1221" s="79">
        <f>dataVAR!B644</f>
        <v>44603</v>
      </c>
      <c r="C1221" s="240">
        <f>dataVAR!C644</f>
        <v>4142.25</v>
      </c>
      <c r="D1221">
        <f t="shared" si="39"/>
        <v>0.64624298388556944</v>
      </c>
      <c r="E1221">
        <v>-4.9369304122155394E-3</v>
      </c>
      <c r="G1221">
        <v>1212</v>
      </c>
      <c r="H1221">
        <f t="shared" ca="1" si="40"/>
        <v>1.3682861305979663E-2</v>
      </c>
    </row>
    <row r="1222" spans="2:8">
      <c r="B1222" s="79">
        <f>dataVAR!B1345</f>
        <v>43567</v>
      </c>
      <c r="C1222" s="240">
        <f>dataVAR!C1345</f>
        <v>1465.35</v>
      </c>
      <c r="D1222">
        <f t="shared" si="39"/>
        <v>-0.79277988193946858</v>
      </c>
      <c r="E1222">
        <v>-4.9476234346743104E-3</v>
      </c>
      <c r="G1222">
        <v>1213</v>
      </c>
      <c r="H1222">
        <f t="shared" ca="1" si="40"/>
        <v>-2.026447758702293E-2</v>
      </c>
    </row>
    <row r="1223" spans="2:8">
      <c r="B1223" s="79">
        <f>dataVAR!B931</f>
        <v>44181</v>
      </c>
      <c r="C1223" s="240">
        <f>dataVAR!C931</f>
        <v>2627.05</v>
      </c>
      <c r="D1223">
        <f t="shared" si="39"/>
        <v>-0.39308349669781678</v>
      </c>
      <c r="E1223">
        <v>-4.9485163967187525E-3</v>
      </c>
      <c r="G1223">
        <v>1214</v>
      </c>
      <c r="H1223">
        <f t="shared" ca="1" si="40"/>
        <v>2.4927895885666383E-2</v>
      </c>
    </row>
    <row r="1224" spans="2:8">
      <c r="B1224" s="79">
        <f>dataVAR!B340</f>
        <v>45055</v>
      </c>
      <c r="C1224" s="240">
        <f>dataVAR!C340</f>
        <v>3659.7</v>
      </c>
      <c r="D1224">
        <f t="shared" si="39"/>
        <v>0.70739404869251576</v>
      </c>
      <c r="E1224">
        <v>-4.9594229035167066E-3</v>
      </c>
      <c r="G1224">
        <v>1215</v>
      </c>
      <c r="H1224">
        <f t="shared" ca="1" si="40"/>
        <v>4.2633396042874604E-2</v>
      </c>
    </row>
    <row r="1225" spans="2:8">
      <c r="B1225" s="79">
        <f>dataVAR!B1740</f>
        <v>42986</v>
      </c>
      <c r="C1225" s="240">
        <f>dataVAR!C1740</f>
        <v>1070.8499999999999</v>
      </c>
      <c r="D1225">
        <f t="shared" si="39"/>
        <v>-0.48274735023579407</v>
      </c>
      <c r="E1225">
        <v>-4.9960311901761558E-3</v>
      </c>
      <c r="G1225">
        <v>1216</v>
      </c>
      <c r="H1225">
        <f t="shared" ca="1" si="40"/>
        <v>-2.4562612467978119E-2</v>
      </c>
    </row>
    <row r="1226" spans="2:8">
      <c r="B1226" s="79">
        <f>dataVAR!B1409</f>
        <v>43475</v>
      </c>
      <c r="C1226" s="240">
        <f>dataVAR!C1409</f>
        <v>1587.8</v>
      </c>
      <c r="D1226">
        <f t="shared" ref="D1226:D1289" si="41">(C1226-C1227)/C1226</f>
        <v>-1.6795566192215645</v>
      </c>
      <c r="E1226">
        <v>-5.0069278246630848E-3</v>
      </c>
      <c r="G1226">
        <v>1217</v>
      </c>
      <c r="H1226">
        <f t="shared" ca="1" si="40"/>
        <v>-1.8532604760001875E-2</v>
      </c>
    </row>
    <row r="1227" spans="2:8">
      <c r="B1227" s="79">
        <f>dataVAR!B664</f>
        <v>44574</v>
      </c>
      <c r="C1227" s="240">
        <f>dataVAR!C664</f>
        <v>4254.6000000000004</v>
      </c>
      <c r="D1227">
        <f t="shared" si="41"/>
        <v>0.54010952851031824</v>
      </c>
      <c r="E1227">
        <v>-5.0533540168288434E-3</v>
      </c>
      <c r="G1227">
        <v>1218</v>
      </c>
      <c r="H1227">
        <f t="shared" ref="H1227:H1290" ca="1" si="42">_xlfn.NORM.INV(RAND(),N$12,N$13)</f>
        <v>-4.6222198356420052E-2</v>
      </c>
    </row>
    <row r="1228" spans="2:8">
      <c r="B1228" s="79">
        <f>dataVAR!B1211</f>
        <v>43773</v>
      </c>
      <c r="C1228" s="240">
        <f>dataVAR!C1211</f>
        <v>1956.65</v>
      </c>
      <c r="D1228">
        <f t="shared" si="41"/>
        <v>-0.73191424117752268</v>
      </c>
      <c r="E1228">
        <v>-5.0852221909896082E-3</v>
      </c>
      <c r="G1228">
        <v>1219</v>
      </c>
      <c r="H1228">
        <f t="shared" ca="1" si="42"/>
        <v>-5.3872917376839129E-2</v>
      </c>
    </row>
    <row r="1229" spans="2:8">
      <c r="B1229" s="79">
        <f>dataVAR!B549</f>
        <v>44743</v>
      </c>
      <c r="C1229" s="240">
        <f>dataVAR!C549</f>
        <v>3388.75</v>
      </c>
      <c r="D1229">
        <f t="shared" si="41"/>
        <v>-0.41544817410549623</v>
      </c>
      <c r="E1229">
        <v>-5.1198819623754803E-3</v>
      </c>
      <c r="G1229">
        <v>1220</v>
      </c>
      <c r="H1229">
        <f t="shared" ca="1" si="42"/>
        <v>1.2574040065134993E-2</v>
      </c>
    </row>
    <row r="1230" spans="2:8">
      <c r="B1230" s="79">
        <f>dataVAR!B688</f>
        <v>44540</v>
      </c>
      <c r="C1230" s="240">
        <f>dataVAR!C688</f>
        <v>4796.6000000000004</v>
      </c>
      <c r="D1230">
        <f t="shared" si="41"/>
        <v>0.67402952091064505</v>
      </c>
      <c r="E1230">
        <v>-5.1286327815534861E-3</v>
      </c>
      <c r="G1230">
        <v>1221</v>
      </c>
      <c r="H1230">
        <f t="shared" ca="1" si="42"/>
        <v>-2.3765141411798942E-2</v>
      </c>
    </row>
    <row r="1231" spans="2:8">
      <c r="B1231" s="79">
        <f>dataVAR!B1506</f>
        <v>43328</v>
      </c>
      <c r="C1231" s="240">
        <f>dataVAR!C1506</f>
        <v>1563.55</v>
      </c>
      <c r="D1231">
        <f t="shared" si="41"/>
        <v>0.14323174826516585</v>
      </c>
      <c r="E1231">
        <v>-5.1485401809983405E-3</v>
      </c>
      <c r="G1231">
        <v>1222</v>
      </c>
      <c r="H1231">
        <f t="shared" ca="1" si="42"/>
        <v>-1.9470629540999637E-2</v>
      </c>
    </row>
    <row r="1232" spans="2:8">
      <c r="B1232" s="79">
        <f>dataVAR!B1608</f>
        <v>43180</v>
      </c>
      <c r="C1232" s="240">
        <f>dataVAR!C1608</f>
        <v>1339.6</v>
      </c>
      <c r="D1232">
        <f t="shared" si="41"/>
        <v>-1.7221931919976115</v>
      </c>
      <c r="E1232">
        <v>-5.1507912809794654E-3</v>
      </c>
      <c r="G1232">
        <v>1223</v>
      </c>
      <c r="H1232">
        <f t="shared" ca="1" si="42"/>
        <v>-3.9888706793871569E-2</v>
      </c>
    </row>
    <row r="1233" spans="2:8">
      <c r="B1233" s="79">
        <f>dataVAR!B221</f>
        <v>45229</v>
      </c>
      <c r="C1233" s="240">
        <f>dataVAR!C221</f>
        <v>3646.65</v>
      </c>
      <c r="D1233">
        <f t="shared" si="41"/>
        <v>0.56460038665624612</v>
      </c>
      <c r="E1233">
        <v>-5.1554166152495374E-3</v>
      </c>
      <c r="G1233">
        <v>1224</v>
      </c>
      <c r="H1233">
        <f t="shared" ca="1" si="42"/>
        <v>1.9361177295271328E-2</v>
      </c>
    </row>
    <row r="1234" spans="2:8">
      <c r="B1234" s="79">
        <f>dataVAR!B1530</f>
        <v>43293</v>
      </c>
      <c r="C1234" s="240">
        <f>dataVAR!C1530</f>
        <v>1587.75</v>
      </c>
      <c r="D1234">
        <f t="shared" si="41"/>
        <v>0.48493150684931507</v>
      </c>
      <c r="E1234">
        <v>-5.1645410171626801E-3</v>
      </c>
      <c r="G1234">
        <v>1225</v>
      </c>
      <c r="H1234">
        <f t="shared" ca="1" si="42"/>
        <v>-4.542435166972706E-2</v>
      </c>
    </row>
    <row r="1235" spans="2:8">
      <c r="B1235" s="79">
        <f>dataVAR!B1794</f>
        <v>42907</v>
      </c>
      <c r="C1235" s="240">
        <f>dataVAR!C1794</f>
        <v>817.8</v>
      </c>
      <c r="D1235">
        <f t="shared" si="41"/>
        <v>-4.8303986304719988</v>
      </c>
      <c r="E1235">
        <v>-5.1968696502812427E-3</v>
      </c>
      <c r="G1235">
        <v>1226</v>
      </c>
      <c r="H1235">
        <f t="shared" ca="1" si="42"/>
        <v>5.1775737093456287E-2</v>
      </c>
    </row>
    <row r="1236" spans="2:8">
      <c r="B1236" s="79">
        <f>dataVAR!B52</f>
        <v>45477</v>
      </c>
      <c r="C1236" s="240">
        <f>dataVAR!C52</f>
        <v>4768.1000000000004</v>
      </c>
      <c r="D1236">
        <f t="shared" si="41"/>
        <v>0.22540424907195747</v>
      </c>
      <c r="E1236">
        <v>-5.2012331956123549E-3</v>
      </c>
      <c r="G1236">
        <v>1227</v>
      </c>
      <c r="H1236">
        <f t="shared" ca="1" si="42"/>
        <v>-4.9236504378963597E-2</v>
      </c>
    </row>
    <row r="1237" spans="2:8">
      <c r="B1237" s="79">
        <f>dataVAR!B284</f>
        <v>45134</v>
      </c>
      <c r="C1237" s="240">
        <f>dataVAR!C284</f>
        <v>3693.35</v>
      </c>
      <c r="D1237">
        <f t="shared" si="41"/>
        <v>7.5541175355707127E-3</v>
      </c>
      <c r="E1237">
        <v>-5.2256081876887331E-3</v>
      </c>
      <c r="G1237">
        <v>1228</v>
      </c>
      <c r="H1237">
        <f t="shared" ca="1" si="42"/>
        <v>-2.8377129441332326E-2</v>
      </c>
    </row>
    <row r="1238" spans="2:8">
      <c r="B1238" s="79">
        <f>dataVAR!B222</f>
        <v>45226</v>
      </c>
      <c r="C1238" s="240">
        <f>dataVAR!C222</f>
        <v>3665.45</v>
      </c>
      <c r="D1238">
        <f t="shared" si="41"/>
        <v>-0.12276800938493228</v>
      </c>
      <c r="E1238">
        <v>-5.2381017337571854E-3</v>
      </c>
      <c r="G1238">
        <v>1229</v>
      </c>
      <c r="H1238">
        <f t="shared" ca="1" si="42"/>
        <v>1.3926098569402834E-2</v>
      </c>
    </row>
    <row r="1239" spans="2:8">
      <c r="B1239" s="79">
        <f>dataVAR!B194</f>
        <v>45267</v>
      </c>
      <c r="C1239" s="240">
        <f>dataVAR!C194</f>
        <v>4115.45</v>
      </c>
      <c r="D1239">
        <f t="shared" si="41"/>
        <v>0.19046519821647692</v>
      </c>
      <c r="E1239">
        <v>-5.2728134225904387E-3</v>
      </c>
      <c r="G1239">
        <v>1230</v>
      </c>
      <c r="H1239">
        <f t="shared" ca="1" si="42"/>
        <v>1.6185416589870643E-2</v>
      </c>
    </row>
    <row r="1240" spans="2:8">
      <c r="B1240" s="79">
        <f>dataVAR!B786</f>
        <v>44396</v>
      </c>
      <c r="C1240" s="240">
        <f>dataVAR!C786</f>
        <v>3331.6</v>
      </c>
      <c r="D1240">
        <f t="shared" si="41"/>
        <v>0.582783047184536</v>
      </c>
      <c r="E1240">
        <v>-5.2827470284547698E-3</v>
      </c>
      <c r="G1240">
        <v>1231</v>
      </c>
      <c r="H1240">
        <f t="shared" ca="1" si="42"/>
        <v>-5.6130490751635759E-2</v>
      </c>
    </row>
    <row r="1241" spans="2:8">
      <c r="B1241" s="79">
        <f>dataVAR!B1406</f>
        <v>43480</v>
      </c>
      <c r="C1241" s="240">
        <f>dataVAR!C1406</f>
        <v>1390</v>
      </c>
      <c r="D1241">
        <f t="shared" si="41"/>
        <v>-1.7831654676258992</v>
      </c>
      <c r="E1241">
        <v>-5.3237410071943101E-3</v>
      </c>
      <c r="G1241">
        <v>1232</v>
      </c>
      <c r="H1241">
        <f t="shared" ca="1" si="42"/>
        <v>-2.625494821192843E-2</v>
      </c>
    </row>
    <row r="1242" spans="2:8">
      <c r="B1242" s="79">
        <f>dataVAR!B302</f>
        <v>45110</v>
      </c>
      <c r="C1242" s="240">
        <f>dataVAR!C302</f>
        <v>3868.6</v>
      </c>
      <c r="D1242">
        <f t="shared" si="41"/>
        <v>0.23695910665356973</v>
      </c>
      <c r="E1242">
        <v>-5.3249237450240161E-3</v>
      </c>
      <c r="G1242">
        <v>1233</v>
      </c>
      <c r="H1242">
        <f t="shared" ca="1" si="42"/>
        <v>-1.4977616755941042E-2</v>
      </c>
    </row>
    <row r="1243" spans="2:8">
      <c r="B1243" s="79">
        <f>dataVAR!B892</f>
        <v>44238</v>
      </c>
      <c r="C1243" s="240">
        <f>dataVAR!C892</f>
        <v>2951.9</v>
      </c>
      <c r="D1243">
        <f t="shared" si="41"/>
        <v>-0.34391408923066491</v>
      </c>
      <c r="E1243">
        <v>-5.3524848402722747E-3</v>
      </c>
      <c r="G1243">
        <v>1234</v>
      </c>
      <c r="H1243">
        <f t="shared" ca="1" si="42"/>
        <v>-8.0927581718948344E-2</v>
      </c>
    </row>
    <row r="1244" spans="2:8">
      <c r="B1244" s="79">
        <f>dataVAR!B197</f>
        <v>45264</v>
      </c>
      <c r="C1244" s="240">
        <f>dataVAR!C197</f>
        <v>3967.1</v>
      </c>
      <c r="D1244">
        <f t="shared" si="41"/>
        <v>0.53908396561720151</v>
      </c>
      <c r="E1244">
        <v>-5.3691613521212427E-3</v>
      </c>
      <c r="G1244">
        <v>1235</v>
      </c>
      <c r="H1244">
        <f t="shared" ca="1" si="42"/>
        <v>2.4100103626731463E-2</v>
      </c>
    </row>
    <row r="1245" spans="2:8">
      <c r="B1245" s="79">
        <f>dataVAR!B1171</f>
        <v>43831</v>
      </c>
      <c r="C1245" s="240">
        <f>dataVAR!C1171</f>
        <v>1828.5</v>
      </c>
      <c r="D1245">
        <f t="shared" si="41"/>
        <v>-0.28542521192234077</v>
      </c>
      <c r="E1245">
        <v>-5.3869291769209236E-3</v>
      </c>
      <c r="G1245">
        <v>1236</v>
      </c>
      <c r="H1245">
        <f t="shared" ca="1" si="42"/>
        <v>4.8225943553017649E-3</v>
      </c>
    </row>
    <row r="1246" spans="2:8">
      <c r="B1246" s="79">
        <f>dataVAR!B1055</f>
        <v>44004</v>
      </c>
      <c r="C1246" s="240">
        <f>dataVAR!C1055</f>
        <v>2350.4</v>
      </c>
      <c r="D1246">
        <f t="shared" si="41"/>
        <v>-0.54388614703880189</v>
      </c>
      <c r="E1246">
        <v>-5.4246085772634445E-3</v>
      </c>
      <c r="G1246">
        <v>1237</v>
      </c>
      <c r="H1246">
        <f t="shared" ca="1" si="42"/>
        <v>-2.0075625373589808E-2</v>
      </c>
    </row>
    <row r="1247" spans="2:8">
      <c r="B1247" s="79">
        <f>dataVAR!B275</f>
        <v>45147</v>
      </c>
      <c r="C1247" s="240">
        <f>dataVAR!C275</f>
        <v>3628.75</v>
      </c>
      <c r="D1247">
        <f t="shared" si="41"/>
        <v>0.63264209438511876</v>
      </c>
      <c r="E1247">
        <v>-5.428866689631366E-3</v>
      </c>
      <c r="G1247">
        <v>1238</v>
      </c>
      <c r="H1247">
        <f t="shared" ca="1" si="42"/>
        <v>-4.1423593996930741E-2</v>
      </c>
    </row>
    <row r="1248" spans="2:8">
      <c r="B1248" s="79">
        <f>dataVAR!B1312</f>
        <v>43620</v>
      </c>
      <c r="C1248" s="240">
        <f>dataVAR!C1312</f>
        <v>1333.05</v>
      </c>
      <c r="D1248">
        <f t="shared" si="41"/>
        <v>-1.8553692659690186</v>
      </c>
      <c r="E1248">
        <v>-5.4386557143392975E-3</v>
      </c>
      <c r="G1248">
        <v>1239</v>
      </c>
      <c r="H1248">
        <f t="shared" ca="1" si="42"/>
        <v>-4.9881803612719343E-3</v>
      </c>
    </row>
    <row r="1249" spans="2:8">
      <c r="B1249" s="79">
        <f>dataVAR!B295</f>
        <v>45119</v>
      </c>
      <c r="C1249" s="240">
        <f>dataVAR!C295</f>
        <v>3806.35</v>
      </c>
      <c r="D1249">
        <f t="shared" si="41"/>
        <v>0.58935725826579277</v>
      </c>
      <c r="E1249">
        <v>-5.4514167115478082E-3</v>
      </c>
      <c r="G1249">
        <v>1240</v>
      </c>
      <c r="H1249">
        <f t="shared" ca="1" si="42"/>
        <v>-4.7196912536666955E-2</v>
      </c>
    </row>
    <row r="1250" spans="2:8">
      <c r="B1250" s="79">
        <f>dataVAR!B1521</f>
        <v>43306</v>
      </c>
      <c r="C1250" s="240">
        <f>dataVAR!C1521</f>
        <v>1563.05</v>
      </c>
      <c r="D1250">
        <f t="shared" si="41"/>
        <v>-1.9552797415309811</v>
      </c>
      <c r="E1250">
        <v>-5.5020632737277355E-3</v>
      </c>
      <c r="G1250">
        <v>1241</v>
      </c>
      <c r="H1250">
        <f t="shared" ca="1" si="42"/>
        <v>-2.6838022531437394E-2</v>
      </c>
    </row>
    <row r="1251" spans="2:8">
      <c r="B1251" s="79">
        <f>dataVAR!B112</f>
        <v>45387</v>
      </c>
      <c r="C1251" s="240">
        <f>dataVAR!C112</f>
        <v>4619.25</v>
      </c>
      <c r="D1251">
        <f t="shared" si="41"/>
        <v>0.53706770579639551</v>
      </c>
      <c r="E1251">
        <v>-5.5853222925800038E-3</v>
      </c>
      <c r="G1251">
        <v>1242</v>
      </c>
      <c r="H1251">
        <f t="shared" ca="1" si="42"/>
        <v>-3.7432789478139329E-3</v>
      </c>
    </row>
    <row r="1252" spans="2:8">
      <c r="B1252" s="79">
        <f>dataVAR!B1021</f>
        <v>44050</v>
      </c>
      <c r="C1252" s="240">
        <f>dataVAR!C1021</f>
        <v>2138.4</v>
      </c>
      <c r="D1252">
        <f t="shared" si="41"/>
        <v>-0.79870463898241661</v>
      </c>
      <c r="E1252">
        <v>-5.6818181818182245E-3</v>
      </c>
      <c r="G1252">
        <v>1243</v>
      </c>
      <c r="H1252">
        <f t="shared" ca="1" si="42"/>
        <v>-1.0706057954412686E-2</v>
      </c>
    </row>
    <row r="1253" spans="2:8">
      <c r="B1253" s="79">
        <f>dataVAR!B133</f>
        <v>45355</v>
      </c>
      <c r="C1253" s="240">
        <f>dataVAR!C133</f>
        <v>3846.35</v>
      </c>
      <c r="D1253">
        <f t="shared" si="41"/>
        <v>0.50239837768273821</v>
      </c>
      <c r="E1253">
        <v>-5.6937096208093622E-3</v>
      </c>
      <c r="G1253">
        <v>1244</v>
      </c>
      <c r="H1253">
        <f t="shared" ca="1" si="42"/>
        <v>-2.9609600263065142E-2</v>
      </c>
    </row>
    <row r="1254" spans="2:8">
      <c r="B1254" s="79">
        <f>dataVAR!B1220</f>
        <v>43760</v>
      </c>
      <c r="C1254" s="240">
        <f>dataVAR!C1220</f>
        <v>1913.95</v>
      </c>
      <c r="D1254">
        <f t="shared" si="41"/>
        <v>1.5021291047310535E-2</v>
      </c>
      <c r="E1254">
        <v>-5.6950286057628795E-3</v>
      </c>
      <c r="G1254">
        <v>1245</v>
      </c>
      <c r="H1254">
        <f t="shared" ca="1" si="42"/>
        <v>2.0854841735265764E-2</v>
      </c>
    </row>
    <row r="1255" spans="2:8">
      <c r="B1255" s="79">
        <f>dataVAR!B1231</f>
        <v>43741</v>
      </c>
      <c r="C1255" s="240">
        <f>dataVAR!C1231</f>
        <v>1885.2</v>
      </c>
      <c r="D1255">
        <f t="shared" si="41"/>
        <v>0.17022066624230855</v>
      </c>
      <c r="E1255">
        <v>-5.7288351368554816E-3</v>
      </c>
      <c r="G1255">
        <v>1246</v>
      </c>
      <c r="H1255">
        <f t="shared" ca="1" si="42"/>
        <v>-4.3207274798000558E-2</v>
      </c>
    </row>
    <row r="1256" spans="2:8">
      <c r="B1256" s="79">
        <f>dataVAR!B1493</f>
        <v>43348</v>
      </c>
      <c r="C1256" s="240">
        <f>dataVAR!C1493</f>
        <v>1564.3</v>
      </c>
      <c r="D1256">
        <f t="shared" si="41"/>
        <v>0.29294253020520361</v>
      </c>
      <c r="E1256">
        <v>-5.8172984721601593E-3</v>
      </c>
      <c r="G1256">
        <v>1247</v>
      </c>
      <c r="H1256">
        <f t="shared" ca="1" si="42"/>
        <v>-1.8372496032280441E-2</v>
      </c>
    </row>
    <row r="1257" spans="2:8">
      <c r="B1257" s="79">
        <f>dataVAR!B1692</f>
        <v>43056</v>
      </c>
      <c r="C1257" s="240">
        <f>dataVAR!C1692</f>
        <v>1106.05</v>
      </c>
      <c r="D1257">
        <f t="shared" si="41"/>
        <v>-1.8710727363139099</v>
      </c>
      <c r="E1257">
        <v>-5.9219745942768907E-3</v>
      </c>
      <c r="G1257">
        <v>1248</v>
      </c>
      <c r="H1257">
        <f t="shared" ca="1" si="42"/>
        <v>8.0050515318055209E-4</v>
      </c>
    </row>
    <row r="1258" spans="2:8">
      <c r="B1258" s="79">
        <f>dataVAR!B812</f>
        <v>44358</v>
      </c>
      <c r="C1258" s="240">
        <f>dataVAR!C812</f>
        <v>3175.55</v>
      </c>
      <c r="D1258">
        <f t="shared" si="41"/>
        <v>0.32277873124340661</v>
      </c>
      <c r="E1258">
        <v>-5.9674702020121925E-3</v>
      </c>
      <c r="G1258">
        <v>1249</v>
      </c>
      <c r="H1258">
        <f t="shared" ca="1" si="42"/>
        <v>4.2259825919916054E-2</v>
      </c>
    </row>
    <row r="1259" spans="2:8">
      <c r="B1259" s="79">
        <f>dataVAR!B1022</f>
        <v>44049</v>
      </c>
      <c r="C1259" s="240">
        <f>dataVAR!C1022</f>
        <v>2150.5500000000002</v>
      </c>
      <c r="D1259">
        <f t="shared" si="41"/>
        <v>-0.88121643300551011</v>
      </c>
      <c r="E1259">
        <v>-5.9984655088231543E-3</v>
      </c>
      <c r="G1259">
        <v>1250</v>
      </c>
      <c r="H1259">
        <f t="shared" ca="1" si="42"/>
        <v>2.3064054396762783E-2</v>
      </c>
    </row>
    <row r="1260" spans="2:8">
      <c r="B1260" s="79">
        <f>dataVAR!B188</f>
        <v>45275</v>
      </c>
      <c r="C1260" s="240">
        <f>dataVAR!C188</f>
        <v>4045.65</v>
      </c>
      <c r="D1260">
        <f t="shared" si="41"/>
        <v>0.71099823266965745</v>
      </c>
      <c r="E1260">
        <v>-6.0311692805853426E-3</v>
      </c>
      <c r="G1260">
        <v>1251</v>
      </c>
      <c r="H1260">
        <f t="shared" ca="1" si="42"/>
        <v>-2.0773329227077846E-2</v>
      </c>
    </row>
    <row r="1261" spans="2:8">
      <c r="B1261" s="79">
        <f>dataVAR!B1646</f>
        <v>43123</v>
      </c>
      <c r="C1261" s="240">
        <f>dataVAR!C1646</f>
        <v>1169.2</v>
      </c>
      <c r="D1261">
        <f t="shared" si="41"/>
        <v>2.8224426958604172E-2</v>
      </c>
      <c r="E1261">
        <v>-6.0725282244268805E-3</v>
      </c>
      <c r="G1261">
        <v>1252</v>
      </c>
      <c r="H1261">
        <f t="shared" ca="1" si="42"/>
        <v>-1.0986519736961652E-2</v>
      </c>
    </row>
    <row r="1262" spans="2:8">
      <c r="B1262" s="79">
        <f>dataVAR!B1707</f>
        <v>43035</v>
      </c>
      <c r="C1262" s="240">
        <f>dataVAR!C1707</f>
        <v>1136.2</v>
      </c>
      <c r="D1262">
        <f t="shared" si="41"/>
        <v>-2.547130786833304</v>
      </c>
      <c r="E1262">
        <v>-6.072874493927005E-3</v>
      </c>
      <c r="G1262">
        <v>1253</v>
      </c>
      <c r="H1262">
        <f t="shared" ca="1" si="42"/>
        <v>8.6069784663621168E-2</v>
      </c>
    </row>
    <row r="1263" spans="2:8">
      <c r="B1263" s="79">
        <f>dataVAR!B599</f>
        <v>44672</v>
      </c>
      <c r="C1263" s="240">
        <f>dataVAR!C599</f>
        <v>4030.25</v>
      </c>
      <c r="D1263">
        <f t="shared" si="41"/>
        <v>0.62746727870479502</v>
      </c>
      <c r="E1263">
        <v>-6.0914335338999271E-3</v>
      </c>
      <c r="G1263">
        <v>1254</v>
      </c>
      <c r="H1263">
        <f t="shared" ca="1" si="42"/>
        <v>4.075057382513974E-2</v>
      </c>
    </row>
    <row r="1264" spans="2:8">
      <c r="B1264" s="79">
        <f>dataVAR!B1366</f>
        <v>43537</v>
      </c>
      <c r="C1264" s="240">
        <f>dataVAR!C1366</f>
        <v>1501.4</v>
      </c>
      <c r="D1264">
        <f t="shared" si="41"/>
        <v>-1.3170041294791526</v>
      </c>
      <c r="E1264">
        <v>-6.127614226721605E-3</v>
      </c>
      <c r="G1264">
        <v>1255</v>
      </c>
      <c r="H1264">
        <f t="shared" ca="1" si="42"/>
        <v>-2.7496022801440687E-2</v>
      </c>
    </row>
    <row r="1265" spans="2:8">
      <c r="B1265" s="79">
        <f>dataVAR!B387</f>
        <v>44980</v>
      </c>
      <c r="C1265" s="240">
        <f>dataVAR!C387</f>
        <v>3478.75</v>
      </c>
      <c r="D1265">
        <f t="shared" si="41"/>
        <v>0.19670858785483297</v>
      </c>
      <c r="E1265">
        <v>-6.1516349263385098E-3</v>
      </c>
      <c r="G1265">
        <v>1256</v>
      </c>
      <c r="H1265">
        <f t="shared" ca="1" si="42"/>
        <v>6.5373048946217788E-2</v>
      </c>
    </row>
    <row r="1266" spans="2:8">
      <c r="B1266" s="79">
        <f>dataVAR!B902</f>
        <v>44224</v>
      </c>
      <c r="C1266" s="240">
        <f>dataVAR!C902</f>
        <v>2794.45</v>
      </c>
      <c r="D1266">
        <f t="shared" si="41"/>
        <v>-1.542342858165305E-2</v>
      </c>
      <c r="E1266">
        <v>-6.1908425629373159E-3</v>
      </c>
      <c r="G1266">
        <v>1257</v>
      </c>
      <c r="H1266">
        <f t="shared" ca="1" si="42"/>
        <v>3.7492971402488889E-2</v>
      </c>
    </row>
    <row r="1267" spans="2:8">
      <c r="B1267" s="79">
        <f>dataVAR!B861</f>
        <v>44285</v>
      </c>
      <c r="C1267" s="240">
        <f>dataVAR!C861</f>
        <v>2837.55</v>
      </c>
      <c r="D1267">
        <f t="shared" si="41"/>
        <v>0.49172701802611413</v>
      </c>
      <c r="E1267">
        <v>-6.2201547109300755E-3</v>
      </c>
      <c r="G1267">
        <v>1258</v>
      </c>
      <c r="H1267">
        <f t="shared" ca="1" si="42"/>
        <v>2.5572217233529176E-2</v>
      </c>
    </row>
    <row r="1268" spans="2:8">
      <c r="B1268" s="79">
        <f>dataVAR!B1386</f>
        <v>43508</v>
      </c>
      <c r="C1268" s="240">
        <f>dataVAR!C1386</f>
        <v>1442.25</v>
      </c>
      <c r="D1268">
        <f t="shared" si="41"/>
        <v>0.49876928410469756</v>
      </c>
      <c r="E1268">
        <v>-6.2749176633731703E-3</v>
      </c>
      <c r="G1268">
        <v>1259</v>
      </c>
      <c r="H1268">
        <f t="shared" ca="1" si="42"/>
        <v>2.7648681770355836E-2</v>
      </c>
    </row>
    <row r="1269" spans="2:8">
      <c r="B1269" s="79">
        <f>dataVAR!B1817</f>
        <v>42874</v>
      </c>
      <c r="C1269" s="240">
        <f>dataVAR!C1817</f>
        <v>722.9</v>
      </c>
      <c r="D1269">
        <f t="shared" si="41"/>
        <v>-0.93104163784755856</v>
      </c>
      <c r="E1269">
        <v>-6.2940932355790126E-3</v>
      </c>
      <c r="G1269">
        <v>1260</v>
      </c>
      <c r="H1269">
        <f t="shared" ca="1" si="42"/>
        <v>-1.2547641655486793E-2</v>
      </c>
    </row>
    <row r="1270" spans="2:8">
      <c r="B1270" s="79">
        <f>dataVAR!B1478</f>
        <v>43371</v>
      </c>
      <c r="C1270" s="240">
        <f>dataVAR!C1478</f>
        <v>1395.95</v>
      </c>
      <c r="D1270">
        <f t="shared" si="41"/>
        <v>-1.7109137146745945</v>
      </c>
      <c r="E1270">
        <v>-6.3039507145671077E-3</v>
      </c>
      <c r="G1270">
        <v>1261</v>
      </c>
      <c r="H1270">
        <f t="shared" ca="1" si="42"/>
        <v>1.1301076371532565E-2</v>
      </c>
    </row>
    <row r="1271" spans="2:8">
      <c r="B1271" s="79">
        <f>dataVAR!B155</f>
        <v>45324</v>
      </c>
      <c r="C1271" s="240">
        <f>dataVAR!C155</f>
        <v>3784.3</v>
      </c>
      <c r="D1271">
        <f t="shared" si="41"/>
        <v>0.58993737282984959</v>
      </c>
      <c r="E1271">
        <v>-6.3155669476520453E-3</v>
      </c>
      <c r="G1271">
        <v>1262</v>
      </c>
      <c r="H1271">
        <f t="shared" ca="1" si="42"/>
        <v>1.7578120935949886E-2</v>
      </c>
    </row>
    <row r="1272" spans="2:8">
      <c r="B1272" s="79">
        <f>dataVAR!B1526</f>
        <v>43299</v>
      </c>
      <c r="C1272" s="240">
        <f>dataVAR!C1526</f>
        <v>1551.8</v>
      </c>
      <c r="D1272">
        <f t="shared" si="41"/>
        <v>0.26498260085062514</v>
      </c>
      <c r="E1272">
        <v>-6.3474674571466277E-3</v>
      </c>
      <c r="G1272">
        <v>1263</v>
      </c>
      <c r="H1272">
        <f t="shared" ca="1" si="42"/>
        <v>4.9392410351845356E-2</v>
      </c>
    </row>
    <row r="1273" spans="2:8">
      <c r="B1273" s="79">
        <f>dataVAR!B1705</f>
        <v>43039</v>
      </c>
      <c r="C1273" s="240">
        <f>dataVAR!C1705</f>
        <v>1140.5999999999999</v>
      </c>
      <c r="D1273">
        <f t="shared" si="41"/>
        <v>-0.58574434508153617</v>
      </c>
      <c r="E1273">
        <v>-6.4001402770473281E-3</v>
      </c>
      <c r="G1273">
        <v>1264</v>
      </c>
      <c r="H1273">
        <f t="shared" ca="1" si="42"/>
        <v>-1.5632095814099824E-2</v>
      </c>
    </row>
    <row r="1274" spans="2:8">
      <c r="B1274" s="79">
        <f>dataVAR!B1113</f>
        <v>43914</v>
      </c>
      <c r="C1274" s="240">
        <f>dataVAR!C1113</f>
        <v>1808.7</v>
      </c>
      <c r="D1274">
        <f t="shared" si="41"/>
        <v>-1.304058163321723</v>
      </c>
      <c r="E1274">
        <v>-6.4134461215236962E-3</v>
      </c>
      <c r="G1274">
        <v>1265</v>
      </c>
      <c r="H1274">
        <f t="shared" ca="1" si="42"/>
        <v>4.0092418687622568E-2</v>
      </c>
    </row>
    <row r="1275" spans="2:8">
      <c r="B1275" s="79">
        <f>dataVAR!B464</f>
        <v>44869</v>
      </c>
      <c r="C1275" s="240">
        <f>dataVAR!C464</f>
        <v>4167.3500000000004</v>
      </c>
      <c r="D1275">
        <f t="shared" si="41"/>
        <v>-0.1436044488703852</v>
      </c>
      <c r="E1275">
        <v>-6.4429433572892733E-3</v>
      </c>
      <c r="G1275">
        <v>1266</v>
      </c>
      <c r="H1275">
        <f t="shared" ca="1" si="42"/>
        <v>1.2768723018333454E-2</v>
      </c>
    </row>
    <row r="1276" spans="2:8">
      <c r="B1276" s="79">
        <f>dataVAR!B687</f>
        <v>44543</v>
      </c>
      <c r="C1276" s="240">
        <f>dataVAR!C687</f>
        <v>4765.8</v>
      </c>
      <c r="D1276">
        <f t="shared" si="41"/>
        <v>8.6638130009652217E-2</v>
      </c>
      <c r="E1276">
        <v>-6.4627135003567458E-3</v>
      </c>
      <c r="G1276">
        <v>1267</v>
      </c>
      <c r="H1276">
        <f t="shared" ca="1" si="42"/>
        <v>3.3693979663717601E-2</v>
      </c>
    </row>
    <row r="1277" spans="2:8">
      <c r="B1277" s="79">
        <f>dataVAR!B480</f>
        <v>44846</v>
      </c>
      <c r="C1277" s="240">
        <f>dataVAR!C480</f>
        <v>4352.8999999999996</v>
      </c>
      <c r="D1277">
        <f t="shared" si="41"/>
        <v>0.62672011762273427</v>
      </c>
      <c r="E1277">
        <v>-6.4784396609158792E-3</v>
      </c>
      <c r="G1277">
        <v>1268</v>
      </c>
      <c r="H1277">
        <f t="shared" ca="1" si="42"/>
        <v>2.5563933672092334E-2</v>
      </c>
    </row>
    <row r="1278" spans="2:8">
      <c r="B1278" s="79">
        <f>dataVAR!B1512</f>
        <v>43319</v>
      </c>
      <c r="C1278" s="240">
        <f>dataVAR!C1512</f>
        <v>1624.85</v>
      </c>
      <c r="D1278">
        <f t="shared" si="41"/>
        <v>-0.38265070621903563</v>
      </c>
      <c r="E1278">
        <v>-6.5852232513770783E-3</v>
      </c>
      <c r="G1278">
        <v>1269</v>
      </c>
      <c r="H1278">
        <f t="shared" ca="1" si="42"/>
        <v>1.7969316652335272E-3</v>
      </c>
    </row>
    <row r="1279" spans="2:8">
      <c r="B1279" s="79">
        <f>dataVAR!B999</f>
        <v>44082</v>
      </c>
      <c r="C1279" s="240">
        <f>dataVAR!C999</f>
        <v>2246.6</v>
      </c>
      <c r="D1279">
        <f t="shared" si="41"/>
        <v>-0.38375767826938489</v>
      </c>
      <c r="E1279">
        <v>-6.5877325736669557E-3</v>
      </c>
      <c r="G1279">
        <v>1270</v>
      </c>
      <c r="H1279">
        <f t="shared" ca="1" si="42"/>
        <v>4.4644823704213608E-3</v>
      </c>
    </row>
    <row r="1280" spans="2:8">
      <c r="B1280" s="79">
        <f>dataVAR!B871</f>
        <v>44270</v>
      </c>
      <c r="C1280" s="240">
        <f>dataVAR!C871</f>
        <v>3108.75</v>
      </c>
      <c r="D1280">
        <f t="shared" si="41"/>
        <v>0.64033775633293122</v>
      </c>
      <c r="E1280">
        <v>-6.6264575794129183E-3</v>
      </c>
      <c r="G1280">
        <v>1271</v>
      </c>
      <c r="H1280">
        <f t="shared" ca="1" si="42"/>
        <v>-4.6585800172052251E-2</v>
      </c>
    </row>
    <row r="1281" spans="2:8">
      <c r="B1281" s="79">
        <f>dataVAR!B1683</f>
        <v>43069</v>
      </c>
      <c r="C1281" s="240">
        <f>dataVAR!C1683</f>
        <v>1118.0999999999999</v>
      </c>
      <c r="D1281">
        <f t="shared" si="41"/>
        <v>-2.6639835435113142</v>
      </c>
      <c r="E1281">
        <v>-6.6630891691262378E-3</v>
      </c>
      <c r="G1281">
        <v>1272</v>
      </c>
      <c r="H1281">
        <f t="shared" ca="1" si="42"/>
        <v>-2.454665120977555E-2</v>
      </c>
    </row>
    <row r="1282" spans="2:8">
      <c r="B1282" s="79">
        <f>dataVAR!B627</f>
        <v>44629</v>
      </c>
      <c r="C1282" s="240">
        <f>dataVAR!C627</f>
        <v>4096.7</v>
      </c>
      <c r="D1282">
        <f t="shared" si="41"/>
        <v>0.62779798374301266</v>
      </c>
      <c r="E1282">
        <v>-6.6639002123660956E-3</v>
      </c>
      <c r="G1282">
        <v>1273</v>
      </c>
      <c r="H1282">
        <f t="shared" ca="1" si="42"/>
        <v>1.0463200371558947E-2</v>
      </c>
    </row>
    <row r="1283" spans="2:8">
      <c r="B1283" s="79">
        <f>dataVAR!B1486</f>
        <v>43360</v>
      </c>
      <c r="C1283" s="240">
        <f>dataVAR!C1486</f>
        <v>1524.8</v>
      </c>
      <c r="D1283">
        <f t="shared" si="41"/>
        <v>-1.4030036726128019</v>
      </c>
      <c r="E1283">
        <v>-6.7877754459602152E-3</v>
      </c>
      <c r="G1283">
        <v>1274</v>
      </c>
      <c r="H1283">
        <f t="shared" ca="1" si="42"/>
        <v>2.6513106465306344E-2</v>
      </c>
    </row>
    <row r="1284" spans="2:8">
      <c r="B1284" s="79">
        <f>dataVAR!B244</f>
        <v>45194</v>
      </c>
      <c r="C1284" s="240">
        <f>dataVAR!C244</f>
        <v>3664.1</v>
      </c>
      <c r="D1284">
        <f t="shared" si="41"/>
        <v>0.78203378728746487</v>
      </c>
      <c r="E1284">
        <v>-6.822957888703911E-3</v>
      </c>
      <c r="G1284">
        <v>1275</v>
      </c>
      <c r="H1284">
        <f t="shared" ca="1" si="42"/>
        <v>1.5191934916507941E-2</v>
      </c>
    </row>
    <row r="1285" spans="2:8">
      <c r="B1285" s="79">
        <f>dataVAR!B1800</f>
        <v>42899</v>
      </c>
      <c r="C1285" s="240">
        <f>dataVAR!C1800</f>
        <v>798.65</v>
      </c>
      <c r="D1285">
        <f t="shared" si="41"/>
        <v>-4.7439429036499092</v>
      </c>
      <c r="E1285">
        <v>-6.8240155262005208E-3</v>
      </c>
      <c r="G1285">
        <v>1276</v>
      </c>
      <c r="H1285">
        <f t="shared" ca="1" si="42"/>
        <v>1.4533146773523865E-2</v>
      </c>
    </row>
    <row r="1286" spans="2:8">
      <c r="B1286" s="79">
        <f>dataVAR!B681</f>
        <v>44551</v>
      </c>
      <c r="C1286" s="240">
        <f>dataVAR!C681</f>
        <v>4587.3999999999996</v>
      </c>
      <c r="D1286">
        <f t="shared" si="41"/>
        <v>0.58565854296551423</v>
      </c>
      <c r="E1286">
        <v>-6.8775341151851126E-3</v>
      </c>
      <c r="G1286">
        <v>1277</v>
      </c>
      <c r="H1286">
        <f t="shared" ca="1" si="42"/>
        <v>2.3344049051468876E-3</v>
      </c>
    </row>
    <row r="1287" spans="2:8">
      <c r="B1287" s="79">
        <f>dataVAR!B1219</f>
        <v>43761</v>
      </c>
      <c r="C1287" s="240">
        <f>dataVAR!C1219</f>
        <v>1900.75</v>
      </c>
      <c r="D1287">
        <f t="shared" si="41"/>
        <v>6.8578192818624178E-2</v>
      </c>
      <c r="E1287">
        <v>-6.9446271208733635E-3</v>
      </c>
      <c r="G1287">
        <v>1278</v>
      </c>
      <c r="H1287">
        <f t="shared" ca="1" si="42"/>
        <v>-2.1135088814452328E-2</v>
      </c>
    </row>
    <row r="1288" spans="2:8">
      <c r="B1288" s="79">
        <f>dataVAR!B1182</f>
        <v>43815</v>
      </c>
      <c r="C1288" s="240">
        <f>dataVAR!C1182</f>
        <v>1770.4</v>
      </c>
      <c r="D1288">
        <f t="shared" si="41"/>
        <v>0.37415273384545866</v>
      </c>
      <c r="E1288">
        <v>-6.9758246723903685E-3</v>
      </c>
      <c r="G1288">
        <v>1279</v>
      </c>
      <c r="H1288">
        <f t="shared" ca="1" si="42"/>
        <v>3.3062868956707687E-2</v>
      </c>
    </row>
    <row r="1289" spans="2:8">
      <c r="B1289" s="79">
        <f>dataVAR!B1674</f>
        <v>43082</v>
      </c>
      <c r="C1289" s="240">
        <f>dataVAR!C1674</f>
        <v>1108</v>
      </c>
      <c r="D1289">
        <f t="shared" si="41"/>
        <v>-0.16534296028880871</v>
      </c>
      <c r="E1289">
        <v>-6.994584837545126E-3</v>
      </c>
      <c r="G1289">
        <v>1280</v>
      </c>
      <c r="H1289">
        <f t="shared" ca="1" si="42"/>
        <v>-2.9636876752797518E-5</v>
      </c>
    </row>
    <row r="1290" spans="2:8">
      <c r="B1290" s="79">
        <f>dataVAR!B1624</f>
        <v>43157</v>
      </c>
      <c r="C1290" s="240">
        <f>dataVAR!C1624</f>
        <v>1291.2</v>
      </c>
      <c r="D1290">
        <f t="shared" ref="D1290:D1353" si="43">(C1290-C1291)/C1290</f>
        <v>-0.23280669144981406</v>
      </c>
      <c r="E1290">
        <v>-7.0089838909541159E-3</v>
      </c>
      <c r="G1290">
        <v>1281</v>
      </c>
      <c r="H1290">
        <f t="shared" ca="1" si="42"/>
        <v>-2.9541833130152712E-3</v>
      </c>
    </row>
    <row r="1291" spans="2:8">
      <c r="B1291" s="79">
        <f>dataVAR!B1497</f>
        <v>43342</v>
      </c>
      <c r="C1291" s="240">
        <f>dataVAR!C1497</f>
        <v>1591.8</v>
      </c>
      <c r="D1291">
        <f t="shared" si="43"/>
        <v>-1.7924048247267244</v>
      </c>
      <c r="E1291">
        <v>-7.0988817690664369E-3</v>
      </c>
      <c r="G1291">
        <v>1282</v>
      </c>
      <c r="H1291">
        <f t="shared" ref="H1291:H1354" ca="1" si="44">_xlfn.NORM.INV(RAND(),N$12,N$13)</f>
        <v>6.9706642186800186E-2</v>
      </c>
    </row>
    <row r="1292" spans="2:8">
      <c r="B1292" s="79">
        <f>dataVAR!B76</f>
        <v>45442</v>
      </c>
      <c r="C1292" s="240">
        <f>dataVAR!C76</f>
        <v>4444.95</v>
      </c>
      <c r="D1292">
        <f t="shared" si="43"/>
        <v>0.13745936399734532</v>
      </c>
      <c r="E1292">
        <v>-7.1766836522346817E-3</v>
      </c>
      <c r="G1292">
        <v>1283</v>
      </c>
      <c r="H1292">
        <f t="shared" ca="1" si="44"/>
        <v>2.0534968798300149E-2</v>
      </c>
    </row>
    <row r="1293" spans="2:8">
      <c r="B1293" s="79">
        <f>dataVAR!B236</f>
        <v>45205</v>
      </c>
      <c r="C1293" s="240">
        <f>dataVAR!C236</f>
        <v>3833.95</v>
      </c>
      <c r="D1293">
        <f t="shared" si="43"/>
        <v>0.37843477353643101</v>
      </c>
      <c r="E1293">
        <v>-7.1858005451297443E-3</v>
      </c>
      <c r="G1293">
        <v>1284</v>
      </c>
      <c r="H1293">
        <f t="shared" ca="1" si="44"/>
        <v>9.2064111647081042E-3</v>
      </c>
    </row>
    <row r="1294" spans="2:8">
      <c r="B1294" s="79">
        <f>dataVAR!B952</f>
        <v>44148</v>
      </c>
      <c r="C1294" s="240">
        <f>dataVAR!C952</f>
        <v>2383.0500000000002</v>
      </c>
      <c r="D1294">
        <f t="shared" si="43"/>
        <v>-0.5582551771888965</v>
      </c>
      <c r="E1294">
        <v>-7.2386227733366899E-3</v>
      </c>
      <c r="G1294">
        <v>1285</v>
      </c>
      <c r="H1294">
        <f t="shared" ca="1" si="44"/>
        <v>-2.3983648511060926E-2</v>
      </c>
    </row>
    <row r="1295" spans="2:8">
      <c r="B1295" s="79">
        <f>dataVAR!B280</f>
        <v>45140</v>
      </c>
      <c r="C1295" s="240">
        <f>dataVAR!C280</f>
        <v>3713.4</v>
      </c>
      <c r="D1295">
        <f t="shared" si="43"/>
        <v>5.7427155706360748E-2</v>
      </c>
      <c r="E1295">
        <v>-7.244035116066163E-3</v>
      </c>
      <c r="G1295">
        <v>1286</v>
      </c>
      <c r="H1295">
        <f t="shared" ca="1" si="44"/>
        <v>-2.3713625695752871E-2</v>
      </c>
    </row>
    <row r="1296" spans="2:8">
      <c r="B1296" s="79">
        <f>dataVAR!B388</f>
        <v>44979</v>
      </c>
      <c r="C1296" s="240">
        <f>dataVAR!C388</f>
        <v>3500.15</v>
      </c>
      <c r="D1296">
        <f t="shared" si="43"/>
        <v>-0.1091810350984958</v>
      </c>
      <c r="E1296">
        <v>-7.2711169521305708E-3</v>
      </c>
      <c r="G1296">
        <v>1287</v>
      </c>
      <c r="H1296">
        <f t="shared" ca="1" si="44"/>
        <v>-2.7410228918657849E-3</v>
      </c>
    </row>
    <row r="1297" spans="2:8">
      <c r="B1297" s="79">
        <f>dataVAR!B454</f>
        <v>44886</v>
      </c>
      <c r="C1297" s="240">
        <f>dataVAR!C454</f>
        <v>3882.3</v>
      </c>
      <c r="D1297">
        <f t="shared" si="43"/>
        <v>0.55593333848491877</v>
      </c>
      <c r="E1297">
        <v>-7.2894933415757991E-3</v>
      </c>
      <c r="G1297">
        <v>1288</v>
      </c>
      <c r="H1297">
        <f t="shared" ca="1" si="44"/>
        <v>-4.611733563628163E-3</v>
      </c>
    </row>
    <row r="1298" spans="2:8">
      <c r="B1298" s="79">
        <f>dataVAR!B1185</f>
        <v>43810</v>
      </c>
      <c r="C1298" s="240">
        <f>dataVAR!C1185</f>
        <v>1724</v>
      </c>
      <c r="D1298">
        <f t="shared" si="43"/>
        <v>-1.3772331786542926</v>
      </c>
      <c r="E1298">
        <v>-7.3085846867748895E-3</v>
      </c>
      <c r="G1298">
        <v>1289</v>
      </c>
      <c r="H1298">
        <f t="shared" ca="1" si="44"/>
        <v>-3.9438713009043107E-2</v>
      </c>
    </row>
    <row r="1299" spans="2:8">
      <c r="B1299" s="79">
        <f>dataVAR!B459</f>
        <v>44879</v>
      </c>
      <c r="C1299" s="240">
        <f>dataVAR!C459</f>
        <v>4098.3500000000004</v>
      </c>
      <c r="D1299">
        <f t="shared" si="43"/>
        <v>0.10237046616321206</v>
      </c>
      <c r="E1299">
        <v>-7.3200190320494825E-3</v>
      </c>
      <c r="G1299">
        <v>1290</v>
      </c>
      <c r="H1299">
        <f t="shared" ca="1" si="44"/>
        <v>4.1808369062968906E-2</v>
      </c>
    </row>
    <row r="1300" spans="2:8">
      <c r="B1300" s="79">
        <f>dataVAR!B289</f>
        <v>45127</v>
      </c>
      <c r="C1300" s="240">
        <f>dataVAR!C289</f>
        <v>3678.8</v>
      </c>
      <c r="D1300">
        <f t="shared" si="43"/>
        <v>-0.13304610198977923</v>
      </c>
      <c r="E1300">
        <v>-7.3529411764705135E-3</v>
      </c>
      <c r="G1300">
        <v>1291</v>
      </c>
      <c r="H1300">
        <f t="shared" ca="1" si="44"/>
        <v>4.9097809642500101E-2</v>
      </c>
    </row>
    <row r="1301" spans="2:8">
      <c r="B1301" s="79">
        <f>dataVAR!B624</f>
        <v>44634</v>
      </c>
      <c r="C1301" s="240">
        <f>dataVAR!C624</f>
        <v>4168.25</v>
      </c>
      <c r="D1301">
        <f t="shared" si="43"/>
        <v>0.11772326515923945</v>
      </c>
      <c r="E1301">
        <v>-7.3652012235350135E-3</v>
      </c>
      <c r="G1301">
        <v>1292</v>
      </c>
      <c r="H1301">
        <f t="shared" ca="1" si="44"/>
        <v>-4.7691750869522744E-2</v>
      </c>
    </row>
    <row r="1302" spans="2:8">
      <c r="B1302" s="79">
        <f>dataVAR!B337</f>
        <v>45058</v>
      </c>
      <c r="C1302" s="240">
        <f>dataVAR!C337</f>
        <v>3677.55</v>
      </c>
      <c r="D1302">
        <f t="shared" si="43"/>
        <v>0.79744666965778843</v>
      </c>
      <c r="E1302">
        <v>-7.3690364508979915E-3</v>
      </c>
      <c r="G1302">
        <v>1293</v>
      </c>
      <c r="H1302">
        <f t="shared" ca="1" si="44"/>
        <v>-2.6345113658259388E-2</v>
      </c>
    </row>
    <row r="1303" spans="2:8">
      <c r="B1303" s="79">
        <f>dataVAR!B1819</f>
        <v>42872</v>
      </c>
      <c r="C1303" s="240">
        <f>dataVAR!C1819</f>
        <v>744.9</v>
      </c>
      <c r="D1303">
        <f t="shared" si="43"/>
        <v>-0.89407974224728171</v>
      </c>
      <c r="E1303">
        <v>-7.3835414149550273E-3</v>
      </c>
      <c r="G1303">
        <v>1294</v>
      </c>
      <c r="H1303">
        <f t="shared" ca="1" si="44"/>
        <v>-2.8310780011357905E-2</v>
      </c>
    </row>
    <row r="1304" spans="2:8">
      <c r="B1304" s="79">
        <f>dataVAR!B1442</f>
        <v>43426</v>
      </c>
      <c r="C1304" s="240">
        <f>dataVAR!C1442</f>
        <v>1410.9</v>
      </c>
      <c r="D1304">
        <f t="shared" si="43"/>
        <v>-2.3655822524629668</v>
      </c>
      <c r="E1304">
        <v>-7.4066198880146129E-3</v>
      </c>
      <c r="G1304">
        <v>1295</v>
      </c>
      <c r="H1304">
        <f t="shared" ca="1" si="44"/>
        <v>-1.3488705037267597E-2</v>
      </c>
    </row>
    <row r="1305" spans="2:8">
      <c r="B1305" s="79">
        <f>dataVAR!B711</f>
        <v>44508</v>
      </c>
      <c r="C1305" s="240">
        <f>dataVAR!C711</f>
        <v>4748.5</v>
      </c>
      <c r="D1305">
        <f t="shared" si="43"/>
        <v>1.7215962935663895E-2</v>
      </c>
      <c r="E1305">
        <v>-7.4128672212277176E-3</v>
      </c>
      <c r="G1305">
        <v>1296</v>
      </c>
      <c r="H1305">
        <f t="shared" ca="1" si="44"/>
        <v>-8.897935200701027E-4</v>
      </c>
    </row>
    <row r="1306" spans="2:8">
      <c r="B1306" s="79">
        <f>dataVAR!B67</f>
        <v>45455</v>
      </c>
      <c r="C1306" s="240">
        <f>dataVAR!C67</f>
        <v>4666.75</v>
      </c>
      <c r="D1306">
        <f t="shared" si="43"/>
        <v>0.66229174479027164</v>
      </c>
      <c r="E1306">
        <v>-7.435581507473042E-3</v>
      </c>
      <c r="G1306">
        <v>1297</v>
      </c>
      <c r="H1306">
        <f t="shared" ca="1" si="44"/>
        <v>-1.377100662851029E-2</v>
      </c>
    </row>
    <row r="1307" spans="2:8">
      <c r="B1307" s="79">
        <f>dataVAR!B1529</f>
        <v>43294</v>
      </c>
      <c r="C1307" s="240">
        <f>dataVAR!C1529</f>
        <v>1576</v>
      </c>
      <c r="D1307">
        <f t="shared" si="43"/>
        <v>-1.1129758883248733</v>
      </c>
      <c r="E1307">
        <v>-7.4555837563451775E-3</v>
      </c>
      <c r="G1307">
        <v>1298</v>
      </c>
      <c r="H1307">
        <f t="shared" ca="1" si="44"/>
        <v>6.9754079305172106E-2</v>
      </c>
    </row>
    <row r="1308" spans="2:8">
      <c r="B1308" s="79">
        <f>dataVAR!B789</f>
        <v>44391</v>
      </c>
      <c r="C1308" s="240">
        <f>dataVAR!C789</f>
        <v>3330.05</v>
      </c>
      <c r="D1308">
        <f t="shared" si="43"/>
        <v>0.58733352352066792</v>
      </c>
      <c r="E1308">
        <v>-7.4923799942943252E-3</v>
      </c>
      <c r="G1308">
        <v>1299</v>
      </c>
      <c r="H1308">
        <f t="shared" ca="1" si="44"/>
        <v>-3.6050549420708983E-2</v>
      </c>
    </row>
    <row r="1309" spans="2:8">
      <c r="B1309" s="79">
        <f>dataVAR!B1395</f>
        <v>43495</v>
      </c>
      <c r="C1309" s="240">
        <f>dataVAR!C1395</f>
        <v>1374.2</v>
      </c>
      <c r="D1309">
        <f t="shared" si="43"/>
        <v>-1.9480061126473582</v>
      </c>
      <c r="E1309">
        <v>-7.5316547809634029E-3</v>
      </c>
      <c r="G1309">
        <v>1300</v>
      </c>
      <c r="H1309">
        <f t="shared" ca="1" si="44"/>
        <v>3.440877133127429E-2</v>
      </c>
    </row>
    <row r="1310" spans="2:8">
      <c r="B1310" s="79">
        <f>dataVAR!B641</f>
        <v>44608</v>
      </c>
      <c r="C1310" s="240">
        <f>dataVAR!C641</f>
        <v>4051.15</v>
      </c>
      <c r="D1310">
        <f t="shared" si="43"/>
        <v>0.1889833750910235</v>
      </c>
      <c r="E1310">
        <v>-7.5534107599076576E-3</v>
      </c>
      <c r="G1310">
        <v>1301</v>
      </c>
      <c r="H1310">
        <f t="shared" ca="1" si="44"/>
        <v>1.3419906698913003E-2</v>
      </c>
    </row>
    <row r="1311" spans="2:8">
      <c r="B1311" s="79">
        <f>dataVAR!B808</f>
        <v>44364</v>
      </c>
      <c r="C1311" s="240">
        <f>dataVAR!C808</f>
        <v>3285.55</v>
      </c>
      <c r="D1311">
        <f t="shared" si="43"/>
        <v>0.51428223585092303</v>
      </c>
      <c r="E1311">
        <v>-7.563421649343309E-3</v>
      </c>
      <c r="G1311">
        <v>1302</v>
      </c>
      <c r="H1311">
        <f t="shared" ca="1" si="44"/>
        <v>1.4448442681483676E-2</v>
      </c>
    </row>
    <row r="1312" spans="2:8">
      <c r="B1312" s="79">
        <f>dataVAR!B1551</f>
        <v>43264</v>
      </c>
      <c r="C1312" s="240">
        <f>dataVAR!C1551</f>
        <v>1595.85</v>
      </c>
      <c r="D1312">
        <f t="shared" si="43"/>
        <v>-1.1538051821913089</v>
      </c>
      <c r="E1312">
        <v>-7.582166243694669E-3</v>
      </c>
      <c r="G1312">
        <v>1303</v>
      </c>
      <c r="H1312">
        <f t="shared" ca="1" si="44"/>
        <v>4.6435484633873439E-2</v>
      </c>
    </row>
    <row r="1313" spans="2:8">
      <c r="B1313" s="79">
        <f>dataVAR!B380</f>
        <v>44991</v>
      </c>
      <c r="C1313" s="240">
        <f>dataVAR!C380</f>
        <v>3437.15</v>
      </c>
      <c r="D1313">
        <f t="shared" si="43"/>
        <v>-5.455100882998996E-3</v>
      </c>
      <c r="E1313">
        <v>-7.5935004291345764E-3</v>
      </c>
      <c r="G1313">
        <v>1304</v>
      </c>
      <c r="H1313">
        <f t="shared" ca="1" si="44"/>
        <v>5.7029139792715004E-2</v>
      </c>
    </row>
    <row r="1314" spans="2:8">
      <c r="B1314" s="79">
        <f>dataVAR!B351</f>
        <v>45037</v>
      </c>
      <c r="C1314" s="240">
        <f>dataVAR!C351</f>
        <v>3455.9</v>
      </c>
      <c r="D1314">
        <f t="shared" si="43"/>
        <v>-2.2772649671576092E-2</v>
      </c>
      <c r="E1314">
        <v>-7.6101739054948714E-3</v>
      </c>
      <c r="G1314">
        <v>1305</v>
      </c>
      <c r="H1314">
        <f t="shared" ca="1" si="44"/>
        <v>2.9824227140674162E-2</v>
      </c>
    </row>
    <row r="1315" spans="2:8">
      <c r="B1315" s="79">
        <f>dataVAR!B264</f>
        <v>45163</v>
      </c>
      <c r="C1315" s="240">
        <f>dataVAR!C264</f>
        <v>3534.6</v>
      </c>
      <c r="D1315">
        <f t="shared" si="43"/>
        <v>0.41522378769874957</v>
      </c>
      <c r="E1315">
        <v>-7.61047926215133E-3</v>
      </c>
      <c r="G1315">
        <v>1306</v>
      </c>
      <c r="H1315">
        <f t="shared" ca="1" si="44"/>
        <v>1.4627881394854514E-2</v>
      </c>
    </row>
    <row r="1316" spans="2:8">
      <c r="B1316" s="79">
        <f>dataVAR!B1106</f>
        <v>43924</v>
      </c>
      <c r="C1316" s="240">
        <f>dataVAR!C1106</f>
        <v>2066.9499999999998</v>
      </c>
      <c r="D1316">
        <f t="shared" si="43"/>
        <v>0.39739713103848662</v>
      </c>
      <c r="E1316">
        <v>-7.6199230750622904E-3</v>
      </c>
      <c r="G1316">
        <v>1307</v>
      </c>
      <c r="H1316">
        <f t="shared" ca="1" si="44"/>
        <v>-3.8737880458726581E-3</v>
      </c>
    </row>
    <row r="1317" spans="2:8">
      <c r="B1317" s="79">
        <f>dataVAR!B1331</f>
        <v>43593</v>
      </c>
      <c r="C1317" s="240">
        <f>dataVAR!C1331</f>
        <v>1245.55</v>
      </c>
      <c r="D1317">
        <f t="shared" si="43"/>
        <v>-0.22327485849624676</v>
      </c>
      <c r="E1317">
        <v>-7.6672955722371277E-3</v>
      </c>
      <c r="G1317">
        <v>1308</v>
      </c>
      <c r="H1317">
        <f t="shared" ca="1" si="44"/>
        <v>6.0649679312477708E-2</v>
      </c>
    </row>
    <row r="1318" spans="2:8">
      <c r="B1318" s="79">
        <f>dataVAR!B1548</f>
        <v>43269</v>
      </c>
      <c r="C1318" s="240">
        <f>dataVAR!C1548</f>
        <v>1523.65</v>
      </c>
      <c r="D1318">
        <f t="shared" si="43"/>
        <v>-0.20276966494929924</v>
      </c>
      <c r="E1318">
        <v>-7.6789288878678285E-3</v>
      </c>
      <c r="G1318">
        <v>1309</v>
      </c>
      <c r="H1318">
        <f t="shared" ca="1" si="44"/>
        <v>-5.85795476604767E-3</v>
      </c>
    </row>
    <row r="1319" spans="2:8">
      <c r="B1319" s="79">
        <f>dataVAR!B1191</f>
        <v>43802</v>
      </c>
      <c r="C1319" s="240">
        <f>dataVAR!C1191</f>
        <v>1832.6</v>
      </c>
      <c r="D1319">
        <f t="shared" si="43"/>
        <v>-1.7175051838917388</v>
      </c>
      <c r="E1319">
        <v>-7.693986685583399E-3</v>
      </c>
      <c r="G1319">
        <v>1310</v>
      </c>
      <c r="H1319">
        <f t="shared" ca="1" si="44"/>
        <v>2.2051475802571791E-2</v>
      </c>
    </row>
    <row r="1320" spans="2:8">
      <c r="B1320" s="79">
        <f>dataVAR!B28</f>
        <v>45512</v>
      </c>
      <c r="C1320" s="240">
        <f>dataVAR!C28</f>
        <v>4980.1000000000004</v>
      </c>
      <c r="D1320">
        <f t="shared" si="43"/>
        <v>0.24361960603200747</v>
      </c>
      <c r="E1320">
        <v>-7.7106885403906813E-3</v>
      </c>
      <c r="G1320">
        <v>1311</v>
      </c>
      <c r="H1320">
        <f t="shared" ca="1" si="44"/>
        <v>2.8936892699163851E-2</v>
      </c>
    </row>
    <row r="1321" spans="2:8">
      <c r="B1321" s="79">
        <f>dataVAR!B227</f>
        <v>45218</v>
      </c>
      <c r="C1321" s="240">
        <f>dataVAR!C227</f>
        <v>3766.85</v>
      </c>
      <c r="D1321">
        <f t="shared" si="43"/>
        <v>6.4045555304830304E-2</v>
      </c>
      <c r="E1321">
        <v>-7.7252877072354646E-3</v>
      </c>
      <c r="G1321">
        <v>1312</v>
      </c>
      <c r="H1321">
        <f t="shared" ca="1" si="44"/>
        <v>-7.0224351885081922E-3</v>
      </c>
    </row>
    <row r="1322" spans="2:8">
      <c r="B1322" s="79">
        <f>dataVAR!B389</f>
        <v>44978</v>
      </c>
      <c r="C1322" s="240">
        <f>dataVAR!C389</f>
        <v>3525.6</v>
      </c>
      <c r="D1322">
        <f t="shared" si="43"/>
        <v>-8.5857726344452087E-2</v>
      </c>
      <c r="E1322">
        <v>-7.7291808486498756E-3</v>
      </c>
      <c r="G1322">
        <v>1313</v>
      </c>
      <c r="H1322">
        <f t="shared" ca="1" si="44"/>
        <v>2.7517658768820203E-3</v>
      </c>
    </row>
    <row r="1323" spans="2:8">
      <c r="B1323" s="79">
        <f>dataVAR!B167</f>
        <v>45307</v>
      </c>
      <c r="C1323" s="240">
        <f>dataVAR!C167</f>
        <v>3828.3</v>
      </c>
      <c r="D1323">
        <f t="shared" si="43"/>
        <v>0.23493456625656298</v>
      </c>
      <c r="E1323">
        <v>-7.8233158320925259E-3</v>
      </c>
      <c r="G1323">
        <v>1314</v>
      </c>
      <c r="H1323">
        <f t="shared" ca="1" si="44"/>
        <v>8.6755205725904255E-3</v>
      </c>
    </row>
    <row r="1324" spans="2:8">
      <c r="B1324" s="79">
        <f>dataVAR!B891</f>
        <v>44239</v>
      </c>
      <c r="C1324" s="240">
        <f>dataVAR!C891</f>
        <v>2928.9</v>
      </c>
      <c r="D1324">
        <f t="shared" si="43"/>
        <v>0.2127419850455802</v>
      </c>
      <c r="E1324">
        <v>-7.8527774932568538E-3</v>
      </c>
      <c r="G1324">
        <v>1315</v>
      </c>
      <c r="H1324">
        <f t="shared" ca="1" si="44"/>
        <v>8.9425196402034279E-3</v>
      </c>
    </row>
    <row r="1325" spans="2:8">
      <c r="B1325" s="79">
        <f>dataVAR!B1092</f>
        <v>43949</v>
      </c>
      <c r="C1325" s="240">
        <f>dataVAR!C1092</f>
        <v>2305.8000000000002</v>
      </c>
      <c r="D1325">
        <f t="shared" si="43"/>
        <v>-0.76220834417555727</v>
      </c>
      <c r="E1325">
        <v>-7.8714545927659092E-3</v>
      </c>
      <c r="G1325">
        <v>1316</v>
      </c>
      <c r="H1325">
        <f t="shared" ca="1" si="44"/>
        <v>1.1616110859722943E-2</v>
      </c>
    </row>
    <row r="1326" spans="2:8">
      <c r="B1326" s="79">
        <f>dataVAR!B655</f>
        <v>44588</v>
      </c>
      <c r="C1326" s="240">
        <f>dataVAR!C655</f>
        <v>4063.3</v>
      </c>
      <c r="D1326">
        <f t="shared" si="43"/>
        <v>0.59236334998646423</v>
      </c>
      <c r="E1326">
        <v>-7.9122880417393827E-3</v>
      </c>
      <c r="G1326">
        <v>1317</v>
      </c>
      <c r="H1326">
        <f t="shared" ca="1" si="44"/>
        <v>-1.5661375046486049E-2</v>
      </c>
    </row>
    <row r="1327" spans="2:8">
      <c r="B1327" s="79">
        <f>dataVAR!B1515</f>
        <v>43314</v>
      </c>
      <c r="C1327" s="240">
        <f>dataVAR!C1515</f>
        <v>1656.35</v>
      </c>
      <c r="D1327">
        <f t="shared" si="43"/>
        <v>-0.35128445075014336</v>
      </c>
      <c r="E1327">
        <v>-8.0598907235790371E-3</v>
      </c>
      <c r="G1327">
        <v>1318</v>
      </c>
      <c r="H1327">
        <f t="shared" ca="1" si="44"/>
        <v>2.4665512966098386E-2</v>
      </c>
    </row>
    <row r="1328" spans="2:8">
      <c r="B1328" s="79">
        <f>dataVAR!B1097</f>
        <v>43942</v>
      </c>
      <c r="C1328" s="240">
        <f>dataVAR!C1097</f>
        <v>2238.1999999999998</v>
      </c>
      <c r="D1328">
        <f t="shared" si="43"/>
        <v>-0.36037887588240569</v>
      </c>
      <c r="E1328">
        <v>-8.0645161290323394E-3</v>
      </c>
      <c r="G1328">
        <v>1319</v>
      </c>
      <c r="H1328">
        <f t="shared" ca="1" si="44"/>
        <v>2.3892726445160609E-2</v>
      </c>
    </row>
    <row r="1329" spans="2:8">
      <c r="B1329" s="79">
        <f>dataVAR!B820</f>
        <v>44348</v>
      </c>
      <c r="C1329" s="240">
        <f>dataVAR!C820</f>
        <v>3044.8</v>
      </c>
      <c r="D1329">
        <f t="shared" si="43"/>
        <v>-0.17056949553336834</v>
      </c>
      <c r="E1329">
        <v>-8.0793483972674413E-3</v>
      </c>
      <c r="G1329">
        <v>1320</v>
      </c>
      <c r="H1329">
        <f t="shared" ca="1" si="44"/>
        <v>7.6802726587701688E-3</v>
      </c>
    </row>
    <row r="1330" spans="2:8">
      <c r="B1330" s="79">
        <f>dataVAR!B774</f>
        <v>44413</v>
      </c>
      <c r="C1330" s="240">
        <f>dataVAR!C774</f>
        <v>3564.15</v>
      </c>
      <c r="D1330">
        <f t="shared" si="43"/>
        <v>-0.31418430761892729</v>
      </c>
      <c r="E1330">
        <v>-8.1085251743052596E-3</v>
      </c>
      <c r="G1330">
        <v>1321</v>
      </c>
      <c r="H1330">
        <f t="shared" ca="1" si="44"/>
        <v>-4.1352245764160377E-2</v>
      </c>
    </row>
    <row r="1331" spans="2:8">
      <c r="B1331" s="79">
        <f>dataVAR!B675</f>
        <v>44559</v>
      </c>
      <c r="C1331" s="240">
        <f>dataVAR!C675</f>
        <v>4683.95</v>
      </c>
      <c r="D1331">
        <f t="shared" si="43"/>
        <v>0.68807310069492622</v>
      </c>
      <c r="E1331">
        <v>-8.1128107686888207E-3</v>
      </c>
      <c r="G1331">
        <v>1322</v>
      </c>
      <c r="H1331">
        <f t="shared" ca="1" si="44"/>
        <v>5.6490800481286581E-2</v>
      </c>
    </row>
    <row r="1332" spans="2:8">
      <c r="B1332" s="79">
        <f>dataVAR!B1379</f>
        <v>43517</v>
      </c>
      <c r="C1332" s="240">
        <f>dataVAR!C1379</f>
        <v>1461.05</v>
      </c>
      <c r="D1332">
        <f t="shared" si="43"/>
        <v>-0.41411998220457891</v>
      </c>
      <c r="E1332">
        <v>-8.1448273501934162E-3</v>
      </c>
      <c r="G1332">
        <v>1323</v>
      </c>
      <c r="H1332">
        <f t="shared" ca="1" si="44"/>
        <v>-1.6822694248044119E-2</v>
      </c>
    </row>
    <row r="1333" spans="2:8">
      <c r="B1333" s="79">
        <f>dataVAR!B979</f>
        <v>44111</v>
      </c>
      <c r="C1333" s="240">
        <f>dataVAR!C979</f>
        <v>2066.1</v>
      </c>
      <c r="D1333">
        <f t="shared" si="43"/>
        <v>-1.4480180049368379</v>
      </c>
      <c r="E1333">
        <v>-8.2038623493539877E-3</v>
      </c>
      <c r="G1333">
        <v>1324</v>
      </c>
      <c r="H1333">
        <f t="shared" ca="1" si="44"/>
        <v>-3.5723663835092817E-2</v>
      </c>
    </row>
    <row r="1334" spans="2:8">
      <c r="B1334" s="79">
        <f>dataVAR!B19</f>
        <v>45526</v>
      </c>
      <c r="C1334" s="240">
        <f>dataVAR!C19</f>
        <v>5057.8500000000004</v>
      </c>
      <c r="D1334">
        <f t="shared" si="43"/>
        <v>0.21440928457743907</v>
      </c>
      <c r="E1334">
        <v>-8.2248386171988996E-3</v>
      </c>
      <c r="G1334">
        <v>1325</v>
      </c>
      <c r="H1334">
        <f t="shared" ca="1" si="44"/>
        <v>-3.2329180217533837E-2</v>
      </c>
    </row>
    <row r="1335" spans="2:8">
      <c r="B1335" s="79">
        <f>dataVAR!B613</f>
        <v>44650</v>
      </c>
      <c r="C1335" s="240">
        <f>dataVAR!C613</f>
        <v>3973.4</v>
      </c>
      <c r="D1335">
        <f t="shared" si="43"/>
        <v>0.51995771883022091</v>
      </c>
      <c r="E1335">
        <v>-8.2297276891326859E-3</v>
      </c>
      <c r="G1335">
        <v>1326</v>
      </c>
      <c r="H1335">
        <f t="shared" ca="1" si="44"/>
        <v>-1.39137463351826E-2</v>
      </c>
    </row>
    <row r="1336" spans="2:8">
      <c r="B1336" s="79">
        <f>dataVAR!B1176</f>
        <v>43823</v>
      </c>
      <c r="C1336" s="240">
        <f>dataVAR!C1176</f>
        <v>1907.4</v>
      </c>
      <c r="D1336">
        <f t="shared" si="43"/>
        <v>-0.23770577749816507</v>
      </c>
      <c r="E1336">
        <v>-8.2310999266015615E-3</v>
      </c>
      <c r="G1336">
        <v>1327</v>
      </c>
      <c r="H1336">
        <f t="shared" ca="1" si="44"/>
        <v>3.6881285236994132E-2</v>
      </c>
    </row>
    <row r="1337" spans="2:8">
      <c r="B1337" s="79">
        <f>dataVAR!B945</f>
        <v>44160</v>
      </c>
      <c r="C1337" s="240">
        <f>dataVAR!C945</f>
        <v>2360.8000000000002</v>
      </c>
      <c r="D1337">
        <f t="shared" si="43"/>
        <v>-0.32554642494069791</v>
      </c>
      <c r="E1337">
        <v>-8.2387326330056829E-3</v>
      </c>
      <c r="G1337">
        <v>1328</v>
      </c>
      <c r="H1337">
        <f t="shared" ca="1" si="44"/>
        <v>2.084997600519856E-2</v>
      </c>
    </row>
    <row r="1338" spans="2:8">
      <c r="B1338" s="79">
        <f>dataVAR!B872</f>
        <v>44267</v>
      </c>
      <c r="C1338" s="240">
        <f>dataVAR!C872</f>
        <v>3129.35</v>
      </c>
      <c r="D1338">
        <f t="shared" si="43"/>
        <v>0.4158371546806845</v>
      </c>
      <c r="E1338">
        <v>-8.2605013820761207E-3</v>
      </c>
      <c r="G1338">
        <v>1329</v>
      </c>
      <c r="H1338">
        <f t="shared" ca="1" si="44"/>
        <v>3.5880019191378894E-3</v>
      </c>
    </row>
    <row r="1339" spans="2:8">
      <c r="B1339" s="79">
        <f>dataVAR!B1225</f>
        <v>43752</v>
      </c>
      <c r="C1339" s="240">
        <f>dataVAR!C1225</f>
        <v>1828.05</v>
      </c>
      <c r="D1339">
        <f t="shared" si="43"/>
        <v>0.20502721479171793</v>
      </c>
      <c r="E1339">
        <v>-8.2875194879790445E-3</v>
      </c>
      <c r="G1339">
        <v>1330</v>
      </c>
      <c r="H1339">
        <f t="shared" ca="1" si="44"/>
        <v>-3.5329860181679586E-2</v>
      </c>
    </row>
    <row r="1340" spans="2:8">
      <c r="B1340" s="79">
        <f>dataVAR!B1344</f>
        <v>43570</v>
      </c>
      <c r="C1340" s="240">
        <f>dataVAR!C1344</f>
        <v>1453.25</v>
      </c>
      <c r="D1340">
        <f t="shared" si="43"/>
        <v>-0.32090142783416475</v>
      </c>
      <c r="E1340">
        <v>-8.3261654911404841E-3</v>
      </c>
      <c r="G1340">
        <v>1331</v>
      </c>
      <c r="H1340">
        <f t="shared" ca="1" si="44"/>
        <v>5.5839792847308896E-2</v>
      </c>
    </row>
    <row r="1341" spans="2:8">
      <c r="B1341" s="79">
        <f>dataVAR!B1178</f>
        <v>43819</v>
      </c>
      <c r="C1341" s="240">
        <f>dataVAR!C1178</f>
        <v>1919.6</v>
      </c>
      <c r="D1341">
        <f t="shared" si="43"/>
        <v>-0.77745363617420304</v>
      </c>
      <c r="E1341">
        <v>-8.3350698062096273E-3</v>
      </c>
      <c r="G1341">
        <v>1332</v>
      </c>
      <c r="H1341">
        <f t="shared" ca="1" si="44"/>
        <v>-1.2381015358398294E-2</v>
      </c>
    </row>
    <row r="1342" spans="2:8">
      <c r="B1342" s="79">
        <f>dataVAR!B554</f>
        <v>44736</v>
      </c>
      <c r="C1342" s="240">
        <f>dataVAR!C554</f>
        <v>3412</v>
      </c>
      <c r="D1342">
        <f t="shared" si="43"/>
        <v>0.56968053927315354</v>
      </c>
      <c r="E1342">
        <v>-8.3382180539272616E-3</v>
      </c>
      <c r="G1342">
        <v>1333</v>
      </c>
      <c r="H1342">
        <f t="shared" ca="1" si="44"/>
        <v>5.3523335462374227E-2</v>
      </c>
    </row>
    <row r="1343" spans="2:8">
      <c r="B1343" s="79">
        <f>dataVAR!B1542</f>
        <v>43277</v>
      </c>
      <c r="C1343" s="240">
        <f>dataVAR!C1542</f>
        <v>1468.25</v>
      </c>
      <c r="D1343">
        <f t="shared" si="43"/>
        <v>-1.9870594244849311</v>
      </c>
      <c r="E1343">
        <v>-8.3432657926102508E-3</v>
      </c>
      <c r="G1343">
        <v>1334</v>
      </c>
      <c r="H1343">
        <f t="shared" ca="1" si="44"/>
        <v>4.9651602375070304E-2</v>
      </c>
    </row>
    <row r="1344" spans="2:8">
      <c r="B1344" s="79">
        <f>dataVAR!B739</f>
        <v>44466</v>
      </c>
      <c r="C1344" s="240">
        <f>dataVAR!C739</f>
        <v>4385.75</v>
      </c>
      <c r="D1344">
        <f t="shared" si="43"/>
        <v>0.1930000570027931</v>
      </c>
      <c r="E1344">
        <v>-8.3452089152369294E-3</v>
      </c>
      <c r="G1344">
        <v>1335</v>
      </c>
      <c r="H1344">
        <f t="shared" ca="1" si="44"/>
        <v>-3.6819258868060847E-3</v>
      </c>
    </row>
    <row r="1345" spans="2:8">
      <c r="B1345" s="79">
        <f>dataVAR!B266</f>
        <v>45161</v>
      </c>
      <c r="C1345" s="240">
        <f>dataVAR!C266</f>
        <v>3539.3</v>
      </c>
      <c r="D1345">
        <f t="shared" si="43"/>
        <v>0.68243720509705319</v>
      </c>
      <c r="E1345">
        <v>-8.3632356680699311E-3</v>
      </c>
      <c r="G1345">
        <v>1336</v>
      </c>
      <c r="H1345">
        <f t="shared" ca="1" si="44"/>
        <v>-4.9972507749224595E-3</v>
      </c>
    </row>
    <row r="1346" spans="2:8">
      <c r="B1346" s="79">
        <f>dataVAR!B1679</f>
        <v>43075</v>
      </c>
      <c r="C1346" s="240">
        <f>dataVAR!C1679</f>
        <v>1123.95</v>
      </c>
      <c r="D1346">
        <f t="shared" si="43"/>
        <v>-2.0619689487966548</v>
      </c>
      <c r="E1346">
        <v>-8.3633613594909593E-3</v>
      </c>
      <c r="G1346">
        <v>1337</v>
      </c>
      <c r="H1346">
        <f t="shared" ca="1" si="44"/>
        <v>-1.827373637837474E-2</v>
      </c>
    </row>
    <row r="1347" spans="2:8">
      <c r="B1347" s="79">
        <f>dataVAR!B400</f>
        <v>44963</v>
      </c>
      <c r="C1347" s="240">
        <f>dataVAR!C400</f>
        <v>3441.5</v>
      </c>
      <c r="D1347">
        <f t="shared" si="43"/>
        <v>-5.5818683713496998E-2</v>
      </c>
      <c r="E1347">
        <v>-8.3829725410431242E-3</v>
      </c>
      <c r="G1347">
        <v>1338</v>
      </c>
      <c r="H1347">
        <f t="shared" ca="1" si="44"/>
        <v>-5.7266923826622598E-3</v>
      </c>
    </row>
    <row r="1348" spans="2:8">
      <c r="B1348" s="79">
        <f>dataVAR!B243</f>
        <v>45195</v>
      </c>
      <c r="C1348" s="240">
        <f>dataVAR!C243</f>
        <v>3633.6</v>
      </c>
      <c r="D1348">
        <f t="shared" si="43"/>
        <v>0.39872302950242178</v>
      </c>
      <c r="E1348">
        <v>-8.3938793483047114E-3</v>
      </c>
      <c r="G1348">
        <v>1339</v>
      </c>
      <c r="H1348">
        <f t="shared" ca="1" si="44"/>
        <v>3.5755006005896657E-2</v>
      </c>
    </row>
    <row r="1349" spans="2:8">
      <c r="B1349" s="79">
        <f>dataVAR!B982</f>
        <v>44105</v>
      </c>
      <c r="C1349" s="240">
        <f>dataVAR!C982</f>
        <v>2184.8000000000002</v>
      </c>
      <c r="D1349">
        <f t="shared" si="43"/>
        <v>-0.41964939582570482</v>
      </c>
      <c r="E1349">
        <v>-8.3989381179054873E-3</v>
      </c>
      <c r="G1349">
        <v>1340</v>
      </c>
      <c r="H1349">
        <f t="shared" ca="1" si="44"/>
        <v>2.3487520567698775E-2</v>
      </c>
    </row>
    <row r="1350" spans="2:8">
      <c r="B1350" s="79">
        <f>dataVAR!B886</f>
        <v>44246</v>
      </c>
      <c r="C1350" s="240">
        <f>dataVAR!C886</f>
        <v>3101.65</v>
      </c>
      <c r="D1350">
        <f t="shared" si="43"/>
        <v>-0.51126013573420581</v>
      </c>
      <c r="E1350">
        <v>-8.4148759531216966E-3</v>
      </c>
      <c r="G1350">
        <v>1341</v>
      </c>
      <c r="H1350">
        <f t="shared" ca="1" si="44"/>
        <v>1.8597542016113484E-2</v>
      </c>
    </row>
    <row r="1351" spans="2:8">
      <c r="B1351" s="79">
        <f>dataVAR!B670</f>
        <v>44566</v>
      </c>
      <c r="C1351" s="240">
        <f>dataVAR!C670</f>
        <v>4687.3999999999996</v>
      </c>
      <c r="D1351">
        <f t="shared" si="43"/>
        <v>0.61040235525024533</v>
      </c>
      <c r="E1351">
        <v>-8.4375133336178233E-3</v>
      </c>
      <c r="G1351">
        <v>1342</v>
      </c>
      <c r="H1351">
        <f t="shared" ca="1" si="44"/>
        <v>4.2165232140367485E-2</v>
      </c>
    </row>
    <row r="1352" spans="2:8">
      <c r="B1352" s="79">
        <f>dataVAR!B1200</f>
        <v>43789</v>
      </c>
      <c r="C1352" s="240">
        <f>dataVAR!C1200</f>
        <v>1826.2</v>
      </c>
      <c r="D1352">
        <f t="shared" si="43"/>
        <v>0.22023874712517799</v>
      </c>
      <c r="E1352">
        <v>-8.4601905596320467E-3</v>
      </c>
      <c r="G1352">
        <v>1343</v>
      </c>
      <c r="H1352">
        <f t="shared" ca="1" si="44"/>
        <v>6.3746639201702378E-3</v>
      </c>
    </row>
    <row r="1353" spans="2:8">
      <c r="B1353" s="79">
        <f>dataVAR!B1453</f>
        <v>43410</v>
      </c>
      <c r="C1353" s="240">
        <f>dataVAR!C1453</f>
        <v>1424</v>
      </c>
      <c r="D1353">
        <f t="shared" si="43"/>
        <v>-1.526825842696629</v>
      </c>
      <c r="E1353">
        <v>-8.4620786516853615E-3</v>
      </c>
      <c r="G1353">
        <v>1344</v>
      </c>
      <c r="H1353">
        <f t="shared" ca="1" si="44"/>
        <v>5.0471594463028346E-2</v>
      </c>
    </row>
    <row r="1354" spans="2:8">
      <c r="B1354" s="79">
        <f>dataVAR!B274</f>
        <v>45148</v>
      </c>
      <c r="C1354" s="240">
        <f>dataVAR!C274</f>
        <v>3598.2</v>
      </c>
      <c r="D1354">
        <f t="shared" ref="D1354:D1417" si="45">(C1354-C1355)/C1354</f>
        <v>6.9242954810738611E-2</v>
      </c>
      <c r="E1354">
        <v>-8.4903562892557904E-3</v>
      </c>
      <c r="G1354">
        <v>1345</v>
      </c>
      <c r="H1354">
        <f t="shared" ca="1" si="44"/>
        <v>3.8280552916398633E-2</v>
      </c>
    </row>
    <row r="1355" spans="2:8">
      <c r="B1355" s="79">
        <f>dataVAR!B791</f>
        <v>44389</v>
      </c>
      <c r="C1355" s="240">
        <f>dataVAR!C791</f>
        <v>3349.05</v>
      </c>
      <c r="D1355">
        <f t="shared" si="45"/>
        <v>-0.58226959884146257</v>
      </c>
      <c r="E1355">
        <v>-8.5248055418700001E-3</v>
      </c>
      <c r="G1355">
        <v>1346</v>
      </c>
      <c r="H1355">
        <f t="shared" ref="H1355:H1418" ca="1" si="46">_xlfn.NORM.INV(RAND(),N$12,N$13)</f>
        <v>3.4125569340773806E-2</v>
      </c>
    </row>
    <row r="1356" spans="2:8">
      <c r="B1356" s="79">
        <f>dataVAR!B5</f>
        <v>45546</v>
      </c>
      <c r="C1356" s="240">
        <f>dataVAR!C5</f>
        <v>5299.1</v>
      </c>
      <c r="D1356">
        <f t="shared" si="45"/>
        <v>0.37429940933366046</v>
      </c>
      <c r="E1356">
        <v>-8.5486214640220545E-3</v>
      </c>
      <c r="G1356">
        <v>1347</v>
      </c>
      <c r="H1356">
        <f t="shared" ca="1" si="46"/>
        <v>4.0643516710097888E-2</v>
      </c>
    </row>
    <row r="1357" spans="2:8">
      <c r="B1357" s="79">
        <f>dataVAR!B798</f>
        <v>44378</v>
      </c>
      <c r="C1357" s="240">
        <f>dataVAR!C798</f>
        <v>3315.65</v>
      </c>
      <c r="D1357">
        <f t="shared" si="45"/>
        <v>-0.22328955106841791</v>
      </c>
      <c r="E1357">
        <v>-8.5805196567791588E-3</v>
      </c>
      <c r="G1357">
        <v>1348</v>
      </c>
      <c r="H1357">
        <f t="shared" ca="1" si="46"/>
        <v>-2.00169039308387E-2</v>
      </c>
    </row>
    <row r="1358" spans="2:8">
      <c r="B1358" s="79">
        <f>dataVAR!B602</f>
        <v>44669</v>
      </c>
      <c r="C1358" s="240">
        <f>dataVAR!C602</f>
        <v>4056</v>
      </c>
      <c r="D1358">
        <f t="shared" si="45"/>
        <v>-0.14286242603550292</v>
      </c>
      <c r="E1358">
        <v>-8.6045364891518955E-3</v>
      </c>
      <c r="G1358">
        <v>1349</v>
      </c>
      <c r="H1358">
        <f t="shared" ca="1" si="46"/>
        <v>2.9462233635665143E-2</v>
      </c>
    </row>
    <row r="1359" spans="2:8">
      <c r="B1359" s="79">
        <f>dataVAR!B716</f>
        <v>44498</v>
      </c>
      <c r="C1359" s="240">
        <f>dataVAR!C716</f>
        <v>4635.45</v>
      </c>
      <c r="D1359">
        <f t="shared" si="45"/>
        <v>0.5707536485130893</v>
      </c>
      <c r="E1359">
        <v>-8.6722971879752385E-3</v>
      </c>
      <c r="G1359">
        <v>1350</v>
      </c>
      <c r="H1359">
        <f t="shared" ca="1" si="46"/>
        <v>-1.5516810942591441E-2</v>
      </c>
    </row>
    <row r="1360" spans="2:8">
      <c r="B1360" s="79">
        <f>dataVAR!B1036</f>
        <v>44029</v>
      </c>
      <c r="C1360" s="240">
        <f>dataVAR!C1036</f>
        <v>1989.75</v>
      </c>
      <c r="D1360">
        <f t="shared" si="45"/>
        <v>-1.0115089835406459</v>
      </c>
      <c r="E1360">
        <v>-8.6945596180424446E-3</v>
      </c>
      <c r="G1360">
        <v>1351</v>
      </c>
      <c r="H1360">
        <f t="shared" ca="1" si="46"/>
        <v>2.0877007046484569E-2</v>
      </c>
    </row>
    <row r="1361" spans="2:8">
      <c r="B1361" s="79">
        <f>dataVAR!B440</f>
        <v>44904</v>
      </c>
      <c r="C1361" s="240">
        <f>dataVAR!C440</f>
        <v>4002.4</v>
      </c>
      <c r="D1361">
        <f t="shared" si="45"/>
        <v>0.71703228063162106</v>
      </c>
      <c r="E1361">
        <v>-8.6947831301218588E-3</v>
      </c>
      <c r="G1361">
        <v>1352</v>
      </c>
      <c r="H1361">
        <f t="shared" ca="1" si="46"/>
        <v>1.9654864245963787E-3</v>
      </c>
    </row>
    <row r="1362" spans="2:8">
      <c r="B1362" s="79">
        <f>dataVAR!B1677</f>
        <v>43077</v>
      </c>
      <c r="C1362" s="240">
        <f>dataVAR!C1677</f>
        <v>1132.55</v>
      </c>
      <c r="D1362">
        <f t="shared" si="45"/>
        <v>-2.0693567612908921</v>
      </c>
      <c r="E1362">
        <v>-8.6971877621298283E-3</v>
      </c>
      <c r="G1362">
        <v>1353</v>
      </c>
      <c r="H1362">
        <f t="shared" ca="1" si="46"/>
        <v>-1.8150396663931537E-2</v>
      </c>
    </row>
    <row r="1363" spans="2:8">
      <c r="B1363" s="79">
        <f>dataVAR!B353</f>
        <v>45035</v>
      </c>
      <c r="C1363" s="240">
        <f>dataVAR!C353</f>
        <v>3476.2</v>
      </c>
      <c r="D1363">
        <f t="shared" si="45"/>
        <v>0.64484206892583862</v>
      </c>
      <c r="E1363">
        <v>-8.8027156089984359E-3</v>
      </c>
      <c r="G1363">
        <v>1354</v>
      </c>
      <c r="H1363">
        <f t="shared" ca="1" si="46"/>
        <v>-4.0975321103683654E-2</v>
      </c>
    </row>
    <row r="1364" spans="2:8">
      <c r="B1364" s="79">
        <f>dataVAR!B1653</f>
        <v>43112</v>
      </c>
      <c r="C1364" s="240">
        <f>dataVAR!C1653</f>
        <v>1234.5999999999999</v>
      </c>
      <c r="D1364">
        <f t="shared" si="45"/>
        <v>-2.1571764134132514</v>
      </c>
      <c r="E1364">
        <v>-8.8287704519683236E-3</v>
      </c>
      <c r="G1364">
        <v>1355</v>
      </c>
      <c r="H1364">
        <f t="shared" ca="1" si="46"/>
        <v>2.7091405355796502E-2</v>
      </c>
    </row>
    <row r="1365" spans="2:8">
      <c r="B1365" s="79">
        <f>dataVAR!B175</f>
        <v>45295</v>
      </c>
      <c r="C1365" s="240">
        <f>dataVAR!C175</f>
        <v>3897.85</v>
      </c>
      <c r="D1365">
        <f t="shared" si="45"/>
        <v>0.62608874122913905</v>
      </c>
      <c r="E1365">
        <v>-8.851033261926447E-3</v>
      </c>
      <c r="G1365">
        <v>1356</v>
      </c>
      <c r="H1365">
        <f t="shared" ca="1" si="46"/>
        <v>-3.6202563767358649E-2</v>
      </c>
    </row>
    <row r="1366" spans="2:8">
      <c r="B1366" s="79">
        <f>dataVAR!B1370</f>
        <v>43531</v>
      </c>
      <c r="C1366" s="240">
        <f>dataVAR!C1370</f>
        <v>1457.45</v>
      </c>
      <c r="D1366">
        <f t="shared" si="45"/>
        <v>-1.7514837558749869</v>
      </c>
      <c r="E1366">
        <v>-8.8510755085936827E-3</v>
      </c>
      <c r="G1366">
        <v>1357</v>
      </c>
      <c r="H1366">
        <f t="shared" ca="1" si="46"/>
        <v>-6.298286679253165E-2</v>
      </c>
    </row>
    <row r="1367" spans="2:8">
      <c r="B1367" s="79">
        <f>dataVAR!B187</f>
        <v>45278</v>
      </c>
      <c r="C1367" s="240">
        <f>dataVAR!C187</f>
        <v>4010.15</v>
      </c>
      <c r="D1367">
        <f t="shared" si="45"/>
        <v>0.62548782464496344</v>
      </c>
      <c r="E1367">
        <v>-8.8525366881538094E-3</v>
      </c>
      <c r="G1367">
        <v>1358</v>
      </c>
      <c r="H1367">
        <f t="shared" ca="1" si="46"/>
        <v>-2.1390900250987565E-2</v>
      </c>
    </row>
    <row r="1368" spans="2:8">
      <c r="B1368" s="79">
        <f>dataVAR!B1483</f>
        <v>43364</v>
      </c>
      <c r="C1368" s="240">
        <f>dataVAR!C1483</f>
        <v>1501.85</v>
      </c>
      <c r="D1368">
        <f t="shared" si="45"/>
        <v>-0.21500149815227892</v>
      </c>
      <c r="E1368">
        <v>-8.8557445816827129E-3</v>
      </c>
      <c r="G1368">
        <v>1359</v>
      </c>
      <c r="H1368">
        <f t="shared" ca="1" si="46"/>
        <v>5.3358775155396443E-2</v>
      </c>
    </row>
    <row r="1369" spans="2:8">
      <c r="B1369" s="79">
        <f>dataVAR!B1189</f>
        <v>43804</v>
      </c>
      <c r="C1369" s="240">
        <f>dataVAR!C1189</f>
        <v>1824.75</v>
      </c>
      <c r="D1369">
        <f t="shared" si="45"/>
        <v>-1.1172763392245513</v>
      </c>
      <c r="E1369">
        <v>-8.8779284833539092E-3</v>
      </c>
      <c r="G1369">
        <v>1360</v>
      </c>
      <c r="H1369">
        <f t="shared" ca="1" si="46"/>
        <v>-3.7233732184784041E-2</v>
      </c>
    </row>
    <row r="1370" spans="2:8">
      <c r="B1370" s="79">
        <f>dataVAR!B174</f>
        <v>45296</v>
      </c>
      <c r="C1370" s="240">
        <f>dataVAR!C174</f>
        <v>3863.5</v>
      </c>
      <c r="D1370">
        <f t="shared" si="45"/>
        <v>0.69625986799534101</v>
      </c>
      <c r="E1370">
        <v>-8.8909020318363938E-3</v>
      </c>
      <c r="G1370">
        <v>1361</v>
      </c>
      <c r="H1370">
        <f t="shared" ca="1" si="46"/>
        <v>3.9966747122215191E-3</v>
      </c>
    </row>
    <row r="1371" spans="2:8">
      <c r="B1371" s="79">
        <f>dataVAR!B1630</f>
        <v>43147</v>
      </c>
      <c r="C1371" s="240">
        <f>dataVAR!C1630</f>
        <v>1173.5</v>
      </c>
      <c r="D1371">
        <f t="shared" si="45"/>
        <v>-2.3098849595227953</v>
      </c>
      <c r="E1371">
        <v>-8.9049850873455863E-3</v>
      </c>
      <c r="G1371">
        <v>1362</v>
      </c>
      <c r="H1371">
        <f t="shared" ca="1" si="46"/>
        <v>-4.3420178400621609E-2</v>
      </c>
    </row>
    <row r="1372" spans="2:8">
      <c r="B1372" s="79">
        <f>dataVAR!B135</f>
        <v>45352</v>
      </c>
      <c r="C1372" s="240">
        <f>dataVAR!C135</f>
        <v>3884.15</v>
      </c>
      <c r="D1372">
        <f t="shared" si="45"/>
        <v>-0.3081111697540001</v>
      </c>
      <c r="E1372">
        <v>-8.9466163768134599E-3</v>
      </c>
      <c r="G1372">
        <v>1363</v>
      </c>
      <c r="H1372">
        <f t="shared" ca="1" si="46"/>
        <v>2.6894723444851502E-2</v>
      </c>
    </row>
    <row r="1373" spans="2:8">
      <c r="B1373" s="79">
        <f>dataVAR!B703</f>
        <v>44518</v>
      </c>
      <c r="C1373" s="240">
        <f>dataVAR!C703</f>
        <v>5080.8999999999996</v>
      </c>
      <c r="D1373">
        <f t="shared" si="45"/>
        <v>0.44660394811942761</v>
      </c>
      <c r="E1373">
        <v>-8.955106378791159E-3</v>
      </c>
      <c r="G1373">
        <v>1364</v>
      </c>
      <c r="H1373">
        <f t="shared" ca="1" si="46"/>
        <v>-4.3178390920807774E-2</v>
      </c>
    </row>
    <row r="1374" spans="2:8">
      <c r="B1374" s="79">
        <f>dataVAR!B903</f>
        <v>44223</v>
      </c>
      <c r="C1374" s="240">
        <f>dataVAR!C903</f>
        <v>2811.75</v>
      </c>
      <c r="D1374">
        <f t="shared" si="45"/>
        <v>0.47527340624166442</v>
      </c>
      <c r="E1374">
        <v>-8.9801724904418952E-3</v>
      </c>
      <c r="G1374">
        <v>1365</v>
      </c>
      <c r="H1374">
        <f t="shared" ca="1" si="46"/>
        <v>-1.5085910454114792E-2</v>
      </c>
    </row>
    <row r="1375" spans="2:8">
      <c r="B1375" s="79">
        <f>dataVAR!B1588</f>
        <v>43210</v>
      </c>
      <c r="C1375" s="240">
        <f>dataVAR!C1588</f>
        <v>1475.4</v>
      </c>
      <c r="D1375">
        <f t="shared" si="45"/>
        <v>0.2137725362613529</v>
      </c>
      <c r="E1375">
        <v>-8.9806154263250646E-3</v>
      </c>
      <c r="G1375">
        <v>1366</v>
      </c>
      <c r="H1375">
        <f t="shared" ca="1" si="46"/>
        <v>3.4098726322944312E-3</v>
      </c>
    </row>
    <row r="1376" spans="2:8">
      <c r="B1376" s="79">
        <f>dataVAR!B1661</f>
        <v>43102</v>
      </c>
      <c r="C1376" s="240">
        <f>dataVAR!C1661</f>
        <v>1160</v>
      </c>
      <c r="D1376">
        <f t="shared" si="45"/>
        <v>-1.4456896551724139</v>
      </c>
      <c r="E1376">
        <v>-9.0517241379310352E-3</v>
      </c>
      <c r="G1376">
        <v>1367</v>
      </c>
      <c r="H1376">
        <f t="shared" ca="1" si="46"/>
        <v>-1.5094352933566764E-2</v>
      </c>
    </row>
    <row r="1377" spans="2:8">
      <c r="B1377" s="79">
        <f>dataVAR!B904</f>
        <v>44221</v>
      </c>
      <c r="C1377" s="240">
        <f>dataVAR!C904</f>
        <v>2837</v>
      </c>
      <c r="D1377">
        <f t="shared" si="45"/>
        <v>0.43137116672541415</v>
      </c>
      <c r="E1377">
        <v>-9.0764892492069087E-3</v>
      </c>
      <c r="G1377">
        <v>1368</v>
      </c>
      <c r="H1377">
        <f t="shared" ca="1" si="46"/>
        <v>-2.2144598749516495E-2</v>
      </c>
    </row>
    <row r="1378" spans="2:8">
      <c r="B1378" s="79">
        <f>dataVAR!B1510</f>
        <v>43321</v>
      </c>
      <c r="C1378" s="240">
        <f>dataVAR!C1510</f>
        <v>1613.2</v>
      </c>
      <c r="D1378">
        <f t="shared" si="45"/>
        <v>-1.8789362757252668</v>
      </c>
      <c r="E1378">
        <v>-9.0813290354573913E-3</v>
      </c>
      <c r="G1378">
        <v>1369</v>
      </c>
      <c r="H1378">
        <f t="shared" ca="1" si="46"/>
        <v>2.3271284371587424E-2</v>
      </c>
    </row>
    <row r="1379" spans="2:8">
      <c r="B1379" s="79">
        <f>dataVAR!B106</f>
        <v>45398</v>
      </c>
      <c r="C1379" s="240">
        <f>dataVAR!C106</f>
        <v>4644.3</v>
      </c>
      <c r="D1379">
        <f t="shared" si="45"/>
        <v>9.1671511314945192E-2</v>
      </c>
      <c r="E1379">
        <v>-9.151002303899404E-3</v>
      </c>
      <c r="G1379">
        <v>1370</v>
      </c>
      <c r="H1379">
        <f t="shared" ca="1" si="46"/>
        <v>2.2065658328603535E-2</v>
      </c>
    </row>
    <row r="1380" spans="2:8">
      <c r="B1380" s="79">
        <f>dataVAR!B732</f>
        <v>44475</v>
      </c>
      <c r="C1380" s="240">
        <f>dataVAR!C732</f>
        <v>4218.55</v>
      </c>
      <c r="D1380">
        <f t="shared" si="45"/>
        <v>0.7225349942515793</v>
      </c>
      <c r="E1380">
        <v>-9.1856206516457064E-3</v>
      </c>
      <c r="G1380">
        <v>1371</v>
      </c>
      <c r="H1380">
        <f t="shared" ca="1" si="46"/>
        <v>-2.4894636861098857E-2</v>
      </c>
    </row>
    <row r="1381" spans="2:8">
      <c r="B1381" s="79">
        <f>dataVAR!B1662</f>
        <v>43101</v>
      </c>
      <c r="C1381" s="240">
        <f>dataVAR!C1662</f>
        <v>1170.5</v>
      </c>
      <c r="D1381">
        <f t="shared" si="45"/>
        <v>-0.26484408372490387</v>
      </c>
      <c r="E1381">
        <v>-9.269542930371558E-3</v>
      </c>
      <c r="G1381">
        <v>1372</v>
      </c>
      <c r="H1381">
        <f t="shared" ca="1" si="46"/>
        <v>1.9599257279496237E-2</v>
      </c>
    </row>
    <row r="1382" spans="2:8">
      <c r="B1382" s="79">
        <f>dataVAR!B1543</f>
        <v>43276</v>
      </c>
      <c r="C1382" s="240">
        <f>dataVAR!C1543</f>
        <v>1480.5</v>
      </c>
      <c r="D1382">
        <f t="shared" si="45"/>
        <v>-0.10472813238770683</v>
      </c>
      <c r="E1382">
        <v>-9.2874029044241815E-3</v>
      </c>
      <c r="G1382">
        <v>1373</v>
      </c>
      <c r="H1382">
        <f t="shared" ca="1" si="46"/>
        <v>-6.9918954426495358E-2</v>
      </c>
    </row>
    <row r="1383" spans="2:8">
      <c r="B1383" s="79">
        <f>dataVAR!B1513</f>
        <v>43318</v>
      </c>
      <c r="C1383" s="240">
        <f>dataVAR!C1513</f>
        <v>1635.55</v>
      </c>
      <c r="D1383">
        <f t="shared" si="45"/>
        <v>-1.3225214759561006</v>
      </c>
      <c r="E1383">
        <v>-9.2935098284980863E-3</v>
      </c>
      <c r="G1383">
        <v>1374</v>
      </c>
      <c r="H1383">
        <f t="shared" ca="1" si="46"/>
        <v>-1.3149457602163626E-2</v>
      </c>
    </row>
    <row r="1384" spans="2:8">
      <c r="B1384" s="79">
        <f>dataVAR!B235</f>
        <v>45208</v>
      </c>
      <c r="C1384" s="240">
        <f>dataVAR!C235</f>
        <v>3798.6</v>
      </c>
      <c r="D1384">
        <f t="shared" si="45"/>
        <v>0.61150160585478863</v>
      </c>
      <c r="E1384">
        <v>-9.3060601274153401E-3</v>
      </c>
      <c r="G1384">
        <v>1375</v>
      </c>
      <c r="H1384">
        <f t="shared" ca="1" si="46"/>
        <v>5.2497733978646719E-3</v>
      </c>
    </row>
    <row r="1385" spans="2:8">
      <c r="B1385" s="79">
        <f>dataVAR!B1586</f>
        <v>43214</v>
      </c>
      <c r="C1385" s="240">
        <f>dataVAR!C1586</f>
        <v>1475.75</v>
      </c>
      <c r="D1385">
        <f t="shared" si="45"/>
        <v>-1.0517702862951042</v>
      </c>
      <c r="E1385">
        <v>-9.317296290022023E-3</v>
      </c>
      <c r="G1385">
        <v>1376</v>
      </c>
      <c r="H1385">
        <f t="shared" ca="1" si="46"/>
        <v>-2.0008568764506708E-3</v>
      </c>
    </row>
    <row r="1386" spans="2:8">
      <c r="B1386" s="79">
        <f>dataVAR!B829</f>
        <v>44335</v>
      </c>
      <c r="C1386" s="240">
        <f>dataVAR!C829</f>
        <v>3027.9</v>
      </c>
      <c r="D1386">
        <f t="shared" si="45"/>
        <v>-0.14612437663066805</v>
      </c>
      <c r="E1386">
        <v>-9.3794378942501696E-3</v>
      </c>
      <c r="G1386">
        <v>1377</v>
      </c>
      <c r="H1386">
        <f t="shared" ca="1" si="46"/>
        <v>5.3066825674218693E-2</v>
      </c>
    </row>
    <row r="1387" spans="2:8">
      <c r="B1387" s="79">
        <f>dataVAR!B401</f>
        <v>44960</v>
      </c>
      <c r="C1387" s="240">
        <f>dataVAR!C401</f>
        <v>3470.35</v>
      </c>
      <c r="D1387">
        <f t="shared" si="45"/>
        <v>2.9334217009811613E-2</v>
      </c>
      <c r="E1387">
        <v>-9.379457403431983E-3</v>
      </c>
      <c r="G1387">
        <v>1378</v>
      </c>
      <c r="H1387">
        <f t="shared" ca="1" si="46"/>
        <v>-3.5169929906746902E-2</v>
      </c>
    </row>
    <row r="1388" spans="2:8">
      <c r="B1388" s="79">
        <f>dataVAR!B333</f>
        <v>45064</v>
      </c>
      <c r="C1388" s="240">
        <f>dataVAR!C333</f>
        <v>3368.55</v>
      </c>
      <c r="D1388">
        <f t="shared" si="45"/>
        <v>-0.42683053539356702</v>
      </c>
      <c r="E1388">
        <v>-9.3957340695550416E-3</v>
      </c>
      <c r="G1388">
        <v>1379</v>
      </c>
      <c r="H1388">
        <f t="shared" ca="1" si="46"/>
        <v>-5.4682101568500983E-3</v>
      </c>
    </row>
    <row r="1389" spans="2:8">
      <c r="B1389" s="79">
        <f>dataVAR!B49</f>
        <v>45482</v>
      </c>
      <c r="C1389" s="240">
        <f>dataVAR!C49</f>
        <v>4806.3500000000004</v>
      </c>
      <c r="D1389">
        <f t="shared" si="45"/>
        <v>0.50889968479199399</v>
      </c>
      <c r="E1389">
        <v>-9.4042256598041787E-3</v>
      </c>
      <c r="G1389">
        <v>1380</v>
      </c>
      <c r="H1389">
        <f t="shared" ca="1" si="46"/>
        <v>4.7528299970742809E-2</v>
      </c>
    </row>
    <row r="1390" spans="2:8">
      <c r="B1390" s="79">
        <f>dataVAR!B947</f>
        <v>44158</v>
      </c>
      <c r="C1390" s="240">
        <f>dataVAR!C947</f>
        <v>2360.4</v>
      </c>
      <c r="D1390">
        <f t="shared" si="45"/>
        <v>0.39467886798847657</v>
      </c>
      <c r="E1390">
        <v>-9.4051855617691138E-3</v>
      </c>
      <c r="G1390">
        <v>1381</v>
      </c>
      <c r="H1390">
        <f t="shared" ca="1" si="46"/>
        <v>-5.741773050302738E-3</v>
      </c>
    </row>
    <row r="1391" spans="2:8">
      <c r="B1391" s="79">
        <f>dataVAR!B1385</f>
        <v>43509</v>
      </c>
      <c r="C1391" s="240">
        <f>dataVAR!C1385</f>
        <v>1428.8</v>
      </c>
      <c r="D1391">
        <f t="shared" si="45"/>
        <v>-2.0156075027995519</v>
      </c>
      <c r="E1391">
        <v>-9.4134938409854742E-3</v>
      </c>
      <c r="G1391">
        <v>1382</v>
      </c>
      <c r="H1391">
        <f t="shared" ca="1" si="46"/>
        <v>-1.7395660756177874E-2</v>
      </c>
    </row>
    <row r="1392" spans="2:8">
      <c r="B1392" s="79">
        <f>dataVAR!B494</f>
        <v>44825</v>
      </c>
      <c r="C1392" s="240">
        <f>dataVAR!C494</f>
        <v>4308.7</v>
      </c>
      <c r="D1392">
        <f t="shared" si="45"/>
        <v>-9.0305660640100344E-2</v>
      </c>
      <c r="E1392">
        <v>-9.4227957388540312E-3</v>
      </c>
      <c r="G1392">
        <v>1383</v>
      </c>
      <c r="H1392">
        <f t="shared" ca="1" si="46"/>
        <v>3.0791398148492376E-2</v>
      </c>
    </row>
    <row r="1393" spans="2:8">
      <c r="B1393" s="79">
        <f>dataVAR!B683</f>
        <v>44547</v>
      </c>
      <c r="C1393" s="240">
        <f>dataVAR!C683</f>
        <v>4697.8</v>
      </c>
      <c r="D1393">
        <f t="shared" si="45"/>
        <v>4.5659670484056364E-2</v>
      </c>
      <c r="E1393">
        <v>-9.4299459321384865E-3</v>
      </c>
      <c r="G1393">
        <v>1384</v>
      </c>
      <c r="H1393">
        <f t="shared" ca="1" si="46"/>
        <v>3.0547414613173739E-2</v>
      </c>
    </row>
    <row r="1394" spans="2:8">
      <c r="B1394" s="79">
        <f>dataVAR!B116</f>
        <v>45383</v>
      </c>
      <c r="C1394" s="240">
        <f>dataVAR!C116</f>
        <v>4483.3</v>
      </c>
      <c r="D1394">
        <f t="shared" si="45"/>
        <v>0.66706443914081148</v>
      </c>
      <c r="E1394">
        <v>-9.4350143867241044E-3</v>
      </c>
      <c r="G1394">
        <v>1385</v>
      </c>
      <c r="H1394">
        <f t="shared" ca="1" si="46"/>
        <v>-5.4742142524961734E-2</v>
      </c>
    </row>
    <row r="1395" spans="2:8">
      <c r="B1395" s="79">
        <f>dataVAR!B1590</f>
        <v>43208</v>
      </c>
      <c r="C1395" s="240">
        <f>dataVAR!C1590</f>
        <v>1492.65</v>
      </c>
      <c r="D1395">
        <f t="shared" si="45"/>
        <v>-1.3356781562991993</v>
      </c>
      <c r="E1395">
        <v>-9.4797842762870486E-3</v>
      </c>
      <c r="G1395">
        <v>1386</v>
      </c>
      <c r="H1395">
        <f t="shared" ca="1" si="46"/>
        <v>2.3992817456245694E-2</v>
      </c>
    </row>
    <row r="1396" spans="2:8">
      <c r="B1396" s="79">
        <f>dataVAR!B556</f>
        <v>44734</v>
      </c>
      <c r="C1396" s="240">
        <f>dataVAR!C556</f>
        <v>3486.35</v>
      </c>
      <c r="D1396">
        <f t="shared" si="45"/>
        <v>-0.1489810260014055</v>
      </c>
      <c r="E1396">
        <v>-9.5228534140290779E-3</v>
      </c>
      <c r="G1396">
        <v>1387</v>
      </c>
      <c r="H1396">
        <f t="shared" ca="1" si="46"/>
        <v>-1.4045578053508328E-2</v>
      </c>
    </row>
    <row r="1397" spans="2:8">
      <c r="B1397" s="79">
        <f>dataVAR!B445</f>
        <v>44897</v>
      </c>
      <c r="C1397" s="240">
        <f>dataVAR!C445</f>
        <v>4005.75</v>
      </c>
      <c r="D1397">
        <f t="shared" si="45"/>
        <v>0.78011608313049985</v>
      </c>
      <c r="E1397">
        <v>-9.5862198090245505E-3</v>
      </c>
      <c r="G1397">
        <v>1388</v>
      </c>
      <c r="H1397">
        <f t="shared" ca="1" si="46"/>
        <v>-1.0073872556059111E-2</v>
      </c>
    </row>
    <row r="1398" spans="2:8">
      <c r="B1398" s="79">
        <f>dataVAR!B1759</f>
        <v>42957</v>
      </c>
      <c r="C1398" s="240">
        <f>dataVAR!C1759</f>
        <v>880.8</v>
      </c>
      <c r="D1398">
        <f t="shared" si="45"/>
        <v>-4.2672002724795641</v>
      </c>
      <c r="E1398">
        <v>-9.5935513169846109E-3</v>
      </c>
      <c r="G1398">
        <v>1389</v>
      </c>
      <c r="H1398">
        <f t="shared" ca="1" si="46"/>
        <v>-2.8364600569580414E-2</v>
      </c>
    </row>
    <row r="1399" spans="2:8">
      <c r="B1399" s="79">
        <f>dataVAR!B674</f>
        <v>44560</v>
      </c>
      <c r="C1399" s="240">
        <f>dataVAR!C674</f>
        <v>4639.3500000000004</v>
      </c>
      <c r="D1399">
        <f t="shared" si="45"/>
        <v>0.17658723743627888</v>
      </c>
      <c r="E1399">
        <v>-9.6134156724539972E-3</v>
      </c>
      <c r="G1399">
        <v>1390</v>
      </c>
      <c r="H1399">
        <f t="shared" ca="1" si="46"/>
        <v>-5.9805191082093888E-2</v>
      </c>
    </row>
    <row r="1400" spans="2:8">
      <c r="B1400" s="79">
        <f>dataVAR!B569</f>
        <v>44715</v>
      </c>
      <c r="C1400" s="240">
        <f>dataVAR!C569</f>
        <v>3820.1</v>
      </c>
      <c r="D1400">
        <f t="shared" si="45"/>
        <v>0.48460773278186436</v>
      </c>
      <c r="E1400">
        <v>-9.6332556739352846E-3</v>
      </c>
      <c r="G1400">
        <v>1391</v>
      </c>
      <c r="H1400">
        <f t="shared" ca="1" si="46"/>
        <v>-5.602119897580294E-3</v>
      </c>
    </row>
    <row r="1401" spans="2:8">
      <c r="B1401" s="79">
        <f>dataVAR!B1207</f>
        <v>43777</v>
      </c>
      <c r="C1401" s="240">
        <f>dataVAR!C1207</f>
        <v>1968.85</v>
      </c>
      <c r="D1401">
        <f t="shared" si="45"/>
        <v>0.24902862076846888</v>
      </c>
      <c r="E1401">
        <v>-9.6503034766488062E-3</v>
      </c>
      <c r="G1401">
        <v>1392</v>
      </c>
      <c r="H1401">
        <f t="shared" ca="1" si="46"/>
        <v>6.712291024896512E-2</v>
      </c>
    </row>
    <row r="1402" spans="2:8">
      <c r="B1402" s="79">
        <f>dataVAR!B1352</f>
        <v>43558</v>
      </c>
      <c r="C1402" s="240">
        <f>dataVAR!C1352</f>
        <v>1478.55</v>
      </c>
      <c r="D1402">
        <f t="shared" si="45"/>
        <v>0.39258056880051401</v>
      </c>
      <c r="E1402">
        <v>-9.6716377532041226E-3</v>
      </c>
      <c r="G1402">
        <v>1393</v>
      </c>
      <c r="H1402">
        <f t="shared" ca="1" si="46"/>
        <v>9.4164396002717086E-4</v>
      </c>
    </row>
    <row r="1403" spans="2:8">
      <c r="B1403" s="79">
        <f>dataVAR!B1764</f>
        <v>42950</v>
      </c>
      <c r="C1403" s="240">
        <f>dataVAR!C1764</f>
        <v>898.1</v>
      </c>
      <c r="D1403">
        <f t="shared" si="45"/>
        <v>-3.2535352410644696</v>
      </c>
      <c r="E1403">
        <v>-9.6871172475224716E-3</v>
      </c>
      <c r="G1403">
        <v>1394</v>
      </c>
      <c r="H1403">
        <f t="shared" ca="1" si="46"/>
        <v>3.2576018833057635E-2</v>
      </c>
    </row>
    <row r="1404" spans="2:8">
      <c r="B1404" s="79">
        <f>dataVAR!B300</f>
        <v>45112</v>
      </c>
      <c r="C1404" s="240">
        <f>dataVAR!C300</f>
        <v>3820.1</v>
      </c>
      <c r="D1404">
        <f t="shared" si="45"/>
        <v>-0.22335802727677298</v>
      </c>
      <c r="E1404">
        <v>-9.7117876495379472E-3</v>
      </c>
      <c r="G1404">
        <v>1395</v>
      </c>
      <c r="H1404">
        <f t="shared" ca="1" si="46"/>
        <v>2.8313974196388935E-2</v>
      </c>
    </row>
    <row r="1405" spans="2:8">
      <c r="B1405" s="79">
        <f>dataVAR!B697</f>
        <v>44529</v>
      </c>
      <c r="C1405" s="240">
        <f>dataVAR!C697</f>
        <v>4673.3500000000004</v>
      </c>
      <c r="D1405">
        <f t="shared" si="45"/>
        <v>0.77981533589395191</v>
      </c>
      <c r="E1405">
        <v>-9.7146586495767771E-3</v>
      </c>
      <c r="G1405">
        <v>1396</v>
      </c>
      <c r="H1405">
        <f t="shared" ca="1" si="46"/>
        <v>2.8955651307756292E-2</v>
      </c>
    </row>
    <row r="1406" spans="2:8">
      <c r="B1406" s="79">
        <f>dataVAR!B1729</f>
        <v>43003</v>
      </c>
      <c r="C1406" s="240">
        <f>dataVAR!C1729</f>
        <v>1029</v>
      </c>
      <c r="D1406">
        <f t="shared" si="45"/>
        <v>-2.8003887269193393</v>
      </c>
      <c r="E1406">
        <v>-9.8639455782313801E-3</v>
      </c>
      <c r="G1406">
        <v>1397</v>
      </c>
      <c r="H1406">
        <f t="shared" ca="1" si="46"/>
        <v>-5.8669920920276862E-2</v>
      </c>
    </row>
    <row r="1407" spans="2:8">
      <c r="B1407" s="79">
        <f>dataVAR!B455</f>
        <v>44883</v>
      </c>
      <c r="C1407" s="240">
        <f>dataVAR!C455</f>
        <v>3910.6</v>
      </c>
      <c r="D1407">
        <f t="shared" si="45"/>
        <v>9.7529790824937374E-2</v>
      </c>
      <c r="E1407">
        <v>-9.8706080908300287E-3</v>
      </c>
      <c r="G1407">
        <v>1398</v>
      </c>
      <c r="H1407">
        <f t="shared" ca="1" si="46"/>
        <v>-1.0027867383494831E-2</v>
      </c>
    </row>
    <row r="1408" spans="2:8">
      <c r="B1408" s="79">
        <f>dataVAR!B773</f>
        <v>44414</v>
      </c>
      <c r="C1408" s="240">
        <f>dataVAR!C773</f>
        <v>3529.2</v>
      </c>
      <c r="D1408">
        <f t="shared" si="45"/>
        <v>-0.46975235180777525</v>
      </c>
      <c r="E1408">
        <v>-9.9030941856512161E-3</v>
      </c>
      <c r="G1408">
        <v>1399</v>
      </c>
      <c r="H1408">
        <f t="shared" ca="1" si="46"/>
        <v>1.22793507920347E-2</v>
      </c>
    </row>
    <row r="1409" spans="2:8">
      <c r="B1409" s="79">
        <f>dataVAR!B3</f>
        <v>45548</v>
      </c>
      <c r="C1409" s="240">
        <f>dataVAR!C3</f>
        <v>5187.05</v>
      </c>
      <c r="D1409">
        <f t="shared" si="45"/>
        <v>0.23093087593140615</v>
      </c>
      <c r="E1409">
        <v>-9.9285721170993147E-3</v>
      </c>
      <c r="G1409">
        <v>1400</v>
      </c>
      <c r="H1409">
        <f t="shared" ca="1" si="46"/>
        <v>-4.9692738935039199E-2</v>
      </c>
    </row>
    <row r="1410" spans="2:8">
      <c r="B1410" s="79">
        <f>dataVAR!B597</f>
        <v>44676</v>
      </c>
      <c r="C1410" s="240">
        <f>dataVAR!C597</f>
        <v>3989.2</v>
      </c>
      <c r="D1410">
        <f t="shared" si="45"/>
        <v>-8.04045923994786E-2</v>
      </c>
      <c r="E1410">
        <v>-9.9393362077609786E-3</v>
      </c>
      <c r="G1410">
        <v>1401</v>
      </c>
      <c r="H1410">
        <f t="shared" ca="1" si="46"/>
        <v>-2.8761830091105983E-2</v>
      </c>
    </row>
    <row r="1411" spans="2:8">
      <c r="B1411" s="79">
        <f>dataVAR!B479</f>
        <v>44847</v>
      </c>
      <c r="C1411" s="240">
        <f>dataVAR!C479</f>
        <v>4309.95</v>
      </c>
      <c r="D1411">
        <f t="shared" si="45"/>
        <v>0.6309121915567466</v>
      </c>
      <c r="E1411">
        <v>-9.9653128226545127E-3</v>
      </c>
      <c r="G1411">
        <v>1402</v>
      </c>
      <c r="H1411">
        <f t="shared" ca="1" si="46"/>
        <v>1.3957858355707614E-2</v>
      </c>
    </row>
    <row r="1412" spans="2:8">
      <c r="B1412" s="79">
        <f>dataVAR!B1416</f>
        <v>43466</v>
      </c>
      <c r="C1412" s="240">
        <f>dataVAR!C1416</f>
        <v>1590.75</v>
      </c>
      <c r="D1412">
        <f t="shared" si="45"/>
        <v>0.14543454345434537</v>
      </c>
      <c r="E1412">
        <v>-9.9952852428100529E-3</v>
      </c>
      <c r="G1412">
        <v>1403</v>
      </c>
      <c r="H1412">
        <f t="shared" ca="1" si="46"/>
        <v>5.2213233812524525E-2</v>
      </c>
    </row>
    <row r="1413" spans="2:8">
      <c r="B1413" s="79">
        <f>dataVAR!B1285</f>
        <v>43658</v>
      </c>
      <c r="C1413" s="240">
        <f>dataVAR!C1285</f>
        <v>1359.4</v>
      </c>
      <c r="D1413">
        <f t="shared" si="45"/>
        <v>-1.7577239958805353</v>
      </c>
      <c r="E1413">
        <v>-1.0004413711931667E-2</v>
      </c>
      <c r="G1413">
        <v>1404</v>
      </c>
      <c r="H1413">
        <f t="shared" ca="1" si="46"/>
        <v>-1.5854318579917436E-2</v>
      </c>
    </row>
    <row r="1414" spans="2:8">
      <c r="B1414" s="79">
        <f>dataVAR!B165</f>
        <v>45309</v>
      </c>
      <c r="C1414" s="240">
        <f>dataVAR!C165</f>
        <v>3748.85</v>
      </c>
      <c r="D1414">
        <f t="shared" si="45"/>
        <v>8.0984835349507164E-2</v>
      </c>
      <c r="E1414">
        <v>-1.0029742454352644E-2</v>
      </c>
      <c r="G1414">
        <v>1405</v>
      </c>
      <c r="H1414">
        <f t="shared" ca="1" si="46"/>
        <v>7.2637573765221036E-2</v>
      </c>
    </row>
    <row r="1415" spans="2:8">
      <c r="B1415" s="79">
        <f>dataVAR!B551</f>
        <v>44741</v>
      </c>
      <c r="C1415" s="240">
        <f>dataVAR!C551</f>
        <v>3445.25</v>
      </c>
      <c r="D1415">
        <f t="shared" si="45"/>
        <v>-6.7121399027646758E-2</v>
      </c>
      <c r="E1415">
        <v>-1.0071838037878185E-2</v>
      </c>
      <c r="G1415">
        <v>1406</v>
      </c>
      <c r="H1415">
        <f t="shared" ca="1" si="46"/>
        <v>1.3861669902978267E-2</v>
      </c>
    </row>
    <row r="1416" spans="2:8">
      <c r="B1416" s="79">
        <f>dataVAR!B291</f>
        <v>45125</v>
      </c>
      <c r="C1416" s="240">
        <f>dataVAR!C291</f>
        <v>3676.5</v>
      </c>
      <c r="D1416">
        <f t="shared" si="45"/>
        <v>-0.10267917856657147</v>
      </c>
      <c r="E1416">
        <v>-1.0077519379845011E-2</v>
      </c>
      <c r="G1416">
        <v>1407</v>
      </c>
      <c r="H1416">
        <f t="shared" ca="1" si="46"/>
        <v>3.2602820862873312E-3</v>
      </c>
    </row>
    <row r="1417" spans="2:8">
      <c r="B1417" s="79">
        <f>dataVAR!B619</f>
        <v>44642</v>
      </c>
      <c r="C1417" s="240">
        <f>dataVAR!C619</f>
        <v>4054</v>
      </c>
      <c r="D1417">
        <f t="shared" si="45"/>
        <v>0.63555747409965468</v>
      </c>
      <c r="E1417">
        <v>-1.0162802170695564E-2</v>
      </c>
      <c r="G1417">
        <v>1408</v>
      </c>
      <c r="H1417">
        <f t="shared" ca="1" si="46"/>
        <v>2.7029454388639684E-2</v>
      </c>
    </row>
    <row r="1418" spans="2:8">
      <c r="B1418" s="79">
        <f>dataVAR!B1436</f>
        <v>43437</v>
      </c>
      <c r="C1418" s="240">
        <f>dataVAR!C1436</f>
        <v>1477.45</v>
      </c>
      <c r="D1418">
        <f t="shared" ref="D1418:D1481" si="47">(C1418-C1419)/C1418</f>
        <v>0.38623980506954553</v>
      </c>
      <c r="E1418">
        <v>-1.0186469931300521E-2</v>
      </c>
      <c r="G1418">
        <v>1409</v>
      </c>
      <c r="H1418">
        <f t="shared" ca="1" si="46"/>
        <v>7.1501946014584233E-2</v>
      </c>
    </row>
    <row r="1419" spans="2:8">
      <c r="B1419" s="79">
        <f>dataVAR!B1765</f>
        <v>42949</v>
      </c>
      <c r="C1419" s="240">
        <f>dataVAR!C1765</f>
        <v>906.8</v>
      </c>
      <c r="D1419">
        <f t="shared" si="47"/>
        <v>-0.34539038376709313</v>
      </c>
      <c r="E1419">
        <v>-1.0200705778561976E-2</v>
      </c>
      <c r="G1419">
        <v>1410</v>
      </c>
      <c r="H1419">
        <f t="shared" ref="H1419:H1482" ca="1" si="48">_xlfn.NORM.INV(RAND(),N$12,N$13)</f>
        <v>-1.3840361822647371E-2</v>
      </c>
    </row>
    <row r="1420" spans="2:8">
      <c r="B1420" s="79">
        <f>dataVAR!B1714</f>
        <v>43025</v>
      </c>
      <c r="C1420" s="240">
        <f>dataVAR!C1714</f>
        <v>1220</v>
      </c>
      <c r="D1420">
        <f t="shared" si="47"/>
        <v>-1.1518852459016395</v>
      </c>
      <c r="E1420">
        <v>-1.0204918032786923E-2</v>
      </c>
      <c r="G1420">
        <v>1411</v>
      </c>
      <c r="H1420">
        <f t="shared" ca="1" si="48"/>
        <v>9.8736077040295425E-3</v>
      </c>
    </row>
    <row r="1421" spans="2:8">
      <c r="B1421" s="79">
        <f>dataVAR!B936</f>
        <v>44174</v>
      </c>
      <c r="C1421" s="240">
        <f>dataVAR!C936</f>
        <v>2625.3</v>
      </c>
      <c r="D1421">
        <f t="shared" si="47"/>
        <v>0.52858720908086698</v>
      </c>
      <c r="E1421">
        <v>-1.0208357140136261E-2</v>
      </c>
      <c r="G1421">
        <v>1412</v>
      </c>
      <c r="H1421">
        <f t="shared" ca="1" si="48"/>
        <v>-9.1393876412994533E-3</v>
      </c>
    </row>
    <row r="1422" spans="2:8">
      <c r="B1422" s="79">
        <f>dataVAR!B1326</f>
        <v>43600</v>
      </c>
      <c r="C1422" s="240">
        <f>dataVAR!C1326</f>
        <v>1237.5999999999999</v>
      </c>
      <c r="D1422">
        <f t="shared" si="47"/>
        <v>-9.736586942469443E-3</v>
      </c>
      <c r="E1422">
        <v>-1.022139625080809E-2</v>
      </c>
      <c r="G1422">
        <v>1413</v>
      </c>
      <c r="H1422">
        <f t="shared" ca="1" si="48"/>
        <v>-1.3235354406092121E-3</v>
      </c>
    </row>
    <row r="1423" spans="2:8">
      <c r="B1423" s="79">
        <f>dataVAR!B1333</f>
        <v>43591</v>
      </c>
      <c r="C1423" s="240">
        <f>dataVAR!C1333</f>
        <v>1249.6500000000001</v>
      </c>
      <c r="D1423">
        <f t="shared" si="47"/>
        <v>-0.25767214820149642</v>
      </c>
      <c r="E1423">
        <v>-1.0242868003040815E-2</v>
      </c>
      <c r="G1423">
        <v>1414</v>
      </c>
      <c r="H1423">
        <f t="shared" ca="1" si="48"/>
        <v>-3.6455113160325583E-2</v>
      </c>
    </row>
    <row r="1424" spans="2:8">
      <c r="B1424" s="79">
        <f>dataVAR!B1408</f>
        <v>43476</v>
      </c>
      <c r="C1424" s="240">
        <f>dataVAR!C1408</f>
        <v>1571.65</v>
      </c>
      <c r="D1424">
        <f t="shared" si="47"/>
        <v>-0.34667387777176845</v>
      </c>
      <c r="E1424">
        <v>-1.0275824770145938E-2</v>
      </c>
      <c r="G1424">
        <v>1415</v>
      </c>
      <c r="H1424">
        <f t="shared" ca="1" si="48"/>
        <v>9.3542013881207607E-3</v>
      </c>
    </row>
    <row r="1425" spans="2:8">
      <c r="B1425" s="79">
        <f>dataVAR!B1020</f>
        <v>44053</v>
      </c>
      <c r="C1425" s="240">
        <f>dataVAR!C1020</f>
        <v>2116.5</v>
      </c>
      <c r="D1425">
        <f t="shared" si="47"/>
        <v>-0.89052681313489257</v>
      </c>
      <c r="E1425">
        <v>-1.0347271438696003E-2</v>
      </c>
      <c r="G1425">
        <v>1416</v>
      </c>
      <c r="H1425">
        <f t="shared" ca="1" si="48"/>
        <v>-3.6088185864342405E-2</v>
      </c>
    </row>
    <row r="1426" spans="2:8">
      <c r="B1426" s="79">
        <f>dataVAR!B616</f>
        <v>44645</v>
      </c>
      <c r="C1426" s="240">
        <f>dataVAR!C616</f>
        <v>4001.3</v>
      </c>
      <c r="D1426">
        <f t="shared" si="47"/>
        <v>-1.7944168145352692E-2</v>
      </c>
      <c r="E1426">
        <v>-1.0384125159323151E-2</v>
      </c>
      <c r="G1426">
        <v>1417</v>
      </c>
      <c r="H1426">
        <f t="shared" ca="1" si="48"/>
        <v>3.8730682752586301E-2</v>
      </c>
    </row>
    <row r="1427" spans="2:8">
      <c r="B1427" s="79">
        <f>dataVAR!B639</f>
        <v>44610</v>
      </c>
      <c r="C1427" s="240">
        <f>dataVAR!C639</f>
        <v>4073.1</v>
      </c>
      <c r="D1427">
        <f t="shared" si="47"/>
        <v>0.73813557241413175</v>
      </c>
      <c r="E1427">
        <v>-1.0385210282094652E-2</v>
      </c>
      <c r="G1427">
        <v>1418</v>
      </c>
      <c r="H1427">
        <f t="shared" ca="1" si="48"/>
        <v>-1.8839719853178373E-2</v>
      </c>
    </row>
    <row r="1428" spans="2:8">
      <c r="B1428" s="79">
        <f>dataVAR!B1742</f>
        <v>42984</v>
      </c>
      <c r="C1428" s="240">
        <f>dataVAR!C1742</f>
        <v>1066.5999999999999</v>
      </c>
      <c r="D1428">
        <f t="shared" si="47"/>
        <v>-1.0799268704294018</v>
      </c>
      <c r="E1428">
        <v>-1.0406900431277084E-2</v>
      </c>
      <c r="G1428">
        <v>1419</v>
      </c>
      <c r="H1428">
        <f t="shared" ca="1" si="48"/>
        <v>3.6366878704741382E-2</v>
      </c>
    </row>
    <row r="1429" spans="2:8">
      <c r="B1429" s="79">
        <f>dataVAR!B1003</f>
        <v>44076</v>
      </c>
      <c r="C1429" s="240">
        <f>dataVAR!C1003</f>
        <v>2218.4499999999998</v>
      </c>
      <c r="D1429">
        <f t="shared" si="47"/>
        <v>0.49705875724041554</v>
      </c>
      <c r="E1429">
        <v>-1.0435213775383756E-2</v>
      </c>
      <c r="G1429">
        <v>1420</v>
      </c>
      <c r="H1429">
        <f t="shared" ca="1" si="48"/>
        <v>3.8183457390067094E-2</v>
      </c>
    </row>
    <row r="1430" spans="2:8">
      <c r="B1430" s="79">
        <f>dataVAR!B1675</f>
        <v>43081</v>
      </c>
      <c r="C1430" s="240">
        <f>dataVAR!C1675</f>
        <v>1115.75</v>
      </c>
      <c r="D1430">
        <f t="shared" si="47"/>
        <v>-2.1111360071700651</v>
      </c>
      <c r="E1430">
        <v>-1.0441407125252154E-2</v>
      </c>
      <c r="G1430">
        <v>1421</v>
      </c>
      <c r="H1430">
        <f t="shared" ca="1" si="48"/>
        <v>-2.7326220876623664E-2</v>
      </c>
    </row>
    <row r="1431" spans="2:8">
      <c r="B1431" s="79">
        <f>dataVAR!B324</f>
        <v>45077</v>
      </c>
      <c r="C1431" s="240">
        <f>dataVAR!C324</f>
        <v>3471.25</v>
      </c>
      <c r="D1431">
        <f t="shared" si="47"/>
        <v>0.16273676629456249</v>
      </c>
      <c r="E1431">
        <v>-1.0442924018725243E-2</v>
      </c>
      <c r="G1431">
        <v>1422</v>
      </c>
      <c r="H1431">
        <f t="shared" ca="1" si="48"/>
        <v>2.018900831406684E-2</v>
      </c>
    </row>
    <row r="1432" spans="2:8">
      <c r="B1432" s="79">
        <f>dataVAR!B842</f>
        <v>44315</v>
      </c>
      <c r="C1432" s="240">
        <f>dataVAR!C842</f>
        <v>2906.35</v>
      </c>
      <c r="D1432">
        <f t="shared" si="47"/>
        <v>0.61955717652725928</v>
      </c>
      <c r="E1432">
        <v>-1.0477058853888993E-2</v>
      </c>
      <c r="G1432">
        <v>1423</v>
      </c>
      <c r="H1432">
        <f t="shared" ca="1" si="48"/>
        <v>1.6593963959202217E-2</v>
      </c>
    </row>
    <row r="1433" spans="2:8">
      <c r="B1433" s="79">
        <f>dataVAR!B1637</f>
        <v>43137</v>
      </c>
      <c r="C1433" s="240">
        <f>dataVAR!C1637</f>
        <v>1105.7</v>
      </c>
      <c r="D1433">
        <f t="shared" si="47"/>
        <v>-2.6281993307407072</v>
      </c>
      <c r="E1433">
        <v>-1.0491091616170669E-2</v>
      </c>
      <c r="G1433">
        <v>1424</v>
      </c>
      <c r="H1433">
        <f t="shared" ca="1" si="48"/>
        <v>3.8276374894210652E-2</v>
      </c>
    </row>
    <row r="1434" spans="2:8">
      <c r="B1434" s="79">
        <f>dataVAR!B457</f>
        <v>44881</v>
      </c>
      <c r="C1434" s="240">
        <f>dataVAR!C457</f>
        <v>4011.7</v>
      </c>
      <c r="D1434">
        <f t="shared" si="47"/>
        <v>-5.3219333449660653E-3</v>
      </c>
      <c r="E1434">
        <v>-1.0494304160331123E-2</v>
      </c>
      <c r="G1434">
        <v>1425</v>
      </c>
      <c r="H1434">
        <f t="shared" ca="1" si="48"/>
        <v>4.5807061942759186E-2</v>
      </c>
    </row>
    <row r="1435" spans="2:8">
      <c r="B1435" s="79">
        <f>dataVAR!B190</f>
        <v>45273</v>
      </c>
      <c r="C1435" s="240">
        <f>dataVAR!C190</f>
        <v>4033.05</v>
      </c>
      <c r="D1435">
        <f t="shared" si="47"/>
        <v>-6.4988036349660785E-2</v>
      </c>
      <c r="E1435">
        <v>-1.050073765512451E-2</v>
      </c>
      <c r="G1435">
        <v>1426</v>
      </c>
      <c r="H1435">
        <f t="shared" ca="1" si="48"/>
        <v>-1.2631353459797457E-2</v>
      </c>
    </row>
    <row r="1436" spans="2:8">
      <c r="B1436" s="79">
        <f>dataVAR!B632</f>
        <v>44622</v>
      </c>
      <c r="C1436" s="240">
        <f>dataVAR!C632</f>
        <v>4295.1499999999996</v>
      </c>
      <c r="D1436">
        <f t="shared" si="47"/>
        <v>-0.11366308510762156</v>
      </c>
      <c r="E1436">
        <v>-1.0523497433151516E-2</v>
      </c>
      <c r="G1436">
        <v>1427</v>
      </c>
      <c r="H1436">
        <f t="shared" ca="1" si="48"/>
        <v>3.3201968249839335E-2</v>
      </c>
    </row>
    <row r="1437" spans="2:8">
      <c r="B1437" s="79">
        <f>dataVAR!B59</f>
        <v>45468</v>
      </c>
      <c r="C1437" s="240">
        <f>dataVAR!C59</f>
        <v>4783.3500000000004</v>
      </c>
      <c r="D1437">
        <f t="shared" si="47"/>
        <v>0.84527580043275119</v>
      </c>
      <c r="E1437">
        <v>-1.0526095727889335E-2</v>
      </c>
      <c r="G1437">
        <v>1428</v>
      </c>
      <c r="H1437">
        <f t="shared" ca="1" si="48"/>
        <v>7.195365612334758E-3</v>
      </c>
    </row>
    <row r="1438" spans="2:8">
      <c r="B1438" s="79">
        <f>dataVAR!B1832</f>
        <v>42852</v>
      </c>
      <c r="C1438" s="240">
        <f>dataVAR!C1832</f>
        <v>740.1</v>
      </c>
      <c r="D1438">
        <f t="shared" si="47"/>
        <v>-2.9123767058505612</v>
      </c>
      <c r="E1438">
        <v>-1.0539116335630259E-2</v>
      </c>
      <c r="G1438">
        <v>1429</v>
      </c>
      <c r="H1438">
        <f t="shared" ca="1" si="48"/>
        <v>7.5478506325618602E-2</v>
      </c>
    </row>
    <row r="1439" spans="2:8">
      <c r="B1439" s="79">
        <f>dataVAR!B911</f>
        <v>44210</v>
      </c>
      <c r="C1439" s="240">
        <f>dataVAR!C911</f>
        <v>2895.55</v>
      </c>
      <c r="D1439">
        <f t="shared" si="47"/>
        <v>0.49225535735870563</v>
      </c>
      <c r="E1439">
        <v>-1.0550672583792275E-2</v>
      </c>
      <c r="G1439">
        <v>1430</v>
      </c>
      <c r="H1439">
        <f t="shared" ca="1" si="48"/>
        <v>-5.4700145352702512E-2</v>
      </c>
    </row>
    <row r="1440" spans="2:8">
      <c r="B1440" s="79">
        <f>dataVAR!B1257</f>
        <v>43700</v>
      </c>
      <c r="C1440" s="240">
        <f>dataVAR!C1257</f>
        <v>1470.2</v>
      </c>
      <c r="D1440">
        <f t="shared" si="47"/>
        <v>-0.12270439396000535</v>
      </c>
      <c r="E1440">
        <v>-1.0576792273160083E-2</v>
      </c>
      <c r="G1440">
        <v>1431</v>
      </c>
      <c r="H1440">
        <f t="shared" ca="1" si="48"/>
        <v>7.8127329692891986E-3</v>
      </c>
    </row>
    <row r="1441" spans="2:8">
      <c r="B1441" s="79">
        <f>dataVAR!B1424</f>
        <v>43453</v>
      </c>
      <c r="C1441" s="240">
        <f>dataVAR!C1424</f>
        <v>1650.6</v>
      </c>
      <c r="D1441">
        <f t="shared" si="47"/>
        <v>0.37004725554343876</v>
      </c>
      <c r="E1441">
        <v>-1.0632497273718759E-2</v>
      </c>
      <c r="G1441">
        <v>1432</v>
      </c>
      <c r="H1441">
        <f t="shared" ca="1" si="48"/>
        <v>-3.3888980520392943E-2</v>
      </c>
    </row>
    <row r="1442" spans="2:8">
      <c r="B1442" s="79">
        <f>dataVAR!B1746</f>
        <v>42978</v>
      </c>
      <c r="C1442" s="240">
        <f>dataVAR!C1746</f>
        <v>1039.8</v>
      </c>
      <c r="D1442">
        <f t="shared" si="47"/>
        <v>-1.0923254472013848</v>
      </c>
      <c r="E1442">
        <v>-1.0675129832660259E-2</v>
      </c>
      <c r="G1442">
        <v>1433</v>
      </c>
      <c r="H1442">
        <f t="shared" ca="1" si="48"/>
        <v>-9.4582073600309874E-3</v>
      </c>
    </row>
    <row r="1443" spans="2:8">
      <c r="B1443" s="79">
        <f>dataVAR!B1087</f>
        <v>43957</v>
      </c>
      <c r="C1443" s="240">
        <f>dataVAR!C1087</f>
        <v>2175.6</v>
      </c>
      <c r="D1443">
        <f t="shared" si="47"/>
        <v>-2.1649200220628752E-2</v>
      </c>
      <c r="E1443">
        <v>-1.073267144695712E-2</v>
      </c>
      <c r="G1443">
        <v>1434</v>
      </c>
      <c r="H1443">
        <f t="shared" ca="1" si="48"/>
        <v>8.1446487934210849E-3</v>
      </c>
    </row>
    <row r="1444" spans="2:8">
      <c r="B1444" s="79">
        <f>dataVAR!B998</f>
        <v>44083</v>
      </c>
      <c r="C1444" s="240">
        <f>dataVAR!C998</f>
        <v>2222.6999999999998</v>
      </c>
      <c r="D1444">
        <f t="shared" si="47"/>
        <v>0.33729248211634494</v>
      </c>
      <c r="E1444">
        <v>-1.0752688172043053E-2</v>
      </c>
      <c r="G1444">
        <v>1435</v>
      </c>
      <c r="H1444">
        <f t="shared" ca="1" si="48"/>
        <v>1.0673967842258086E-2</v>
      </c>
    </row>
    <row r="1445" spans="2:8">
      <c r="B1445" s="79">
        <f>dataVAR!B1595</f>
        <v>43201</v>
      </c>
      <c r="C1445" s="240">
        <f>dataVAR!C1595</f>
        <v>1473</v>
      </c>
      <c r="D1445">
        <f t="shared" si="47"/>
        <v>4.7963340122199653E-2</v>
      </c>
      <c r="E1445">
        <v>-1.0760353021045424E-2</v>
      </c>
      <c r="G1445">
        <v>1436</v>
      </c>
      <c r="H1445">
        <f t="shared" ca="1" si="48"/>
        <v>9.3613698238735384E-3</v>
      </c>
    </row>
    <row r="1446" spans="2:8">
      <c r="B1446" s="79">
        <f>dataVAR!B1278</f>
        <v>43669</v>
      </c>
      <c r="C1446" s="240">
        <f>dataVAR!C1278</f>
        <v>1402.35</v>
      </c>
      <c r="D1446">
        <f t="shared" si="47"/>
        <v>-3.5761400506293076E-2</v>
      </c>
      <c r="E1446">
        <v>-1.0838948907191533E-2</v>
      </c>
      <c r="G1446">
        <v>1437</v>
      </c>
      <c r="H1446">
        <f t="shared" ca="1" si="48"/>
        <v>1.4187236556524676E-2</v>
      </c>
    </row>
    <row r="1447" spans="2:8">
      <c r="B1447" s="79">
        <f>dataVAR!B1541</f>
        <v>43278</v>
      </c>
      <c r="C1447" s="240">
        <f>dataVAR!C1541</f>
        <v>1452.5</v>
      </c>
      <c r="D1447">
        <f t="shared" si="47"/>
        <v>-3.0189328743545549E-2</v>
      </c>
      <c r="E1447">
        <v>-1.0843373493975903E-2</v>
      </c>
      <c r="G1447">
        <v>1438</v>
      </c>
      <c r="H1447">
        <f t="shared" ca="1" si="48"/>
        <v>5.3137897229783897E-2</v>
      </c>
    </row>
    <row r="1448" spans="2:8">
      <c r="B1448" s="79">
        <f>dataVAR!B1389</f>
        <v>43503</v>
      </c>
      <c r="C1448" s="240">
        <f>dataVAR!C1389</f>
        <v>1496.35</v>
      </c>
      <c r="D1448">
        <f t="shared" si="47"/>
        <v>-0.29010592441607924</v>
      </c>
      <c r="E1448">
        <v>-1.0893173388578998E-2</v>
      </c>
      <c r="G1448">
        <v>1439</v>
      </c>
      <c r="H1448">
        <f t="shared" ca="1" si="48"/>
        <v>-4.3988276402475955E-3</v>
      </c>
    </row>
    <row r="1449" spans="2:8">
      <c r="B1449" s="79">
        <f>dataVAR!B1152</f>
        <v>43858</v>
      </c>
      <c r="C1449" s="240">
        <f>dataVAR!C1152</f>
        <v>1930.45</v>
      </c>
      <c r="D1449">
        <f t="shared" si="47"/>
        <v>-0.95172110129762477</v>
      </c>
      <c r="E1449">
        <v>-1.0904193322800359E-2</v>
      </c>
      <c r="G1449">
        <v>1440</v>
      </c>
      <c r="H1449">
        <f t="shared" ca="1" si="48"/>
        <v>-2.4472282197115669E-2</v>
      </c>
    </row>
    <row r="1450" spans="2:8">
      <c r="B1450" s="79">
        <f>dataVAR!B297</f>
        <v>45117</v>
      </c>
      <c r="C1450" s="240">
        <f>dataVAR!C297</f>
        <v>3767.7</v>
      </c>
      <c r="D1450">
        <f t="shared" si="47"/>
        <v>-7.5934920508533163E-2</v>
      </c>
      <c r="E1450">
        <v>-1.0948323911139422E-2</v>
      </c>
      <c r="G1450">
        <v>1441</v>
      </c>
      <c r="H1450">
        <f t="shared" ca="1" si="48"/>
        <v>-3.2076135294765051E-2</v>
      </c>
    </row>
    <row r="1451" spans="2:8">
      <c r="B1451" s="79">
        <f>dataVAR!B458</f>
        <v>44880</v>
      </c>
      <c r="C1451" s="240">
        <f>dataVAR!C458</f>
        <v>4053.8</v>
      </c>
      <c r="D1451">
        <f t="shared" si="47"/>
        <v>-0.23915832058809017</v>
      </c>
      <c r="E1451">
        <v>-1.0989688687157773E-2</v>
      </c>
      <c r="G1451">
        <v>1442</v>
      </c>
      <c r="H1451">
        <f t="shared" ca="1" si="48"/>
        <v>2.3680835514627879E-2</v>
      </c>
    </row>
    <row r="1452" spans="2:8">
      <c r="B1452" s="79">
        <f>dataVAR!B706</f>
        <v>44515</v>
      </c>
      <c r="C1452" s="240">
        <f>dataVAR!C706</f>
        <v>5023.3</v>
      </c>
      <c r="D1452">
        <f t="shared" si="47"/>
        <v>0.18964624848207354</v>
      </c>
      <c r="E1452">
        <v>-1.0998745844365257E-2</v>
      </c>
      <c r="G1452">
        <v>1443</v>
      </c>
      <c r="H1452">
        <f t="shared" ca="1" si="48"/>
        <v>-1.1665718243446746E-2</v>
      </c>
    </row>
    <row r="1453" spans="2:8">
      <c r="B1453" s="79">
        <f>dataVAR!B193</f>
        <v>45268</v>
      </c>
      <c r="C1453" s="240">
        <f>dataVAR!C193</f>
        <v>4070.65</v>
      </c>
      <c r="D1453">
        <f t="shared" si="47"/>
        <v>6.9816859715278956E-2</v>
      </c>
      <c r="E1453">
        <v>-1.1005613354132564E-2</v>
      </c>
      <c r="G1453">
        <v>1444</v>
      </c>
      <c r="H1453">
        <f t="shared" ca="1" si="48"/>
        <v>-3.67980400531943E-2</v>
      </c>
    </row>
    <row r="1454" spans="2:8">
      <c r="B1454" s="79">
        <f>dataVAR!B166</f>
        <v>45308</v>
      </c>
      <c r="C1454" s="240">
        <f>dataVAR!C166</f>
        <v>3786.45</v>
      </c>
      <c r="D1454">
        <f t="shared" si="47"/>
        <v>0.7154194562188857</v>
      </c>
      <c r="E1454">
        <v>-1.105256902903785E-2</v>
      </c>
      <c r="G1454">
        <v>1445</v>
      </c>
      <c r="H1454">
        <f t="shared" ca="1" si="48"/>
        <v>-1.9278222779156841E-2</v>
      </c>
    </row>
    <row r="1455" spans="2:8">
      <c r="B1455" s="79">
        <f>dataVAR!B1733</f>
        <v>42997</v>
      </c>
      <c r="C1455" s="240">
        <f>dataVAR!C1733</f>
        <v>1077.55</v>
      </c>
      <c r="D1455">
        <f t="shared" si="47"/>
        <v>-2.3860145700895554</v>
      </c>
      <c r="E1455">
        <v>-1.1089972623080178E-2</v>
      </c>
      <c r="G1455">
        <v>1446</v>
      </c>
      <c r="H1455">
        <f t="shared" ca="1" si="48"/>
        <v>4.1573601451295565E-3</v>
      </c>
    </row>
    <row r="1456" spans="2:8">
      <c r="B1456" s="79">
        <f>dataVAR!B412</f>
        <v>44944</v>
      </c>
      <c r="C1456" s="240">
        <f>dataVAR!C412</f>
        <v>3648.6</v>
      </c>
      <c r="D1456">
        <f t="shared" si="47"/>
        <v>0.63514772789563112</v>
      </c>
      <c r="E1456">
        <v>-1.1292002411884085E-2</v>
      </c>
      <c r="G1456">
        <v>1447</v>
      </c>
      <c r="H1456">
        <f t="shared" ca="1" si="48"/>
        <v>3.9222734412542627E-2</v>
      </c>
    </row>
    <row r="1457" spans="2:8">
      <c r="B1457" s="79">
        <f>dataVAR!B1474</f>
        <v>43378</v>
      </c>
      <c r="C1457" s="240">
        <f>dataVAR!C1474</f>
        <v>1331.2</v>
      </c>
      <c r="D1457">
        <f t="shared" si="47"/>
        <v>-2.0327524038461537</v>
      </c>
      <c r="E1457">
        <v>-1.1380709134615282E-2</v>
      </c>
      <c r="G1457">
        <v>1448</v>
      </c>
      <c r="H1457">
        <f t="shared" ca="1" si="48"/>
        <v>-1.6152517390713206E-2</v>
      </c>
    </row>
    <row r="1458" spans="2:8">
      <c r="B1458" s="79">
        <f>dataVAR!B441</f>
        <v>44903</v>
      </c>
      <c r="C1458" s="240">
        <f>dataVAR!C441</f>
        <v>4037.2</v>
      </c>
      <c r="D1458">
        <f t="shared" si="47"/>
        <v>-5.4963836322203648E-2</v>
      </c>
      <c r="E1458">
        <v>-1.1381650648964696E-2</v>
      </c>
      <c r="G1458">
        <v>1449</v>
      </c>
      <c r="H1458">
        <f t="shared" ca="1" si="48"/>
        <v>1.8853722769927095E-3</v>
      </c>
    </row>
    <row r="1459" spans="2:8">
      <c r="B1459" s="79">
        <f>dataVAR!B527</f>
        <v>44775</v>
      </c>
      <c r="C1459" s="240">
        <f>dataVAR!C527</f>
        <v>4259.1000000000004</v>
      </c>
      <c r="D1459">
        <f t="shared" si="47"/>
        <v>0.67017679791505247</v>
      </c>
      <c r="E1459">
        <v>-1.1399121880209261E-2</v>
      </c>
      <c r="G1459">
        <v>1450</v>
      </c>
      <c r="H1459">
        <f t="shared" ca="1" si="48"/>
        <v>3.5876530855866604E-2</v>
      </c>
    </row>
    <row r="1460" spans="2:8">
      <c r="B1460" s="79">
        <f>dataVAR!B1479</f>
        <v>43370</v>
      </c>
      <c r="C1460" s="240">
        <f>dataVAR!C1479</f>
        <v>1404.75</v>
      </c>
      <c r="D1460">
        <f t="shared" si="47"/>
        <v>-1.4247019042534259</v>
      </c>
      <c r="E1460">
        <v>-1.142552055525891E-2</v>
      </c>
      <c r="G1460">
        <v>1451</v>
      </c>
      <c r="H1460">
        <f t="shared" ca="1" si="48"/>
        <v>-4.4964409102343492E-2</v>
      </c>
    </row>
    <row r="1461" spans="2:8">
      <c r="B1461" s="79">
        <f>dataVAR!B550</f>
        <v>44742</v>
      </c>
      <c r="C1461" s="240">
        <f>dataVAR!C550</f>
        <v>3406.1</v>
      </c>
      <c r="D1461">
        <f t="shared" si="47"/>
        <v>-8.2455007192977284E-2</v>
      </c>
      <c r="E1461">
        <v>-1.1494084143154955E-2</v>
      </c>
      <c r="G1461">
        <v>1452</v>
      </c>
      <c r="H1461">
        <f t="shared" ca="1" si="48"/>
        <v>-3.8355326470303361E-2</v>
      </c>
    </row>
    <row r="1462" spans="2:8">
      <c r="B1462" s="79">
        <f>dataVAR!B246</f>
        <v>45190</v>
      </c>
      <c r="C1462" s="240">
        <f>dataVAR!C246</f>
        <v>3686.95</v>
      </c>
      <c r="D1462">
        <f t="shared" si="47"/>
        <v>-0.4208356500630604</v>
      </c>
      <c r="E1462">
        <v>-1.1513581686760133E-2</v>
      </c>
      <c r="G1462">
        <v>1453</v>
      </c>
      <c r="H1462">
        <f t="shared" ca="1" si="48"/>
        <v>5.7867517176487991E-2</v>
      </c>
    </row>
    <row r="1463" spans="2:8">
      <c r="B1463" s="79">
        <f>dataVAR!B4</f>
        <v>45547</v>
      </c>
      <c r="C1463" s="240">
        <f>dataVAR!C4</f>
        <v>5238.55</v>
      </c>
      <c r="D1463">
        <f t="shared" si="47"/>
        <v>0.33010088669574594</v>
      </c>
      <c r="E1463">
        <v>-1.1558541962947796E-2</v>
      </c>
      <c r="G1463">
        <v>1454</v>
      </c>
      <c r="H1463">
        <f t="shared" ca="1" si="48"/>
        <v>-1.8706039694418815E-2</v>
      </c>
    </row>
    <row r="1464" spans="2:8">
      <c r="B1464" s="79">
        <f>dataVAR!B272</f>
        <v>45152</v>
      </c>
      <c r="C1464" s="240">
        <f>dataVAR!C272</f>
        <v>3509.3</v>
      </c>
      <c r="D1464">
        <f t="shared" si="47"/>
        <v>0.6245262587980509</v>
      </c>
      <c r="E1464">
        <v>-1.1612002393639756E-2</v>
      </c>
      <c r="G1464">
        <v>1455</v>
      </c>
      <c r="H1464">
        <f t="shared" ca="1" si="48"/>
        <v>-4.6638488637566686E-2</v>
      </c>
    </row>
    <row r="1465" spans="2:8">
      <c r="B1465" s="79">
        <f>dataVAR!B1311</f>
        <v>43622</v>
      </c>
      <c r="C1465" s="240">
        <f>dataVAR!C1311</f>
        <v>1317.65</v>
      </c>
      <c r="D1465">
        <f t="shared" si="47"/>
        <v>-0.71475733313095258</v>
      </c>
      <c r="E1465">
        <v>-1.1687473911888485E-2</v>
      </c>
      <c r="G1465">
        <v>1456</v>
      </c>
      <c r="H1465">
        <f t="shared" ca="1" si="48"/>
        <v>-1.9332192446875826E-2</v>
      </c>
    </row>
    <row r="1466" spans="2:8">
      <c r="B1466" s="79">
        <f>dataVAR!B1011</f>
        <v>44064</v>
      </c>
      <c r="C1466" s="240">
        <f>dataVAR!C1011</f>
        <v>2259.4499999999998</v>
      </c>
      <c r="D1466">
        <f t="shared" si="47"/>
        <v>0.21195423665051225</v>
      </c>
      <c r="E1466">
        <v>-1.1706388722919417E-2</v>
      </c>
      <c r="G1466">
        <v>1457</v>
      </c>
      <c r="H1466">
        <f t="shared" ca="1" si="48"/>
        <v>-3.8772935030344881E-2</v>
      </c>
    </row>
    <row r="1467" spans="2:8">
      <c r="B1467" s="79">
        <f>dataVAR!B1187</f>
        <v>43808</v>
      </c>
      <c r="C1467" s="240">
        <f>dataVAR!C1187</f>
        <v>1780.55</v>
      </c>
      <c r="D1467">
        <f t="shared" si="47"/>
        <v>-1.2514953244783917</v>
      </c>
      <c r="E1467">
        <v>-1.1709864929375832E-2</v>
      </c>
      <c r="G1467">
        <v>1458</v>
      </c>
      <c r="H1467">
        <f t="shared" ca="1" si="48"/>
        <v>3.4955206562348796E-3</v>
      </c>
    </row>
    <row r="1468" spans="2:8">
      <c r="B1468" s="79">
        <f>dataVAR!B601</f>
        <v>44670</v>
      </c>
      <c r="C1468" s="240">
        <f>dataVAR!C601</f>
        <v>4008.9</v>
      </c>
      <c r="D1468">
        <f t="shared" si="47"/>
        <v>0.42464267005911843</v>
      </c>
      <c r="E1468">
        <v>-1.174885878919402E-2</v>
      </c>
      <c r="G1468">
        <v>1459</v>
      </c>
      <c r="H1468">
        <f t="shared" ca="1" si="48"/>
        <v>3.4707722629237117E-2</v>
      </c>
    </row>
    <row r="1469" spans="2:8">
      <c r="B1469" s="79">
        <f>dataVAR!B1079</f>
        <v>43969</v>
      </c>
      <c r="C1469" s="240">
        <f>dataVAR!C1079</f>
        <v>2306.5500000000002</v>
      </c>
      <c r="D1469">
        <f t="shared" si="47"/>
        <v>-1.0831328174112853</v>
      </c>
      <c r="E1469">
        <v>-1.1814181353103118E-2</v>
      </c>
      <c r="G1469">
        <v>1460</v>
      </c>
      <c r="H1469">
        <f t="shared" ca="1" si="48"/>
        <v>-4.2680761590314732E-2</v>
      </c>
    </row>
    <row r="1470" spans="2:8">
      <c r="B1470" s="79">
        <f>dataVAR!B61</f>
        <v>45464</v>
      </c>
      <c r="C1470" s="240">
        <f>dataVAR!C61</f>
        <v>4804.8500000000004</v>
      </c>
      <c r="D1470">
        <f t="shared" si="47"/>
        <v>0.49178434290352457</v>
      </c>
      <c r="E1470">
        <v>-1.183179495717857E-2</v>
      </c>
      <c r="G1470">
        <v>1461</v>
      </c>
      <c r="H1470">
        <f t="shared" ca="1" si="48"/>
        <v>1.9765581595792874E-2</v>
      </c>
    </row>
    <row r="1471" spans="2:8">
      <c r="B1471" s="79">
        <f>dataVAR!B939</f>
        <v>44169</v>
      </c>
      <c r="C1471" s="240">
        <f>dataVAR!C939</f>
        <v>2441.9</v>
      </c>
      <c r="D1471">
        <f t="shared" si="47"/>
        <v>-0.58712477988451606</v>
      </c>
      <c r="E1471">
        <v>-1.1855522339162053E-2</v>
      </c>
      <c r="G1471">
        <v>1462</v>
      </c>
      <c r="H1471">
        <f t="shared" ca="1" si="48"/>
        <v>2.8257216473251287E-2</v>
      </c>
    </row>
    <row r="1472" spans="2:8">
      <c r="B1472" s="79">
        <f>dataVAR!B430</f>
        <v>44918</v>
      </c>
      <c r="C1472" s="240">
        <f>dataVAR!C430</f>
        <v>3875.6</v>
      </c>
      <c r="D1472">
        <f t="shared" si="47"/>
        <v>5.1604912787697389E-2</v>
      </c>
      <c r="E1472">
        <v>-1.1856228712973546E-2</v>
      </c>
      <c r="G1472">
        <v>1463</v>
      </c>
      <c r="H1472">
        <f t="shared" ca="1" si="48"/>
        <v>-2.0073831668763475E-2</v>
      </c>
    </row>
    <row r="1473" spans="2:8">
      <c r="B1473" s="79">
        <f>dataVAR!B149</f>
        <v>45334</v>
      </c>
      <c r="C1473" s="240">
        <f>dataVAR!C149</f>
        <v>3675.6</v>
      </c>
      <c r="D1473">
        <f t="shared" si="47"/>
        <v>0.60946512134073338</v>
      </c>
      <c r="E1473">
        <v>-1.1862008923713111E-2</v>
      </c>
      <c r="G1473">
        <v>1464</v>
      </c>
      <c r="H1473">
        <f t="shared" ca="1" si="48"/>
        <v>-2.9958603385262288E-2</v>
      </c>
    </row>
    <row r="1474" spans="2:8">
      <c r="B1474" s="79">
        <f>dataVAR!B1540</f>
        <v>43279</v>
      </c>
      <c r="C1474" s="240">
        <f>dataVAR!C1540</f>
        <v>1435.45</v>
      </c>
      <c r="D1474">
        <f t="shared" si="47"/>
        <v>0.46076143369675021</v>
      </c>
      <c r="E1474">
        <v>-1.1877808352781325E-2</v>
      </c>
      <c r="G1474">
        <v>1465</v>
      </c>
      <c r="H1474">
        <f t="shared" ca="1" si="48"/>
        <v>-1.5029901490660108E-2</v>
      </c>
    </row>
    <row r="1475" spans="2:8">
      <c r="B1475" s="79">
        <f>dataVAR!B1840</f>
        <v>42842</v>
      </c>
      <c r="C1475" s="240">
        <f>dataVAR!C1840</f>
        <v>774.05</v>
      </c>
      <c r="D1475">
        <f t="shared" si="47"/>
        <v>-0.70589755183773673</v>
      </c>
      <c r="E1475">
        <v>-1.1885537110005872E-2</v>
      </c>
      <c r="G1475">
        <v>1466</v>
      </c>
      <c r="H1475">
        <f t="shared" ca="1" si="48"/>
        <v>1.2438695517004602E-2</v>
      </c>
    </row>
    <row r="1476" spans="2:8">
      <c r="B1476" s="79">
        <f>dataVAR!B1300</f>
        <v>43637</v>
      </c>
      <c r="C1476" s="240">
        <f>dataVAR!C1300</f>
        <v>1320.45</v>
      </c>
      <c r="D1476">
        <f t="shared" si="47"/>
        <v>-1.7858684539361578</v>
      </c>
      <c r="E1476">
        <v>-1.1889886023704074E-2</v>
      </c>
      <c r="G1476">
        <v>1467</v>
      </c>
      <c r="H1476">
        <f t="shared" ca="1" si="48"/>
        <v>4.8903808937975912E-3</v>
      </c>
    </row>
    <row r="1477" spans="2:8">
      <c r="B1477" s="79">
        <f>dataVAR!B146</f>
        <v>45337</v>
      </c>
      <c r="C1477" s="240">
        <f>dataVAR!C146</f>
        <v>3678.6</v>
      </c>
      <c r="D1477">
        <f t="shared" si="47"/>
        <v>0.50456695481976843</v>
      </c>
      <c r="E1477">
        <v>-1.1906703637253352E-2</v>
      </c>
      <c r="G1477">
        <v>1468</v>
      </c>
      <c r="H1477">
        <f t="shared" ca="1" si="48"/>
        <v>-1.3447019785539733E-2</v>
      </c>
    </row>
    <row r="1478" spans="2:8">
      <c r="B1478" s="79">
        <f>dataVAR!B1193</f>
        <v>43798</v>
      </c>
      <c r="C1478" s="240">
        <f>dataVAR!C1193</f>
        <v>1822.5</v>
      </c>
      <c r="D1478">
        <f t="shared" si="47"/>
        <v>-0.27539094650205764</v>
      </c>
      <c r="E1478">
        <v>-1.1934156378600824E-2</v>
      </c>
      <c r="G1478">
        <v>1469</v>
      </c>
      <c r="H1478">
        <f t="shared" ca="1" si="48"/>
        <v>7.0967265776628926E-3</v>
      </c>
    </row>
    <row r="1479" spans="2:8">
      <c r="B1479" s="79">
        <f>dataVAR!B1081</f>
        <v>43965</v>
      </c>
      <c r="C1479" s="240">
        <f>dataVAR!C1081</f>
        <v>2324.4</v>
      </c>
      <c r="D1479">
        <f t="shared" si="47"/>
        <v>-0.44198502839442433</v>
      </c>
      <c r="E1479">
        <v>-1.1938564790913785E-2</v>
      </c>
      <c r="G1479">
        <v>1470</v>
      </c>
      <c r="H1479">
        <f t="shared" ca="1" si="48"/>
        <v>1.8630379641431305E-3</v>
      </c>
    </row>
    <row r="1480" spans="2:8">
      <c r="B1480" s="79">
        <f>dataVAR!B376</f>
        <v>44998</v>
      </c>
      <c r="C1480" s="240">
        <f>dataVAR!C376</f>
        <v>3351.75</v>
      </c>
      <c r="D1480">
        <f t="shared" si="47"/>
        <v>0.32827627358842404</v>
      </c>
      <c r="E1480">
        <v>-1.1963899455508289E-2</v>
      </c>
      <c r="G1480">
        <v>1471</v>
      </c>
      <c r="H1480">
        <f t="shared" ca="1" si="48"/>
        <v>2.1654384689655987E-2</v>
      </c>
    </row>
    <row r="1481" spans="2:8">
      <c r="B1481" s="79">
        <f>dataVAR!B1001</f>
        <v>44078</v>
      </c>
      <c r="C1481" s="240">
        <f>dataVAR!C1001</f>
        <v>2251.4499999999998</v>
      </c>
      <c r="D1481">
        <f t="shared" si="47"/>
        <v>-0.79566501587865612</v>
      </c>
      <c r="E1481">
        <v>-1.1970063736703136E-2</v>
      </c>
      <c r="G1481">
        <v>1472</v>
      </c>
      <c r="H1481">
        <f t="shared" ca="1" si="48"/>
        <v>1.0613812946316402E-3</v>
      </c>
    </row>
    <row r="1482" spans="2:8">
      <c r="B1482" s="79">
        <f>dataVAR!B617</f>
        <v>44644</v>
      </c>
      <c r="C1482" s="240">
        <f>dataVAR!C617</f>
        <v>4042.85</v>
      </c>
      <c r="D1482">
        <f t="shared" ref="D1482:D1545" si="49">(C1482-C1483)/C1482</f>
        <v>0.34698294519954975</v>
      </c>
      <c r="E1482">
        <v>-1.1996487626303226E-2</v>
      </c>
      <c r="G1482">
        <v>1473</v>
      </c>
      <c r="H1482">
        <f t="shared" ca="1" si="48"/>
        <v>3.6288593118515899E-2</v>
      </c>
    </row>
    <row r="1483" spans="2:8">
      <c r="B1483" s="79">
        <f>dataVAR!B932</f>
        <v>44180</v>
      </c>
      <c r="C1483" s="240">
        <f>dataVAR!C932</f>
        <v>2640.05</v>
      </c>
      <c r="D1483">
        <f t="shared" si="49"/>
        <v>0.13283839321224986</v>
      </c>
      <c r="E1483">
        <v>-1.2083104486657311E-2</v>
      </c>
      <c r="G1483">
        <v>1474</v>
      </c>
      <c r="H1483">
        <f t="shared" ref="H1483:H1546" ca="1" si="50">_xlfn.NORM.INV(RAND(),N$12,N$13)</f>
        <v>-1.6867942800422142E-2</v>
      </c>
    </row>
    <row r="1484" spans="2:8">
      <c r="B1484" s="79">
        <f>dataVAR!B1048</f>
        <v>44013</v>
      </c>
      <c r="C1484" s="240">
        <f>dataVAR!C1048</f>
        <v>2289.35</v>
      </c>
      <c r="D1484">
        <f t="shared" si="49"/>
        <v>2.1600017472208192E-2</v>
      </c>
      <c r="E1484">
        <v>-1.2143184746762261E-2</v>
      </c>
      <c r="G1484">
        <v>1475</v>
      </c>
      <c r="H1484">
        <f t="shared" ca="1" si="50"/>
        <v>1.5639208856085066E-2</v>
      </c>
    </row>
    <row r="1485" spans="2:8">
      <c r="B1485" s="79">
        <f>dataVAR!B962</f>
        <v>44134</v>
      </c>
      <c r="C1485" s="240">
        <f>dataVAR!C962</f>
        <v>2239.9</v>
      </c>
      <c r="D1485">
        <f t="shared" si="49"/>
        <v>-1.0874369391490688</v>
      </c>
      <c r="E1485">
        <v>-1.2143399258895404E-2</v>
      </c>
      <c r="G1485">
        <v>1476</v>
      </c>
      <c r="H1485">
        <f t="shared" ca="1" si="50"/>
        <v>4.1075612562291993E-3</v>
      </c>
    </row>
    <row r="1486" spans="2:8">
      <c r="B1486" s="79">
        <f>dataVAR!B717</f>
        <v>44497</v>
      </c>
      <c r="C1486" s="240">
        <f>dataVAR!C717</f>
        <v>4675.6499999999996</v>
      </c>
      <c r="D1486">
        <f t="shared" si="49"/>
        <v>0.49079807085645843</v>
      </c>
      <c r="E1486">
        <v>-1.2265674291275088E-2</v>
      </c>
      <c r="G1486">
        <v>1477</v>
      </c>
      <c r="H1486">
        <f t="shared" ca="1" si="50"/>
        <v>4.3378067273521191E-2</v>
      </c>
    </row>
    <row r="1487" spans="2:8">
      <c r="B1487" s="79">
        <f>dataVAR!B1007</f>
        <v>44070</v>
      </c>
      <c r="C1487" s="240">
        <f>dataVAR!C1007</f>
        <v>2380.85</v>
      </c>
      <c r="D1487">
        <f t="shared" si="49"/>
        <v>-0.28987546464497976</v>
      </c>
      <c r="E1487">
        <v>-1.2285528277715943E-2</v>
      </c>
      <c r="G1487">
        <v>1478</v>
      </c>
      <c r="H1487">
        <f t="shared" ca="1" si="50"/>
        <v>-1.2917885760040763E-2</v>
      </c>
    </row>
    <row r="1488" spans="2:8">
      <c r="B1488" s="79">
        <f>dataVAR!B870</f>
        <v>44271</v>
      </c>
      <c r="C1488" s="240">
        <f>dataVAR!C870</f>
        <v>3071</v>
      </c>
      <c r="D1488">
        <f t="shared" si="49"/>
        <v>-5.1970042331488088E-2</v>
      </c>
      <c r="E1488">
        <v>-1.2292412894822533E-2</v>
      </c>
      <c r="G1488">
        <v>1479</v>
      </c>
      <c r="H1488">
        <f t="shared" ca="1" si="50"/>
        <v>2.5950745165799517E-2</v>
      </c>
    </row>
    <row r="1489" spans="2:8">
      <c r="B1489" s="79">
        <f>dataVAR!B584</f>
        <v>44694</v>
      </c>
      <c r="C1489" s="240">
        <f>dataVAR!C584</f>
        <v>3230.6</v>
      </c>
      <c r="D1489">
        <f t="shared" si="49"/>
        <v>0.56859406921314926</v>
      </c>
      <c r="E1489">
        <v>-1.2335169937472888E-2</v>
      </c>
      <c r="G1489">
        <v>1480</v>
      </c>
      <c r="H1489">
        <f t="shared" ca="1" si="50"/>
        <v>3.3513910937638031E-2</v>
      </c>
    </row>
    <row r="1490" spans="2:8">
      <c r="B1490" s="79">
        <f>dataVAR!B1441</f>
        <v>43430</v>
      </c>
      <c r="C1490" s="240">
        <f>dataVAR!C1441</f>
        <v>1393.7</v>
      </c>
      <c r="D1490">
        <f t="shared" si="49"/>
        <v>-1.7236492788978977</v>
      </c>
      <c r="E1490">
        <v>-1.2341249910310716E-2</v>
      </c>
      <c r="G1490">
        <v>1481</v>
      </c>
      <c r="H1490">
        <f t="shared" ca="1" si="50"/>
        <v>5.5822441846587682E-2</v>
      </c>
    </row>
    <row r="1491" spans="2:8">
      <c r="B1491" s="79">
        <f>dataVAR!B228</f>
        <v>45217</v>
      </c>
      <c r="C1491" s="240">
        <f>dataVAR!C228</f>
        <v>3795.95</v>
      </c>
      <c r="D1491">
        <f t="shared" si="49"/>
        <v>0.43725549598914626</v>
      </c>
      <c r="E1491">
        <v>-1.2355273383474518E-2</v>
      </c>
      <c r="G1491">
        <v>1482</v>
      </c>
      <c r="H1491">
        <f t="shared" ca="1" si="50"/>
        <v>-2.9088029890607821E-2</v>
      </c>
    </row>
    <row r="1492" spans="2:8">
      <c r="B1492" s="79">
        <f>dataVAR!B994</f>
        <v>44089</v>
      </c>
      <c r="C1492" s="240">
        <f>dataVAR!C994</f>
        <v>2136.15</v>
      </c>
      <c r="D1492">
        <f t="shared" si="49"/>
        <v>-0.80872129766168088</v>
      </c>
      <c r="E1492">
        <v>-1.2428902464714429E-2</v>
      </c>
      <c r="G1492">
        <v>1483</v>
      </c>
      <c r="H1492">
        <f t="shared" ca="1" si="50"/>
        <v>6.0845921702589359E-2</v>
      </c>
    </row>
    <row r="1493" spans="2:8">
      <c r="B1493" s="79">
        <f>dataVAR!B415</f>
        <v>44939</v>
      </c>
      <c r="C1493" s="240">
        <f>dataVAR!C415</f>
        <v>3863.7</v>
      </c>
      <c r="D1493">
        <f t="shared" si="49"/>
        <v>0.51373036208815381</v>
      </c>
      <c r="E1493">
        <v>-1.2449206718948252E-2</v>
      </c>
      <c r="G1493">
        <v>1484</v>
      </c>
      <c r="H1493">
        <f t="shared" ca="1" si="50"/>
        <v>4.177222620300812E-2</v>
      </c>
    </row>
    <row r="1494" spans="2:8">
      <c r="B1494" s="79">
        <f>dataVAR!B1235</f>
        <v>43734</v>
      </c>
      <c r="C1494" s="240">
        <f>dataVAR!C1235</f>
        <v>1878.8</v>
      </c>
      <c r="D1494">
        <f t="shared" si="49"/>
        <v>-0.67758675750479025</v>
      </c>
      <c r="E1494">
        <v>-1.245475835639775E-2</v>
      </c>
      <c r="G1494">
        <v>1485</v>
      </c>
      <c r="H1494">
        <f t="shared" ca="1" si="50"/>
        <v>1.7538884577728651E-2</v>
      </c>
    </row>
    <row r="1495" spans="2:8">
      <c r="B1495" s="79">
        <f>dataVAR!B874</f>
        <v>44264</v>
      </c>
      <c r="C1495" s="240">
        <f>dataVAR!C874</f>
        <v>3151.85</v>
      </c>
      <c r="D1495">
        <f t="shared" si="49"/>
        <v>-0.11118866697336494</v>
      </c>
      <c r="E1495">
        <v>-1.2468867490521498E-2</v>
      </c>
      <c r="G1495">
        <v>1486</v>
      </c>
      <c r="H1495">
        <f t="shared" ca="1" si="50"/>
        <v>3.0633640287435857E-2</v>
      </c>
    </row>
    <row r="1496" spans="2:8">
      <c r="B1496" s="79">
        <f>dataVAR!B404</f>
        <v>44957</v>
      </c>
      <c r="C1496" s="240">
        <f>dataVAR!C404</f>
        <v>3502.3</v>
      </c>
      <c r="D1496">
        <f t="shared" si="49"/>
        <v>0.6075864431944723</v>
      </c>
      <c r="E1496">
        <v>-1.2563172772178282E-2</v>
      </c>
      <c r="G1496">
        <v>1487</v>
      </c>
      <c r="H1496">
        <f t="shared" ca="1" si="50"/>
        <v>4.5084092462022978E-3</v>
      </c>
    </row>
    <row r="1497" spans="2:8">
      <c r="B1497" s="79">
        <f>dataVAR!B1449</f>
        <v>43417</v>
      </c>
      <c r="C1497" s="240">
        <f>dataVAR!C1449</f>
        <v>1374.35</v>
      </c>
      <c r="D1497">
        <f t="shared" si="49"/>
        <v>-1.5315603739949797</v>
      </c>
      <c r="E1497">
        <v>-1.2660530432568189E-2</v>
      </c>
      <c r="G1497">
        <v>1488</v>
      </c>
      <c r="H1497">
        <f t="shared" ca="1" si="50"/>
        <v>4.5633620452945715E-2</v>
      </c>
    </row>
    <row r="1498" spans="2:8">
      <c r="B1498" s="79">
        <f>dataVAR!B335</f>
        <v>45062</v>
      </c>
      <c r="C1498" s="240">
        <f>dataVAR!C335</f>
        <v>3479.25</v>
      </c>
      <c r="D1498">
        <f t="shared" si="49"/>
        <v>0.4503556801034706</v>
      </c>
      <c r="E1498">
        <v>-1.268951641876844E-2</v>
      </c>
      <c r="G1498">
        <v>1489</v>
      </c>
      <c r="H1498">
        <f t="shared" ca="1" si="50"/>
        <v>1.5415843775169994E-2</v>
      </c>
    </row>
    <row r="1499" spans="2:8">
      <c r="B1499" s="79">
        <f>dataVAR!B1157</f>
        <v>43851</v>
      </c>
      <c r="C1499" s="240">
        <f>dataVAR!C1157</f>
        <v>1912.35</v>
      </c>
      <c r="D1499">
        <f t="shared" si="49"/>
        <v>-3.4041885638089332E-2</v>
      </c>
      <c r="E1499">
        <v>-1.2706878970899773E-2</v>
      </c>
      <c r="G1499">
        <v>1490</v>
      </c>
      <c r="H1499">
        <f t="shared" ca="1" si="50"/>
        <v>1.1958807371042379E-2</v>
      </c>
    </row>
    <row r="1500" spans="2:8">
      <c r="B1500" s="79">
        <f>dataVAR!B975</f>
        <v>44117</v>
      </c>
      <c r="C1500" s="240">
        <f>dataVAR!C975</f>
        <v>1977.45</v>
      </c>
      <c r="D1500">
        <f t="shared" si="49"/>
        <v>0.25282560873852689</v>
      </c>
      <c r="E1500">
        <v>-1.2718399959543788E-2</v>
      </c>
      <c r="G1500">
        <v>1491</v>
      </c>
      <c r="H1500">
        <f t="shared" ca="1" si="50"/>
        <v>6.0613041111586746E-2</v>
      </c>
    </row>
    <row r="1501" spans="2:8">
      <c r="B1501" s="79">
        <f>dataVAR!B1388</f>
        <v>43504</v>
      </c>
      <c r="C1501" s="240">
        <f>dataVAR!C1388</f>
        <v>1477.5</v>
      </c>
      <c r="D1501">
        <f t="shared" si="49"/>
        <v>-1.8383417935702198</v>
      </c>
      <c r="E1501">
        <v>-1.275803722504224E-2</v>
      </c>
      <c r="G1501">
        <v>1492</v>
      </c>
      <c r="H1501">
        <f t="shared" ca="1" si="50"/>
        <v>6.0984566940422848E-2</v>
      </c>
    </row>
    <row r="1502" spans="2:8">
      <c r="B1502" s="79">
        <f>dataVAR!B466</f>
        <v>44867</v>
      </c>
      <c r="C1502" s="240">
        <f>dataVAR!C466</f>
        <v>4193.6499999999996</v>
      </c>
      <c r="D1502">
        <f t="shared" si="49"/>
        <v>0.75371096777270397</v>
      </c>
      <c r="E1502">
        <v>-1.2840842702657677E-2</v>
      </c>
      <c r="G1502">
        <v>1493</v>
      </c>
      <c r="H1502">
        <f t="shared" ca="1" si="50"/>
        <v>-1.0434301381978992E-2</v>
      </c>
    </row>
    <row r="1503" spans="2:8">
      <c r="B1503" s="79">
        <f>dataVAR!B1748</f>
        <v>42976</v>
      </c>
      <c r="C1503" s="240">
        <f>dataVAR!C1748</f>
        <v>1032.8499999999999</v>
      </c>
      <c r="D1503">
        <f t="shared" si="49"/>
        <v>-0.46696035242290773</v>
      </c>
      <c r="E1503">
        <v>-1.287699085055931E-2</v>
      </c>
      <c r="G1503">
        <v>1494</v>
      </c>
      <c r="H1503">
        <f t="shared" ca="1" si="50"/>
        <v>5.4012322629844525E-4</v>
      </c>
    </row>
    <row r="1504" spans="2:8">
      <c r="B1504" s="79">
        <f>dataVAR!B1484</f>
        <v>43362</v>
      </c>
      <c r="C1504" s="240">
        <f>dataVAR!C1484</f>
        <v>1515.15</v>
      </c>
      <c r="D1504">
        <f t="shared" si="49"/>
        <v>-0.18892518892518892</v>
      </c>
      <c r="E1504">
        <v>-1.2903012903012873E-2</v>
      </c>
      <c r="G1504">
        <v>1495</v>
      </c>
      <c r="H1504">
        <f t="shared" ca="1" si="50"/>
        <v>3.2252299871936715E-3</v>
      </c>
    </row>
    <row r="1505" spans="2:8">
      <c r="B1505" s="79">
        <f>dataVAR!B1188</f>
        <v>43805</v>
      </c>
      <c r="C1505" s="240">
        <f>dataVAR!C1188</f>
        <v>1801.4</v>
      </c>
      <c r="D1505">
        <f t="shared" si="49"/>
        <v>-1.1747807261019207</v>
      </c>
      <c r="E1505">
        <v>-1.2962140557344237E-2</v>
      </c>
      <c r="G1505">
        <v>1496</v>
      </c>
      <c r="H1505">
        <f t="shared" ca="1" si="50"/>
        <v>1.8068037185249665E-2</v>
      </c>
    </row>
    <row r="1506" spans="2:8">
      <c r="B1506" s="79">
        <f>dataVAR!B755</f>
        <v>44441</v>
      </c>
      <c r="C1506" s="240">
        <f>dataVAR!C755</f>
        <v>3917.65</v>
      </c>
      <c r="D1506">
        <f t="shared" si="49"/>
        <v>0.61538167013388134</v>
      </c>
      <c r="E1506">
        <v>-1.3005245491557392E-2</v>
      </c>
      <c r="G1506">
        <v>1497</v>
      </c>
      <c r="H1506">
        <f t="shared" ca="1" si="50"/>
        <v>-9.6237516566225374E-3</v>
      </c>
    </row>
    <row r="1507" spans="2:8">
      <c r="B1507" s="79">
        <f>dataVAR!B1489</f>
        <v>43354</v>
      </c>
      <c r="C1507" s="240">
        <f>dataVAR!C1489</f>
        <v>1506.8</v>
      </c>
      <c r="D1507">
        <f t="shared" si="49"/>
        <v>-1.4237456862224585</v>
      </c>
      <c r="E1507">
        <v>-1.3007698433767013E-2</v>
      </c>
      <c r="G1507">
        <v>1498</v>
      </c>
      <c r="H1507">
        <f t="shared" ca="1" si="50"/>
        <v>1.7440456124605531E-2</v>
      </c>
    </row>
    <row r="1508" spans="2:8">
      <c r="B1508" s="79">
        <f>dataVAR!B278</f>
        <v>45142</v>
      </c>
      <c r="C1508" s="240">
        <f>dataVAR!C278</f>
        <v>3652.1</v>
      </c>
      <c r="D1508">
        <f t="shared" si="49"/>
        <v>-5.7336874674844635E-2</v>
      </c>
      <c r="E1508">
        <v>-1.3088360121573939E-2</v>
      </c>
      <c r="G1508">
        <v>1499</v>
      </c>
      <c r="H1508">
        <f t="shared" ca="1" si="50"/>
        <v>-4.5394405725523786E-2</v>
      </c>
    </row>
    <row r="1509" spans="2:8">
      <c r="B1509" s="79">
        <f>dataVAR!B200</f>
        <v>45259</v>
      </c>
      <c r="C1509" s="240">
        <f>dataVAR!C200</f>
        <v>3861.5</v>
      </c>
      <c r="D1509">
        <f t="shared" si="49"/>
        <v>0.64393370451896936</v>
      </c>
      <c r="E1509">
        <v>-1.3116664508610668E-2</v>
      </c>
      <c r="G1509">
        <v>1500</v>
      </c>
      <c r="H1509">
        <f t="shared" ca="1" si="50"/>
        <v>-2.0199460171563099E-2</v>
      </c>
    </row>
    <row r="1510" spans="2:8">
      <c r="B1510" s="79">
        <f>dataVAR!B1288</f>
        <v>43655</v>
      </c>
      <c r="C1510" s="240">
        <f>dataVAR!C1288</f>
        <v>1374.95</v>
      </c>
      <c r="D1510">
        <f t="shared" si="49"/>
        <v>-0.51500054547438101</v>
      </c>
      <c r="E1510">
        <v>-1.3127750100003603E-2</v>
      </c>
      <c r="G1510">
        <v>1501</v>
      </c>
      <c r="H1510">
        <f t="shared" ca="1" si="50"/>
        <v>-1.3358741283242978E-2</v>
      </c>
    </row>
    <row r="1511" spans="2:8">
      <c r="B1511" s="79">
        <f>dataVAR!B980</f>
        <v>44110</v>
      </c>
      <c r="C1511" s="240">
        <f>dataVAR!C980</f>
        <v>2083.0500000000002</v>
      </c>
      <c r="D1511">
        <f t="shared" si="49"/>
        <v>-0.65656129233575744</v>
      </c>
      <c r="E1511">
        <v>-1.3153788915292303E-2</v>
      </c>
      <c r="G1511">
        <v>1502</v>
      </c>
      <c r="H1511">
        <f t="shared" ca="1" si="50"/>
        <v>2.4791575366162558E-2</v>
      </c>
    </row>
    <row r="1512" spans="2:8">
      <c r="B1512" s="79">
        <f>dataVAR!B359</f>
        <v>45026</v>
      </c>
      <c r="C1512" s="240">
        <f>dataVAR!C359</f>
        <v>3450.7</v>
      </c>
      <c r="D1512">
        <f t="shared" si="49"/>
        <v>0.57975193439012374</v>
      </c>
      <c r="E1512">
        <v>-1.3156750804184686E-2</v>
      </c>
      <c r="G1512">
        <v>1503</v>
      </c>
      <c r="H1512">
        <f t="shared" ca="1" si="50"/>
        <v>1.5830845165750285E-2</v>
      </c>
    </row>
    <row r="1513" spans="2:8">
      <c r="B1513" s="79">
        <f>dataVAR!B1375</f>
        <v>43523</v>
      </c>
      <c r="C1513" s="240">
        <f>dataVAR!C1375</f>
        <v>1450.15</v>
      </c>
      <c r="D1513">
        <f t="shared" si="49"/>
        <v>0.48157087197876086</v>
      </c>
      <c r="E1513">
        <v>-1.324000965417358E-2</v>
      </c>
      <c r="G1513">
        <v>1504</v>
      </c>
      <c r="H1513">
        <f t="shared" ca="1" si="50"/>
        <v>3.9568910393897525E-2</v>
      </c>
    </row>
    <row r="1514" spans="2:8">
      <c r="B1514" s="79">
        <f>dataVAR!B1822</f>
        <v>42867</v>
      </c>
      <c r="C1514" s="240">
        <f>dataVAR!C1822</f>
        <v>751.8</v>
      </c>
      <c r="D1514">
        <f t="shared" si="49"/>
        <v>-3.5762835860601223</v>
      </c>
      <c r="E1514">
        <v>-1.3301409949454644E-2</v>
      </c>
      <c r="G1514">
        <v>1505</v>
      </c>
      <c r="H1514">
        <f t="shared" ca="1" si="50"/>
        <v>-1.4308083958825255E-2</v>
      </c>
    </row>
    <row r="1515" spans="2:8">
      <c r="B1515" s="79">
        <f>dataVAR!B555</f>
        <v>44735</v>
      </c>
      <c r="C1515" s="240">
        <f>dataVAR!C555</f>
        <v>3440.45</v>
      </c>
      <c r="D1515">
        <f t="shared" si="49"/>
        <v>0.36694327776889646</v>
      </c>
      <c r="E1515">
        <v>-1.3341278030490225E-2</v>
      </c>
      <c r="G1515">
        <v>1506</v>
      </c>
      <c r="H1515">
        <f t="shared" ca="1" si="50"/>
        <v>-2.1096876784465386E-2</v>
      </c>
    </row>
    <row r="1516" spans="2:8">
      <c r="B1516" s="79">
        <f>dataVAR!B1016</f>
        <v>44057</v>
      </c>
      <c r="C1516" s="240">
        <f>dataVAR!C1016</f>
        <v>2178</v>
      </c>
      <c r="D1516">
        <f t="shared" si="49"/>
        <v>0.33528466483011937</v>
      </c>
      <c r="E1516">
        <v>-1.3360881542699684E-2</v>
      </c>
      <c r="G1516">
        <v>1507</v>
      </c>
      <c r="H1516">
        <f t="shared" ca="1" si="50"/>
        <v>-8.313668615000205E-3</v>
      </c>
    </row>
    <row r="1517" spans="2:8">
      <c r="B1517" s="79">
        <f>dataVAR!B1576</f>
        <v>43229</v>
      </c>
      <c r="C1517" s="240">
        <f>dataVAR!C1576</f>
        <v>1447.75</v>
      </c>
      <c r="D1517">
        <f t="shared" si="49"/>
        <v>0.15261612847522021</v>
      </c>
      <c r="E1517">
        <v>-1.3400103609048586E-2</v>
      </c>
      <c r="G1517">
        <v>1508</v>
      </c>
      <c r="H1517">
        <f t="shared" ca="1" si="50"/>
        <v>-2.1683214301021839E-2</v>
      </c>
    </row>
    <row r="1518" spans="2:8">
      <c r="B1518" s="79">
        <f>dataVAR!B1657</f>
        <v>43108</v>
      </c>
      <c r="C1518" s="240">
        <f>dataVAR!C1657</f>
        <v>1226.8</v>
      </c>
      <c r="D1518">
        <f t="shared" si="49"/>
        <v>-1.8937479621780242</v>
      </c>
      <c r="E1518">
        <v>-1.353113791979144E-2</v>
      </c>
      <c r="G1518">
        <v>1509</v>
      </c>
      <c r="H1518">
        <f t="shared" ca="1" si="50"/>
        <v>4.1531103661467308E-3</v>
      </c>
    </row>
    <row r="1519" spans="2:8">
      <c r="B1519" s="79">
        <f>dataVAR!B273</f>
        <v>45149</v>
      </c>
      <c r="C1519" s="240">
        <f>dataVAR!C273</f>
        <v>3550.05</v>
      </c>
      <c r="D1519">
        <f t="shared" si="49"/>
        <v>-1.825326403853459E-2</v>
      </c>
      <c r="E1519">
        <v>-1.3563189250855518E-2</v>
      </c>
      <c r="G1519">
        <v>1510</v>
      </c>
      <c r="H1519">
        <f t="shared" ca="1" si="50"/>
        <v>-3.3689773526205313E-4</v>
      </c>
    </row>
    <row r="1520" spans="2:8">
      <c r="B1520" s="79">
        <f>dataVAR!B580</f>
        <v>44700</v>
      </c>
      <c r="C1520" s="240">
        <f>dataVAR!C580</f>
        <v>3614.85</v>
      </c>
      <c r="D1520">
        <f t="shared" si="49"/>
        <v>-0.31387194489397896</v>
      </c>
      <c r="E1520">
        <v>-1.3610523258226558E-2</v>
      </c>
      <c r="G1520">
        <v>1511</v>
      </c>
      <c r="H1520">
        <f t="shared" ca="1" si="50"/>
        <v>6.4700090131523461E-3</v>
      </c>
    </row>
    <row r="1521" spans="2:8">
      <c r="B1521" s="79">
        <f>dataVAR!B685</f>
        <v>44545</v>
      </c>
      <c r="C1521" s="240">
        <f>dataVAR!C685</f>
        <v>4749.45</v>
      </c>
      <c r="D1521">
        <f t="shared" si="49"/>
        <v>0.501984440303614</v>
      </c>
      <c r="E1521">
        <v>-1.3675267662571418E-2</v>
      </c>
      <c r="G1521">
        <v>1512</v>
      </c>
      <c r="H1521">
        <f t="shared" ca="1" si="50"/>
        <v>5.0537377221148622E-2</v>
      </c>
    </row>
    <row r="1522" spans="2:8">
      <c r="B1522" s="79">
        <f>dataVAR!B1060</f>
        <v>43997</v>
      </c>
      <c r="C1522" s="240">
        <f>dataVAR!C1060</f>
        <v>2365.3000000000002</v>
      </c>
      <c r="D1522">
        <f t="shared" si="49"/>
        <v>-0.55625079271128386</v>
      </c>
      <c r="E1522">
        <v>-1.3740328922335432E-2</v>
      </c>
      <c r="G1522">
        <v>1513</v>
      </c>
      <c r="H1522">
        <f t="shared" ca="1" si="50"/>
        <v>3.1028879613995652E-2</v>
      </c>
    </row>
    <row r="1523" spans="2:8">
      <c r="B1523" s="79">
        <f>dataVAR!B163</f>
        <v>45311</v>
      </c>
      <c r="C1523" s="240">
        <f>dataVAR!C163</f>
        <v>3681</v>
      </c>
      <c r="D1523">
        <f t="shared" si="49"/>
        <v>0.36177669111654437</v>
      </c>
      <c r="E1523">
        <v>-1.3773431132844287E-2</v>
      </c>
      <c r="G1523">
        <v>1514</v>
      </c>
      <c r="H1523">
        <f t="shared" ca="1" si="50"/>
        <v>5.3568032140434239E-3</v>
      </c>
    </row>
    <row r="1524" spans="2:8">
      <c r="B1524" s="79">
        <f>dataVAR!B1068</f>
        <v>43985</v>
      </c>
      <c r="C1524" s="240">
        <f>dataVAR!C1068</f>
        <v>2349.3000000000002</v>
      </c>
      <c r="D1524">
        <f t="shared" si="49"/>
        <v>-0.49103988422083167</v>
      </c>
      <c r="E1524">
        <v>-1.3791342101902538E-2</v>
      </c>
      <c r="G1524">
        <v>1515</v>
      </c>
      <c r="H1524">
        <f t="shared" ca="1" si="50"/>
        <v>7.2075290496486574E-3</v>
      </c>
    </row>
    <row r="1525" spans="2:8">
      <c r="B1525" s="79">
        <f>dataVAR!B402</f>
        <v>44959</v>
      </c>
      <c r="C1525" s="240">
        <f>dataVAR!C402</f>
        <v>3502.9</v>
      </c>
      <c r="D1525">
        <f t="shared" si="49"/>
        <v>0.63641554140854728</v>
      </c>
      <c r="E1525">
        <v>-1.3831396842616066E-2</v>
      </c>
      <c r="G1525">
        <v>1516</v>
      </c>
      <c r="H1525">
        <f t="shared" ca="1" si="50"/>
        <v>7.3110222527400723E-3</v>
      </c>
    </row>
    <row r="1526" spans="2:8">
      <c r="B1526" s="79">
        <f>dataVAR!B1458</f>
        <v>43403</v>
      </c>
      <c r="C1526" s="240">
        <f>dataVAR!C1458</f>
        <v>1273.5999999999999</v>
      </c>
      <c r="D1526">
        <f t="shared" si="49"/>
        <v>-2.1139290201005028</v>
      </c>
      <c r="E1526">
        <v>-1.3858354271356857E-2</v>
      </c>
      <c r="G1526">
        <v>1517</v>
      </c>
      <c r="H1526">
        <f t="shared" ca="1" si="50"/>
        <v>7.5711364862236091E-2</v>
      </c>
    </row>
    <row r="1527" spans="2:8">
      <c r="B1527" s="79">
        <f>dataVAR!B185</f>
        <v>45280</v>
      </c>
      <c r="C1527" s="240">
        <f>dataVAR!C185</f>
        <v>3965.9</v>
      </c>
      <c r="D1527">
        <f t="shared" si="49"/>
        <v>0.14528858518873403</v>
      </c>
      <c r="E1527">
        <v>-1.3981693940845663E-2</v>
      </c>
      <c r="G1527">
        <v>1518</v>
      </c>
      <c r="H1527">
        <f t="shared" ca="1" si="50"/>
        <v>-3.6217536283031575E-3</v>
      </c>
    </row>
    <row r="1528" spans="2:8">
      <c r="B1528" s="79">
        <f>dataVAR!B379</f>
        <v>44993</v>
      </c>
      <c r="C1528" s="240">
        <f>dataVAR!C379</f>
        <v>3389.7</v>
      </c>
      <c r="D1528">
        <f t="shared" si="49"/>
        <v>-0.32001357052246515</v>
      </c>
      <c r="E1528">
        <v>-1.3998288934124045E-2</v>
      </c>
      <c r="G1528">
        <v>1519</v>
      </c>
      <c r="H1528">
        <f t="shared" ca="1" si="50"/>
        <v>-3.3517489882384344E-2</v>
      </c>
    </row>
    <row r="1529" spans="2:8">
      <c r="B1529" s="79">
        <f>dataVAR!B78</f>
        <v>45440</v>
      </c>
      <c r="C1529" s="240">
        <f>dataVAR!C78</f>
        <v>4474.45</v>
      </c>
      <c r="D1529">
        <f t="shared" si="49"/>
        <v>0.36117288158321131</v>
      </c>
      <c r="E1529">
        <v>-1.4057593670730603E-2</v>
      </c>
      <c r="G1529">
        <v>1520</v>
      </c>
      <c r="H1529">
        <f t="shared" ca="1" si="50"/>
        <v>1.4287728142894793E-2</v>
      </c>
    </row>
    <row r="1530" spans="2:8">
      <c r="B1530" s="79">
        <f>dataVAR!B839</f>
        <v>44320</v>
      </c>
      <c r="C1530" s="240">
        <f>dataVAR!C839</f>
        <v>2858.4</v>
      </c>
      <c r="D1530">
        <f t="shared" si="49"/>
        <v>-0.40559403862300586</v>
      </c>
      <c r="E1530">
        <v>-1.4081304226140498E-2</v>
      </c>
      <c r="G1530">
        <v>1521</v>
      </c>
      <c r="H1530">
        <f t="shared" ca="1" si="50"/>
        <v>-4.1069924122028409E-2</v>
      </c>
    </row>
    <row r="1531" spans="2:8">
      <c r="B1531" s="79">
        <f>dataVAR!B427</f>
        <v>44923</v>
      </c>
      <c r="C1531" s="240">
        <f>dataVAR!C427</f>
        <v>4017.75</v>
      </c>
      <c r="D1531">
        <f t="shared" si="49"/>
        <v>0.77676560263829253</v>
      </c>
      <c r="E1531">
        <v>-1.4149710658950883E-2</v>
      </c>
      <c r="G1531">
        <v>1522</v>
      </c>
      <c r="H1531">
        <f t="shared" ca="1" si="50"/>
        <v>5.9866936723812769E-3</v>
      </c>
    </row>
    <row r="1532" spans="2:8">
      <c r="B1532" s="79">
        <f>dataVAR!B1769</f>
        <v>42943</v>
      </c>
      <c r="C1532" s="240">
        <f>dataVAR!C1769</f>
        <v>896.9</v>
      </c>
      <c r="D1532">
        <f t="shared" si="49"/>
        <v>-3.5511205262571077</v>
      </c>
      <c r="E1532">
        <v>-1.4159884045044091E-2</v>
      </c>
      <c r="G1532">
        <v>1523</v>
      </c>
      <c r="H1532">
        <f t="shared" ca="1" si="50"/>
        <v>1.2479113146803692E-2</v>
      </c>
    </row>
    <row r="1533" spans="2:8">
      <c r="B1533" s="79">
        <f>dataVAR!B649</f>
        <v>44596</v>
      </c>
      <c r="C1533" s="240">
        <f>dataVAR!C649</f>
        <v>4081.9</v>
      </c>
      <c r="D1533">
        <f t="shared" si="49"/>
        <v>0.51821455694652008</v>
      </c>
      <c r="E1533">
        <v>-1.4233567701315541E-2</v>
      </c>
      <c r="G1533">
        <v>1524</v>
      </c>
      <c r="H1533">
        <f t="shared" ca="1" si="50"/>
        <v>3.2282936903865627E-3</v>
      </c>
    </row>
    <row r="1534" spans="2:8">
      <c r="B1534" s="79">
        <f>dataVAR!B1212</f>
        <v>43770</v>
      </c>
      <c r="C1534" s="240">
        <f>dataVAR!C1212</f>
        <v>1966.6</v>
      </c>
      <c r="D1534">
        <f t="shared" si="49"/>
        <v>0.32856198515203899</v>
      </c>
      <c r="E1534">
        <v>-1.4263195362554756E-2</v>
      </c>
      <c r="G1534">
        <v>1525</v>
      </c>
      <c r="H1534">
        <f t="shared" ca="1" si="50"/>
        <v>7.6323245584672601E-4</v>
      </c>
    </row>
    <row r="1535" spans="2:8">
      <c r="B1535" s="79">
        <f>dataVAR!B1607</f>
        <v>43181</v>
      </c>
      <c r="C1535" s="240">
        <f>dataVAR!C1607</f>
        <v>1320.45</v>
      </c>
      <c r="D1535">
        <f t="shared" si="49"/>
        <v>-2.7946912037562952</v>
      </c>
      <c r="E1535">
        <v>-1.4502631678594315E-2</v>
      </c>
      <c r="G1535">
        <v>1526</v>
      </c>
      <c r="H1535">
        <f t="shared" ca="1" si="50"/>
        <v>1.144439113580396E-2</v>
      </c>
    </row>
    <row r="1536" spans="2:8">
      <c r="B1536" s="79">
        <f>dataVAR!B42</f>
        <v>45492</v>
      </c>
      <c r="C1536" s="240">
        <f>dataVAR!C42</f>
        <v>5010.7</v>
      </c>
      <c r="D1536">
        <f t="shared" si="49"/>
        <v>0.19871475043407105</v>
      </c>
      <c r="E1536">
        <v>-1.4518929490889497E-2</v>
      </c>
      <c r="G1536">
        <v>1527</v>
      </c>
      <c r="H1536">
        <f t="shared" ca="1" si="50"/>
        <v>3.2147805750932035E-3</v>
      </c>
    </row>
    <row r="1537" spans="2:8">
      <c r="B1537" s="79">
        <f>dataVAR!B647</f>
        <v>44600</v>
      </c>
      <c r="C1537" s="240">
        <f>dataVAR!C647</f>
        <v>4015</v>
      </c>
      <c r="D1537">
        <f t="shared" si="49"/>
        <v>0.12484433374844334</v>
      </c>
      <c r="E1537">
        <v>-1.458281444582819E-2</v>
      </c>
      <c r="G1537">
        <v>1528</v>
      </c>
      <c r="H1537">
        <f t="shared" ca="1" si="50"/>
        <v>-9.2758352653300171E-4</v>
      </c>
    </row>
    <row r="1538" spans="2:8">
      <c r="B1538" s="79">
        <f>dataVAR!B410</f>
        <v>44946</v>
      </c>
      <c r="C1538" s="240">
        <f>dataVAR!C410</f>
        <v>3513.75</v>
      </c>
      <c r="D1538">
        <f t="shared" si="49"/>
        <v>-6.1430096051227297E-2</v>
      </c>
      <c r="E1538">
        <v>-1.4614016364283148E-2</v>
      </c>
      <c r="G1538">
        <v>1529</v>
      </c>
      <c r="H1538">
        <f t="shared" ca="1" si="50"/>
        <v>-5.2527458165731664E-2</v>
      </c>
    </row>
    <row r="1539" spans="2:8">
      <c r="B1539" s="79">
        <f>dataVAR!B154</f>
        <v>45327</v>
      </c>
      <c r="C1539" s="240">
        <f>dataVAR!C154</f>
        <v>3729.6</v>
      </c>
      <c r="D1539">
        <f t="shared" si="49"/>
        <v>0.76156960531960527</v>
      </c>
      <c r="E1539">
        <v>-1.4666452166452239E-2</v>
      </c>
      <c r="G1539">
        <v>1530</v>
      </c>
      <c r="H1539">
        <f t="shared" ca="1" si="50"/>
        <v>-6.3049415623925006E-2</v>
      </c>
    </row>
    <row r="1540" spans="2:8">
      <c r="B1540" s="79">
        <f>dataVAR!B1760</f>
        <v>42956</v>
      </c>
      <c r="C1540" s="240">
        <f>dataVAR!C1760</f>
        <v>889.25</v>
      </c>
      <c r="D1540">
        <f t="shared" si="49"/>
        <v>-0.20219285915096988</v>
      </c>
      <c r="E1540">
        <v>-1.467528816418325E-2</v>
      </c>
      <c r="G1540">
        <v>1531</v>
      </c>
      <c r="H1540">
        <f t="shared" ca="1" si="50"/>
        <v>-1.3490173642214028E-2</v>
      </c>
    </row>
    <row r="1541" spans="2:8">
      <c r="B1541" s="79">
        <f>dataVAR!B1731</f>
        <v>42999</v>
      </c>
      <c r="C1541" s="240">
        <f>dataVAR!C1731</f>
        <v>1069.05</v>
      </c>
      <c r="D1541">
        <f t="shared" si="49"/>
        <v>-0.10747860249754464</v>
      </c>
      <c r="E1541">
        <v>-1.4685936111500908E-2</v>
      </c>
      <c r="G1541">
        <v>1532</v>
      </c>
      <c r="H1541">
        <f t="shared" ca="1" si="50"/>
        <v>-2.1878648053472269E-2</v>
      </c>
    </row>
    <row r="1542" spans="2:8">
      <c r="B1542" s="79">
        <f>dataVAR!B1631</f>
        <v>43146</v>
      </c>
      <c r="C1542" s="240">
        <f>dataVAR!C1631</f>
        <v>1183.95</v>
      </c>
      <c r="D1542">
        <f t="shared" si="49"/>
        <v>-2.5217281135183076</v>
      </c>
      <c r="E1542">
        <v>-1.4738798091135643E-2</v>
      </c>
      <c r="G1542">
        <v>1533</v>
      </c>
      <c r="H1542">
        <f t="shared" ca="1" si="50"/>
        <v>-2.3241437116949419E-2</v>
      </c>
    </row>
    <row r="1543" spans="2:8">
      <c r="B1543" s="79">
        <f>dataVAR!B622</f>
        <v>44636</v>
      </c>
      <c r="C1543" s="240">
        <f>dataVAR!C622</f>
        <v>4169.55</v>
      </c>
      <c r="D1543">
        <f t="shared" si="49"/>
        <v>0.56340612296290971</v>
      </c>
      <c r="E1543">
        <v>-1.4749793143144943E-2</v>
      </c>
      <c r="G1543">
        <v>1534</v>
      </c>
      <c r="H1543">
        <f t="shared" ca="1" si="50"/>
        <v>1.5558380836218917E-2</v>
      </c>
    </row>
    <row r="1544" spans="2:8">
      <c r="B1544" s="79">
        <f>dataVAR!B1228</f>
        <v>43747</v>
      </c>
      <c r="C1544" s="240">
        <f>dataVAR!C1228</f>
        <v>1820.4</v>
      </c>
      <c r="D1544">
        <f t="shared" si="49"/>
        <v>-1.3989233135574597</v>
      </c>
      <c r="E1544">
        <v>-1.4776972094045189E-2</v>
      </c>
      <c r="G1544">
        <v>1535</v>
      </c>
      <c r="H1544">
        <f t="shared" ca="1" si="50"/>
        <v>-5.7608982413241833E-3</v>
      </c>
    </row>
    <row r="1545" spans="2:8">
      <c r="B1545" s="79">
        <f>dataVAR!B492</f>
        <v>44827</v>
      </c>
      <c r="C1545" s="240">
        <f>dataVAR!C492</f>
        <v>4367</v>
      </c>
      <c r="D1545">
        <f t="shared" si="49"/>
        <v>0.24195099610716736</v>
      </c>
      <c r="E1545">
        <v>-1.481566292649412E-2</v>
      </c>
      <c r="G1545">
        <v>1536</v>
      </c>
      <c r="H1545">
        <f t="shared" ca="1" si="50"/>
        <v>-3.9997350685364912E-2</v>
      </c>
    </row>
    <row r="1546" spans="2:8">
      <c r="B1546" s="79">
        <f>dataVAR!B809</f>
        <v>44363</v>
      </c>
      <c r="C1546" s="240">
        <f>dataVAR!C809</f>
        <v>3310.4</v>
      </c>
      <c r="D1546">
        <f t="shared" ref="D1546:D1609" si="51">(C1546-C1547)/C1546</f>
        <v>-0.46861406476558715</v>
      </c>
      <c r="E1546">
        <v>-1.483204446592554E-2</v>
      </c>
      <c r="G1546">
        <v>1537</v>
      </c>
      <c r="H1546">
        <f t="shared" ca="1" si="50"/>
        <v>3.4013234980550415E-2</v>
      </c>
    </row>
    <row r="1547" spans="2:8">
      <c r="B1547" s="79">
        <f>dataVAR!B62</f>
        <v>45463</v>
      </c>
      <c r="C1547" s="240">
        <f>dataVAR!C62</f>
        <v>4861.7</v>
      </c>
      <c r="D1547">
        <f t="shared" si="51"/>
        <v>9.0739864656395844E-2</v>
      </c>
      <c r="E1547">
        <v>-1.485077236357649E-2</v>
      </c>
      <c r="G1547">
        <v>1538</v>
      </c>
      <c r="H1547">
        <f t="shared" ref="H1547:H1610" ca="1" si="52">_xlfn.NORM.INV(RAND(),N$12,N$13)</f>
        <v>2.6126273751204891E-3</v>
      </c>
    </row>
    <row r="1548" spans="2:8">
      <c r="B1548" s="79">
        <f>dataVAR!B118</f>
        <v>45378</v>
      </c>
      <c r="C1548" s="240">
        <f>dataVAR!C118</f>
        <v>4420.55</v>
      </c>
      <c r="D1548">
        <f t="shared" si="51"/>
        <v>0.66859327459252804</v>
      </c>
      <c r="E1548">
        <v>-1.4851093189761373E-2</v>
      </c>
      <c r="G1548">
        <v>1539</v>
      </c>
      <c r="H1548">
        <f t="shared" ca="1" si="52"/>
        <v>-6.0552862068357659E-2</v>
      </c>
    </row>
    <row r="1549" spans="2:8">
      <c r="B1549" s="79">
        <f>dataVAR!B1578</f>
        <v>43227</v>
      </c>
      <c r="C1549" s="240">
        <f>dataVAR!C1578</f>
        <v>1465</v>
      </c>
      <c r="D1549">
        <f t="shared" si="51"/>
        <v>-2.0128668941979524</v>
      </c>
      <c r="E1549">
        <v>-1.4880546075085294E-2</v>
      </c>
      <c r="G1549">
        <v>1540</v>
      </c>
      <c r="H1549">
        <f t="shared" ca="1" si="52"/>
        <v>1.4187467859086028E-2</v>
      </c>
    </row>
    <row r="1550" spans="2:8">
      <c r="B1550" s="79">
        <f>dataVAR!B484</f>
        <v>44840</v>
      </c>
      <c r="C1550" s="240">
        <f>dataVAR!C484</f>
        <v>4413.8500000000004</v>
      </c>
      <c r="D1550">
        <f t="shared" si="51"/>
        <v>0.64519637051553635</v>
      </c>
      <c r="E1550">
        <v>-1.4884964373506081E-2</v>
      </c>
      <c r="G1550">
        <v>1541</v>
      </c>
      <c r="H1550">
        <f t="shared" ca="1" si="52"/>
        <v>6.8053198531250567E-2</v>
      </c>
    </row>
    <row r="1551" spans="2:8">
      <c r="B1551" s="79">
        <f>dataVAR!B1508</f>
        <v>43325</v>
      </c>
      <c r="C1551" s="240">
        <f>dataVAR!C1508</f>
        <v>1566.05</v>
      </c>
      <c r="D1551">
        <f t="shared" si="51"/>
        <v>-1.4910124197822635E-2</v>
      </c>
      <c r="E1551">
        <v>-1.4910124197822635E-2</v>
      </c>
      <c r="G1551">
        <v>1542</v>
      </c>
      <c r="H1551">
        <f t="shared" ca="1" si="52"/>
        <v>-5.2675596182209326E-3</v>
      </c>
    </row>
    <row r="1552" spans="2:8">
      <c r="B1552" s="79">
        <f>dataVAR!B1509</f>
        <v>43322</v>
      </c>
      <c r="C1552" s="240">
        <f>dataVAR!C1509</f>
        <v>1589.4</v>
      </c>
      <c r="D1552">
        <f t="shared" si="51"/>
        <v>-0.79467094501069568</v>
      </c>
      <c r="E1552">
        <v>-1.4974204102176893E-2</v>
      </c>
      <c r="G1552">
        <v>1543</v>
      </c>
      <c r="H1552">
        <f t="shared" ca="1" si="52"/>
        <v>-1.0849243870650964E-2</v>
      </c>
    </row>
    <row r="1553" spans="2:8">
      <c r="B1553" s="79">
        <f>dataVAR!B835</f>
        <v>44326</v>
      </c>
      <c r="C1553" s="240">
        <f>dataVAR!C835</f>
        <v>2852.45</v>
      </c>
      <c r="D1553">
        <f t="shared" si="51"/>
        <v>-0.29174919805781008</v>
      </c>
      <c r="E1553">
        <v>-1.5092289084821884E-2</v>
      </c>
      <c r="G1553">
        <v>1544</v>
      </c>
      <c r="H1553">
        <f t="shared" ca="1" si="52"/>
        <v>6.1475245227835609E-2</v>
      </c>
    </row>
    <row r="1554" spans="2:8">
      <c r="B1554" s="79">
        <f>dataVAR!B223</f>
        <v>45225</v>
      </c>
      <c r="C1554" s="240">
        <f>dataVAR!C223</f>
        <v>3684.65</v>
      </c>
      <c r="D1554">
        <f t="shared" si="51"/>
        <v>-0.15375951582918315</v>
      </c>
      <c r="E1554">
        <v>-1.5171047453625198E-2</v>
      </c>
      <c r="G1554">
        <v>1545</v>
      </c>
      <c r="H1554">
        <f t="shared" ca="1" si="52"/>
        <v>6.6351633796767534E-2</v>
      </c>
    </row>
    <row r="1555" spans="2:8">
      <c r="B1555" s="79">
        <f>dataVAR!B737</f>
        <v>44468</v>
      </c>
      <c r="C1555" s="240">
        <f>dataVAR!C737</f>
        <v>4251.2</v>
      </c>
      <c r="D1555">
        <f t="shared" si="51"/>
        <v>0.73340468573579221</v>
      </c>
      <c r="E1555">
        <v>-1.5183948061723792E-2</v>
      </c>
      <c r="G1555">
        <v>1546</v>
      </c>
      <c r="H1555">
        <f t="shared" ca="1" si="52"/>
        <v>4.3106035768783729E-3</v>
      </c>
    </row>
    <row r="1556" spans="2:8">
      <c r="B1556" s="79">
        <f>dataVAR!B1680</f>
        <v>43074</v>
      </c>
      <c r="C1556" s="240">
        <f>dataVAR!C1680</f>
        <v>1133.3499999999999</v>
      </c>
      <c r="D1556">
        <f t="shared" si="51"/>
        <v>-2.3116424758459435</v>
      </c>
      <c r="E1556">
        <v>-1.5308598402964784E-2</v>
      </c>
      <c r="G1556">
        <v>1547</v>
      </c>
      <c r="H1556">
        <f t="shared" ca="1" si="52"/>
        <v>-1.1810390271477927E-4</v>
      </c>
    </row>
    <row r="1557" spans="2:8">
      <c r="B1557" s="79">
        <f>dataVAR!B252</f>
        <v>45181</v>
      </c>
      <c r="C1557" s="240">
        <f>dataVAR!C252</f>
        <v>3753.25</v>
      </c>
      <c r="D1557">
        <f t="shared" si="51"/>
        <v>-0.19464464131086395</v>
      </c>
      <c r="E1557">
        <v>-1.5320055951508692E-2</v>
      </c>
      <c r="G1557">
        <v>1548</v>
      </c>
      <c r="H1557">
        <f t="shared" ca="1" si="52"/>
        <v>6.1751048371084527E-3</v>
      </c>
    </row>
    <row r="1558" spans="2:8">
      <c r="B1558" s="79">
        <f>dataVAR!B98</f>
        <v>45411</v>
      </c>
      <c r="C1558" s="240">
        <f>dataVAR!C98</f>
        <v>4483.8</v>
      </c>
      <c r="D1558">
        <f t="shared" si="51"/>
        <v>0.50806235782149067</v>
      </c>
      <c r="E1558">
        <v>-1.5466791560729616E-2</v>
      </c>
      <c r="G1558">
        <v>1549</v>
      </c>
      <c r="H1558">
        <f t="shared" ca="1" si="52"/>
        <v>-7.2702082165722326E-3</v>
      </c>
    </row>
    <row r="1559" spans="2:8">
      <c r="B1559" s="79">
        <f>dataVAR!B961</f>
        <v>44137</v>
      </c>
      <c r="C1559" s="240">
        <f>dataVAR!C961</f>
        <v>2205.75</v>
      </c>
      <c r="D1559">
        <f t="shared" si="51"/>
        <v>-1.0694775019834524</v>
      </c>
      <c r="E1559">
        <v>-1.5482262269069519E-2</v>
      </c>
      <c r="G1559">
        <v>1550</v>
      </c>
      <c r="H1559">
        <f t="shared" ca="1" si="52"/>
        <v>-1.2504052786351891E-3</v>
      </c>
    </row>
    <row r="1560" spans="2:8">
      <c r="B1560" s="79">
        <f>dataVAR!B715</f>
        <v>44501</v>
      </c>
      <c r="C1560" s="240">
        <f>dataVAR!C715</f>
        <v>4564.75</v>
      </c>
      <c r="D1560">
        <f t="shared" si="51"/>
        <v>0.16656991072895555</v>
      </c>
      <c r="E1560">
        <v>-1.548825236869485E-2</v>
      </c>
      <c r="G1560">
        <v>1551</v>
      </c>
      <c r="H1560">
        <f t="shared" ca="1" si="52"/>
        <v>3.065520315037229E-2</v>
      </c>
    </row>
    <row r="1561" spans="2:8">
      <c r="B1561" s="79">
        <f>dataVAR!B173</f>
        <v>45299</v>
      </c>
      <c r="C1561" s="240">
        <f>dataVAR!C173</f>
        <v>3804.4</v>
      </c>
      <c r="D1561">
        <f t="shared" si="51"/>
        <v>0.13079592051309008</v>
      </c>
      <c r="E1561">
        <v>-1.5534644096309513E-2</v>
      </c>
      <c r="G1561">
        <v>1552</v>
      </c>
      <c r="H1561">
        <f t="shared" ca="1" si="52"/>
        <v>-2.6509493275876244E-2</v>
      </c>
    </row>
    <row r="1562" spans="2:8">
      <c r="B1562" s="79">
        <f>dataVAR!B366</f>
        <v>45012</v>
      </c>
      <c r="C1562" s="240">
        <f>dataVAR!C366</f>
        <v>3306.8</v>
      </c>
      <c r="D1562">
        <f t="shared" si="51"/>
        <v>0.33517297689609299</v>
      </c>
      <c r="E1562">
        <v>-1.5604209507681113E-2</v>
      </c>
      <c r="G1562">
        <v>1553</v>
      </c>
      <c r="H1562">
        <f t="shared" ca="1" si="52"/>
        <v>3.0806466965209629E-2</v>
      </c>
    </row>
    <row r="1563" spans="2:8">
      <c r="B1563" s="79">
        <f>dataVAR!B1126</f>
        <v>43894</v>
      </c>
      <c r="C1563" s="240">
        <f>dataVAR!C1126</f>
        <v>2198.4499999999998</v>
      </c>
      <c r="D1563">
        <f t="shared" si="51"/>
        <v>-0.62573631422138332</v>
      </c>
      <c r="E1563">
        <v>-1.573836111806062E-2</v>
      </c>
      <c r="G1563">
        <v>1554</v>
      </c>
      <c r="H1563">
        <f t="shared" ca="1" si="52"/>
        <v>1.5636367876686159E-2</v>
      </c>
    </row>
    <row r="1564" spans="2:8">
      <c r="B1564" s="79">
        <f>dataVAR!B578</f>
        <v>44704</v>
      </c>
      <c r="C1564" s="240">
        <f>dataVAR!C578</f>
        <v>3574.1</v>
      </c>
      <c r="D1564">
        <f t="shared" si="51"/>
        <v>-0.10494949777566379</v>
      </c>
      <c r="E1564">
        <v>-1.5752217341428662E-2</v>
      </c>
      <c r="G1564">
        <v>1555</v>
      </c>
      <c r="H1564">
        <f t="shared" ca="1" si="52"/>
        <v>-1.2489507221853021E-2</v>
      </c>
    </row>
    <row r="1565" spans="2:8">
      <c r="B1565" s="79">
        <f>dataVAR!B456</f>
        <v>44882</v>
      </c>
      <c r="C1565" s="240">
        <f>dataVAR!C456</f>
        <v>3949.2</v>
      </c>
      <c r="D1565">
        <f t="shared" si="51"/>
        <v>0.68746834801985213</v>
      </c>
      <c r="E1565">
        <v>-1.5825990073939027E-2</v>
      </c>
      <c r="G1565">
        <v>1556</v>
      </c>
      <c r="H1565">
        <f t="shared" ca="1" si="52"/>
        <v>-6.519016062146693E-2</v>
      </c>
    </row>
    <row r="1566" spans="2:8">
      <c r="B1566" s="79">
        <f>dataVAR!B1324</f>
        <v>43602</v>
      </c>
      <c r="C1566" s="240">
        <f>dataVAR!C1324</f>
        <v>1234.25</v>
      </c>
      <c r="D1566">
        <f t="shared" si="51"/>
        <v>9.4753899129025765E-2</v>
      </c>
      <c r="E1566">
        <v>-1.5839578691513027E-2</v>
      </c>
      <c r="G1566">
        <v>1557</v>
      </c>
      <c r="H1566">
        <f t="shared" ca="1" si="52"/>
        <v>-2.611923622910443E-2</v>
      </c>
    </row>
    <row r="1567" spans="2:8">
      <c r="B1567" s="79">
        <f>dataVAR!B1638</f>
        <v>43136</v>
      </c>
      <c r="C1567" s="240">
        <f>dataVAR!C1638</f>
        <v>1117.3</v>
      </c>
      <c r="D1567">
        <f t="shared" si="51"/>
        <v>-0.21610131567170862</v>
      </c>
      <c r="E1567">
        <v>-1.5931262865837247E-2</v>
      </c>
      <c r="G1567">
        <v>1558</v>
      </c>
      <c r="H1567">
        <f t="shared" ca="1" si="52"/>
        <v>7.9358554833762335E-3</v>
      </c>
    </row>
    <row r="1568" spans="2:8">
      <c r="B1568" s="79">
        <f>dataVAR!B1566</f>
        <v>43243</v>
      </c>
      <c r="C1568" s="240">
        <f>dataVAR!C1566</f>
        <v>1358.75</v>
      </c>
      <c r="D1568">
        <f t="shared" si="51"/>
        <v>-0.81011959521619137</v>
      </c>
      <c r="E1568">
        <v>-1.604415823367062E-2</v>
      </c>
      <c r="G1568">
        <v>1559</v>
      </c>
      <c r="H1568">
        <f t="shared" ca="1" si="52"/>
        <v>2.8506318454034642E-2</v>
      </c>
    </row>
    <row r="1569" spans="2:8">
      <c r="B1569" s="79">
        <f>dataVAR!B1065</f>
        <v>43990</v>
      </c>
      <c r="C1569" s="240">
        <f>dataVAR!C1065</f>
        <v>2459.5</v>
      </c>
      <c r="D1569">
        <f t="shared" si="51"/>
        <v>-0.61325472657044122</v>
      </c>
      <c r="E1569">
        <v>-1.6060174832282986E-2</v>
      </c>
      <c r="G1569">
        <v>1560</v>
      </c>
      <c r="H1569">
        <f t="shared" ca="1" si="52"/>
        <v>-5.7610032768634398E-2</v>
      </c>
    </row>
    <row r="1570" spans="2:8">
      <c r="B1570" s="79">
        <f>dataVAR!B127</f>
        <v>45364</v>
      </c>
      <c r="C1570" s="240">
        <f>dataVAR!C127</f>
        <v>3967.8</v>
      </c>
      <c r="D1570">
        <f t="shared" si="51"/>
        <v>-0.11191340289329103</v>
      </c>
      <c r="E1570">
        <v>-1.610464237108716E-2</v>
      </c>
      <c r="G1570">
        <v>1561</v>
      </c>
      <c r="H1570">
        <f t="shared" ca="1" si="52"/>
        <v>9.9377278736848106E-3</v>
      </c>
    </row>
    <row r="1571" spans="2:8">
      <c r="B1571" s="79">
        <f>dataVAR!B115</f>
        <v>45384</v>
      </c>
      <c r="C1571" s="240">
        <f>dataVAR!C115</f>
        <v>4411.8500000000004</v>
      </c>
      <c r="D1571">
        <f t="shared" si="51"/>
        <v>0.70609834876525723</v>
      </c>
      <c r="E1571">
        <v>-1.619502022960885E-2</v>
      </c>
      <c r="G1571">
        <v>1562</v>
      </c>
      <c r="H1571">
        <f t="shared" ca="1" si="52"/>
        <v>1.9149734691471298E-2</v>
      </c>
    </row>
    <row r="1572" spans="2:8">
      <c r="B1572" s="79">
        <f>dataVAR!B1310</f>
        <v>43623</v>
      </c>
      <c r="C1572" s="240">
        <f>dataVAR!C1310</f>
        <v>1296.6500000000001</v>
      </c>
      <c r="D1572">
        <f t="shared" si="51"/>
        <v>-0.14915358809239182</v>
      </c>
      <c r="E1572">
        <v>-1.6195580920063238E-2</v>
      </c>
      <c r="G1572">
        <v>1563</v>
      </c>
      <c r="H1572">
        <f t="shared" ca="1" si="52"/>
        <v>4.2517051026324804E-2</v>
      </c>
    </row>
    <row r="1573" spans="2:8">
      <c r="B1573" s="79">
        <f>dataVAR!B1269</f>
        <v>43682</v>
      </c>
      <c r="C1573" s="240">
        <f>dataVAR!C1269</f>
        <v>1490.05</v>
      </c>
      <c r="D1573">
        <f t="shared" si="51"/>
        <v>-1.8963793161303311</v>
      </c>
      <c r="E1573">
        <v>-1.6207509815106939E-2</v>
      </c>
      <c r="G1573">
        <v>1564</v>
      </c>
      <c r="H1573">
        <f t="shared" ca="1" si="52"/>
        <v>-1.7375642536542921E-2</v>
      </c>
    </row>
    <row r="1574" spans="2:8">
      <c r="B1574" s="79">
        <f>dataVAR!B738</f>
        <v>44467</v>
      </c>
      <c r="C1574" s="240">
        <f>dataVAR!C738</f>
        <v>4315.75</v>
      </c>
      <c r="D1574">
        <f t="shared" si="51"/>
        <v>9.5302091177663251E-2</v>
      </c>
      <c r="E1574">
        <v>-1.6219660545675724E-2</v>
      </c>
      <c r="G1574">
        <v>1565</v>
      </c>
      <c r="H1574">
        <f t="shared" ca="1" si="52"/>
        <v>-1.0541789712412221E-2</v>
      </c>
    </row>
    <row r="1575" spans="2:8">
      <c r="B1575" s="79">
        <f>dataVAR!B450</f>
        <v>44890</v>
      </c>
      <c r="C1575" s="240">
        <f>dataVAR!C450</f>
        <v>3904.45</v>
      </c>
      <c r="D1575">
        <f t="shared" si="51"/>
        <v>0.20880021513913613</v>
      </c>
      <c r="E1575">
        <v>-1.6289106020054137E-2</v>
      </c>
      <c r="G1575">
        <v>1566</v>
      </c>
      <c r="H1575">
        <f t="shared" ca="1" si="52"/>
        <v>-3.6241817463578574E-2</v>
      </c>
    </row>
    <row r="1576" spans="2:8">
      <c r="B1576" s="79">
        <f>dataVAR!B882</f>
        <v>44252</v>
      </c>
      <c r="C1576" s="240">
        <f>dataVAR!C882</f>
        <v>3089.2</v>
      </c>
      <c r="D1576">
        <f t="shared" si="51"/>
        <v>-0.52189887349475594</v>
      </c>
      <c r="E1576">
        <v>-1.6347274375242783E-2</v>
      </c>
      <c r="G1576">
        <v>1567</v>
      </c>
      <c r="H1576">
        <f t="shared" ca="1" si="52"/>
        <v>2.7537532201879301E-2</v>
      </c>
    </row>
    <row r="1577" spans="2:8">
      <c r="B1577" s="79">
        <f>dataVAR!B68</f>
        <v>45454</v>
      </c>
      <c r="C1577" s="240">
        <f>dataVAR!C68</f>
        <v>4701.45</v>
      </c>
      <c r="D1577">
        <f t="shared" si="51"/>
        <v>-4.8070276191387762E-2</v>
      </c>
      <c r="E1577">
        <v>-1.6367290942156106E-2</v>
      </c>
      <c r="G1577">
        <v>1568</v>
      </c>
      <c r="H1577">
        <f t="shared" ca="1" si="52"/>
        <v>7.3891299191314787E-3</v>
      </c>
    </row>
    <row r="1578" spans="2:8">
      <c r="B1578" s="79">
        <f>dataVAR!B13</f>
        <v>45534</v>
      </c>
      <c r="C1578" s="240">
        <f>dataVAR!C13</f>
        <v>4927.45</v>
      </c>
      <c r="D1578">
        <f t="shared" si="51"/>
        <v>0.71036743143004999</v>
      </c>
      <c r="E1578">
        <v>-1.6509553623070831E-2</v>
      </c>
      <c r="G1578">
        <v>1569</v>
      </c>
      <c r="H1578">
        <f t="shared" ca="1" si="52"/>
        <v>-2.2873038116291447E-2</v>
      </c>
    </row>
    <row r="1579" spans="2:8">
      <c r="B1579" s="79">
        <f>dataVAR!B1481</f>
        <v>43368</v>
      </c>
      <c r="C1579" s="240">
        <f>dataVAR!C1481</f>
        <v>1427.15</v>
      </c>
      <c r="D1579">
        <f t="shared" si="51"/>
        <v>-2.1680271870511159</v>
      </c>
      <c r="E1579">
        <v>-1.653645377150258E-2</v>
      </c>
      <c r="G1579">
        <v>1570</v>
      </c>
      <c r="H1579">
        <f t="shared" ca="1" si="52"/>
        <v>2.0510584300218185E-2</v>
      </c>
    </row>
    <row r="1580" spans="2:8">
      <c r="B1580" s="79">
        <f>dataVAR!B722</f>
        <v>44490</v>
      </c>
      <c r="C1580" s="240">
        <f>dataVAR!C722</f>
        <v>4521.25</v>
      </c>
      <c r="D1580">
        <f t="shared" si="51"/>
        <v>0.48693392314072442</v>
      </c>
      <c r="E1580">
        <v>-1.6621509538291321E-2</v>
      </c>
      <c r="G1580">
        <v>1571</v>
      </c>
      <c r="H1580">
        <f t="shared" ca="1" si="52"/>
        <v>-6.1288286422324575E-3</v>
      </c>
    </row>
    <row r="1581" spans="2:8">
      <c r="B1581" s="79">
        <f>dataVAR!B1130</f>
        <v>43888</v>
      </c>
      <c r="C1581" s="240">
        <f>dataVAR!C1130</f>
        <v>2319.6999999999998</v>
      </c>
      <c r="D1581">
        <f t="shared" si="51"/>
        <v>-1.0204336767685478</v>
      </c>
      <c r="E1581">
        <v>-1.6683191792042192E-2</v>
      </c>
      <c r="G1581">
        <v>1572</v>
      </c>
      <c r="H1581">
        <f t="shared" ca="1" si="52"/>
        <v>2.6321411781669159E-2</v>
      </c>
    </row>
    <row r="1582" spans="2:8">
      <c r="B1582" s="79">
        <f>dataVAR!B107</f>
        <v>45397</v>
      </c>
      <c r="C1582" s="240">
        <f>dataVAR!C107</f>
        <v>4686.8</v>
      </c>
      <c r="D1582">
        <f t="shared" si="51"/>
        <v>0.15129726039088512</v>
      </c>
      <c r="E1582">
        <v>-1.6695826576768796E-2</v>
      </c>
      <c r="G1582">
        <v>1573</v>
      </c>
      <c r="H1582">
        <f t="shared" ca="1" si="52"/>
        <v>-3.7060201014498481E-3</v>
      </c>
    </row>
    <row r="1583" spans="2:8">
      <c r="B1583" s="79">
        <f>dataVAR!B595</f>
        <v>44678</v>
      </c>
      <c r="C1583" s="240">
        <f>dataVAR!C595</f>
        <v>3977.7</v>
      </c>
      <c r="D1583">
        <f t="shared" si="51"/>
        <v>0.6009000175981094</v>
      </c>
      <c r="E1583">
        <v>-1.6730774065414733E-2</v>
      </c>
      <c r="G1583">
        <v>1574</v>
      </c>
      <c r="H1583">
        <f t="shared" ca="1" si="52"/>
        <v>-1.8679959711667644E-2</v>
      </c>
    </row>
    <row r="1584" spans="2:8">
      <c r="B1584" s="79">
        <f>dataVAR!B1503</f>
        <v>43333</v>
      </c>
      <c r="C1584" s="240">
        <f>dataVAR!C1503</f>
        <v>1587.5</v>
      </c>
      <c r="D1584">
        <f t="shared" si="51"/>
        <v>0.26466141732283471</v>
      </c>
      <c r="E1584">
        <v>-1.6787401574803205E-2</v>
      </c>
      <c r="G1584">
        <v>1575</v>
      </c>
      <c r="H1584">
        <f t="shared" ca="1" si="52"/>
        <v>3.1848801831216154E-2</v>
      </c>
    </row>
    <row r="1585" spans="2:8">
      <c r="B1585" s="79">
        <f>dataVAR!B1650</f>
        <v>43117</v>
      </c>
      <c r="C1585" s="240">
        <f>dataVAR!C1650</f>
        <v>1167.3499999999999</v>
      </c>
      <c r="D1585">
        <f t="shared" si="51"/>
        <v>-2.1586927656658248</v>
      </c>
      <c r="E1585">
        <v>-1.683299781556525E-2</v>
      </c>
      <c r="G1585">
        <v>1576</v>
      </c>
      <c r="H1585">
        <f t="shared" ca="1" si="52"/>
        <v>-2.1818621687943813E-2</v>
      </c>
    </row>
    <row r="1586" spans="2:8">
      <c r="B1586" s="79">
        <f>dataVAR!B158</f>
        <v>45321</v>
      </c>
      <c r="C1586" s="240">
        <f>dataVAR!C158</f>
        <v>3687.3</v>
      </c>
      <c r="D1586">
        <f t="shared" si="51"/>
        <v>0.26256339326878747</v>
      </c>
      <c r="E1586">
        <v>-1.6841591408347546E-2</v>
      </c>
      <c r="G1586">
        <v>1577</v>
      </c>
      <c r="H1586">
        <f t="shared" ca="1" si="52"/>
        <v>5.9547866109464307E-3</v>
      </c>
    </row>
    <row r="1587" spans="2:8">
      <c r="B1587" s="79">
        <f>dataVAR!B906</f>
        <v>44217</v>
      </c>
      <c r="C1587" s="240">
        <f>dataVAR!C906</f>
        <v>2719.15</v>
      </c>
      <c r="D1587">
        <f t="shared" si="51"/>
        <v>0.22404060092308267</v>
      </c>
      <c r="E1587">
        <v>-1.6843498887519896E-2</v>
      </c>
      <c r="G1587">
        <v>1578</v>
      </c>
      <c r="H1587">
        <f t="shared" ca="1" si="52"/>
        <v>-1.8204636199491152E-2</v>
      </c>
    </row>
    <row r="1588" spans="2:8">
      <c r="B1588" s="79">
        <f>dataVAR!B1122</f>
        <v>43901</v>
      </c>
      <c r="C1588" s="240">
        <f>dataVAR!C1122</f>
        <v>2109.9499999999998</v>
      </c>
      <c r="D1588">
        <f t="shared" si="51"/>
        <v>0.31780373942510476</v>
      </c>
      <c r="E1588">
        <v>-1.6943529467522929E-2</v>
      </c>
      <c r="G1588">
        <v>1579</v>
      </c>
      <c r="H1588">
        <f t="shared" ca="1" si="52"/>
        <v>-4.7662456630528701E-3</v>
      </c>
    </row>
    <row r="1589" spans="2:8">
      <c r="B1589" s="79">
        <f>dataVAR!B1281</f>
        <v>43664</v>
      </c>
      <c r="C1589" s="240">
        <f>dataVAR!C1281</f>
        <v>1439.4</v>
      </c>
      <c r="D1589">
        <f t="shared" si="51"/>
        <v>-0.12501736834792262</v>
      </c>
      <c r="E1589">
        <v>-1.6951507572599597E-2</v>
      </c>
      <c r="G1589">
        <v>1580</v>
      </c>
      <c r="H1589">
        <f t="shared" ca="1" si="52"/>
        <v>-3.6353925725372604E-2</v>
      </c>
    </row>
    <row r="1590" spans="2:8">
      <c r="B1590" s="79">
        <f>dataVAR!B1240</f>
        <v>43727</v>
      </c>
      <c r="C1590" s="240">
        <f>dataVAR!C1240</f>
        <v>1619.35</v>
      </c>
      <c r="D1590">
        <f t="shared" si="51"/>
        <v>-2.1044554914008708</v>
      </c>
      <c r="E1590">
        <v>-1.7012999042825938E-2</v>
      </c>
      <c r="G1590">
        <v>1581</v>
      </c>
      <c r="H1590">
        <f t="shared" ca="1" si="52"/>
        <v>1.9825189890499108E-2</v>
      </c>
    </row>
    <row r="1591" spans="2:8">
      <c r="B1591" s="79">
        <f>dataVAR!B35</f>
        <v>45503</v>
      </c>
      <c r="C1591" s="240">
        <f>dataVAR!C35</f>
        <v>5027.2</v>
      </c>
      <c r="D1591">
        <f t="shared" si="51"/>
        <v>8.1208227243793771E-2</v>
      </c>
      <c r="E1591">
        <v>-1.7037316995544349E-2</v>
      </c>
      <c r="G1591">
        <v>1582</v>
      </c>
      <c r="H1591">
        <f t="shared" ca="1" si="52"/>
        <v>-7.6101855518296957E-2</v>
      </c>
    </row>
    <row r="1592" spans="2:8">
      <c r="B1592" s="79">
        <f>dataVAR!B682</f>
        <v>44550</v>
      </c>
      <c r="C1592" s="240">
        <f>dataVAR!C682</f>
        <v>4618.95</v>
      </c>
      <c r="D1592">
        <f t="shared" si="51"/>
        <v>-6.7233895149330522E-2</v>
      </c>
      <c r="E1592">
        <v>-1.7070979335130358E-2</v>
      </c>
      <c r="G1592">
        <v>1583</v>
      </c>
      <c r="H1592">
        <f t="shared" ca="1" si="52"/>
        <v>-2.2303211823222695E-2</v>
      </c>
    </row>
    <row r="1593" spans="2:8">
      <c r="B1593" s="79">
        <f>dataVAR!B25</f>
        <v>45517</v>
      </c>
      <c r="C1593" s="240">
        <f>dataVAR!C25</f>
        <v>4929.5</v>
      </c>
      <c r="D1593">
        <f t="shared" si="51"/>
        <v>4.0166345471143484E-3</v>
      </c>
      <c r="E1593">
        <v>-1.7101125874835213E-2</v>
      </c>
      <c r="G1593">
        <v>1584</v>
      </c>
      <c r="H1593">
        <f t="shared" ca="1" si="52"/>
        <v>4.9320827786222626E-2</v>
      </c>
    </row>
    <row r="1594" spans="2:8">
      <c r="B1594" s="79">
        <f>dataVAR!B32</f>
        <v>45506</v>
      </c>
      <c r="C1594" s="240">
        <f>dataVAR!C32</f>
        <v>4909.7</v>
      </c>
      <c r="D1594">
        <f t="shared" si="51"/>
        <v>0.20168238385237383</v>
      </c>
      <c r="E1594">
        <v>-1.712935617247497E-2</v>
      </c>
      <c r="G1594">
        <v>1585</v>
      </c>
      <c r="H1594">
        <f t="shared" ca="1" si="52"/>
        <v>-6.6375664354629493E-2</v>
      </c>
    </row>
    <row r="1595" spans="2:8">
      <c r="B1595" s="79">
        <f>dataVAR!B309</f>
        <v>45098</v>
      </c>
      <c r="C1595" s="240">
        <f>dataVAR!C309</f>
        <v>3919.5</v>
      </c>
      <c r="D1595">
        <f t="shared" si="51"/>
        <v>1.5741803801505246E-2</v>
      </c>
      <c r="E1595">
        <v>-1.7196070927414233E-2</v>
      </c>
      <c r="G1595">
        <v>1586</v>
      </c>
      <c r="H1595">
        <f t="shared" ca="1" si="52"/>
        <v>1.0789491379684032E-2</v>
      </c>
    </row>
    <row r="1596" spans="2:8">
      <c r="B1596" s="79">
        <f>dataVAR!B421</f>
        <v>44931</v>
      </c>
      <c r="C1596" s="240">
        <f>dataVAR!C421</f>
        <v>3857.8</v>
      </c>
      <c r="D1596">
        <f t="shared" si="51"/>
        <v>0.41175022033283226</v>
      </c>
      <c r="E1596">
        <v>-1.7211882420032049E-2</v>
      </c>
      <c r="G1596">
        <v>1587</v>
      </c>
      <c r="H1596">
        <f t="shared" ca="1" si="52"/>
        <v>-1.2779363802736676E-2</v>
      </c>
    </row>
    <row r="1597" spans="2:8">
      <c r="B1597" s="79">
        <f>dataVAR!B1071</f>
        <v>43980</v>
      </c>
      <c r="C1597" s="240">
        <f>dataVAR!C1071</f>
        <v>2269.35</v>
      </c>
      <c r="D1597">
        <f t="shared" si="51"/>
        <v>-0.87168131843920071</v>
      </c>
      <c r="E1597">
        <v>-1.7229603190340809E-2</v>
      </c>
      <c r="G1597">
        <v>1588</v>
      </c>
      <c r="H1597">
        <f t="shared" ca="1" si="52"/>
        <v>9.2139785842029406E-3</v>
      </c>
    </row>
    <row r="1598" spans="2:8">
      <c r="B1598" s="79">
        <f>dataVAR!B467</f>
        <v>44866</v>
      </c>
      <c r="C1598" s="240">
        <f>dataVAR!C467</f>
        <v>4247.5</v>
      </c>
      <c r="D1598">
        <f t="shared" si="51"/>
        <v>0.81073572689817541</v>
      </c>
      <c r="E1598">
        <v>-1.7280753384343647E-2</v>
      </c>
      <c r="G1598">
        <v>1589</v>
      </c>
      <c r="H1598">
        <f t="shared" ca="1" si="52"/>
        <v>2.2166536825656641E-2</v>
      </c>
    </row>
    <row r="1599" spans="2:8">
      <c r="B1599" s="79">
        <f>dataVAR!B1793</f>
        <v>42908</v>
      </c>
      <c r="C1599" s="240">
        <f>dataVAR!C1793</f>
        <v>803.9</v>
      </c>
      <c r="D1599">
        <f t="shared" si="51"/>
        <v>-0.67004602562507776</v>
      </c>
      <c r="E1599">
        <v>-1.7290707799477518E-2</v>
      </c>
      <c r="G1599">
        <v>1590</v>
      </c>
      <c r="H1599">
        <f t="shared" ca="1" si="52"/>
        <v>2.2799067274090645E-2</v>
      </c>
    </row>
    <row r="1600" spans="2:8">
      <c r="B1600" s="79">
        <f>dataVAR!B1610</f>
        <v>43178</v>
      </c>
      <c r="C1600" s="240">
        <f>dataVAR!C1610</f>
        <v>1342.55</v>
      </c>
      <c r="D1600">
        <f t="shared" si="51"/>
        <v>-0.16829913224833343</v>
      </c>
      <c r="E1600">
        <v>-1.7317790771293435E-2</v>
      </c>
      <c r="G1600">
        <v>1591</v>
      </c>
      <c r="H1600">
        <f t="shared" ca="1" si="52"/>
        <v>-2.7847547015790463E-2</v>
      </c>
    </row>
    <row r="1601" spans="2:8">
      <c r="B1601" s="79">
        <f>dataVAR!B1550</f>
        <v>43265</v>
      </c>
      <c r="C1601" s="240">
        <f>dataVAR!C1550</f>
        <v>1568.5</v>
      </c>
      <c r="D1601">
        <f t="shared" si="51"/>
        <v>0.52617150143449154</v>
      </c>
      <c r="E1601">
        <v>-1.7437041759642911E-2</v>
      </c>
      <c r="G1601">
        <v>1592</v>
      </c>
      <c r="H1601">
        <f t="shared" ca="1" si="52"/>
        <v>-5.4565101813518063E-2</v>
      </c>
    </row>
    <row r="1602" spans="2:8">
      <c r="B1602" s="79">
        <f>dataVAR!B1836</f>
        <v>42846</v>
      </c>
      <c r="C1602" s="240">
        <f>dataVAR!C1836</f>
        <v>743.2</v>
      </c>
      <c r="D1602">
        <f t="shared" si="51"/>
        <v>-0.22389666307857908</v>
      </c>
      <c r="E1602">
        <v>-1.7626480086113977E-2</v>
      </c>
      <c r="G1602">
        <v>1593</v>
      </c>
      <c r="H1602">
        <f t="shared" ca="1" si="52"/>
        <v>7.8979761075095328E-2</v>
      </c>
    </row>
    <row r="1603" spans="2:8">
      <c r="B1603" s="79">
        <f>dataVAR!B1770</f>
        <v>42942</v>
      </c>
      <c r="C1603" s="240">
        <f>dataVAR!C1770</f>
        <v>909.6</v>
      </c>
      <c r="D1603">
        <f t="shared" si="51"/>
        <v>-0.24213940193491632</v>
      </c>
      <c r="E1603">
        <v>-1.7645118733509185E-2</v>
      </c>
      <c r="G1603">
        <v>1594</v>
      </c>
      <c r="H1603">
        <f t="shared" ca="1" si="52"/>
        <v>-7.6360745859307827E-2</v>
      </c>
    </row>
    <row r="1604" spans="2:8">
      <c r="B1604" s="79">
        <f>dataVAR!B1686</f>
        <v>43066</v>
      </c>
      <c r="C1604" s="240">
        <f>dataVAR!C1686</f>
        <v>1129.8499999999999</v>
      </c>
      <c r="D1604">
        <f t="shared" si="51"/>
        <v>-0.19555693233615087</v>
      </c>
      <c r="E1604">
        <v>-1.7745718458202577E-2</v>
      </c>
      <c r="G1604">
        <v>1595</v>
      </c>
      <c r="H1604">
        <f t="shared" ca="1" si="52"/>
        <v>-3.8914797138716352E-2</v>
      </c>
    </row>
    <row r="1605" spans="2:8">
      <c r="B1605" s="79">
        <f>dataVAR!B1287</f>
        <v>43656</v>
      </c>
      <c r="C1605" s="240">
        <f>dataVAR!C1287</f>
        <v>1350.8</v>
      </c>
      <c r="D1605">
        <f t="shared" si="51"/>
        <v>0.16408794788273606</v>
      </c>
      <c r="E1605">
        <v>-1.7878294344092459E-2</v>
      </c>
      <c r="G1605">
        <v>1596</v>
      </c>
      <c r="H1605">
        <f t="shared" ca="1" si="52"/>
        <v>2.0091307172677549E-2</v>
      </c>
    </row>
    <row r="1606" spans="2:8">
      <c r="B1606" s="79">
        <f>dataVAR!B1702</f>
        <v>43042</v>
      </c>
      <c r="C1606" s="240">
        <f>dataVAR!C1702</f>
        <v>1129.1500000000001</v>
      </c>
      <c r="D1606">
        <f t="shared" si="51"/>
        <v>-2.8807952884913428</v>
      </c>
      <c r="E1606">
        <v>-1.7978125138378386E-2</v>
      </c>
      <c r="G1606">
        <v>1597</v>
      </c>
      <c r="H1606">
        <f t="shared" ca="1" si="52"/>
        <v>-1.2175704103902988E-2</v>
      </c>
    </row>
    <row r="1607" spans="2:8">
      <c r="B1607" s="79">
        <f>dataVAR!B516</f>
        <v>44792</v>
      </c>
      <c r="C1607" s="240">
        <f>dataVAR!C516</f>
        <v>4382</v>
      </c>
      <c r="D1607">
        <f t="shared" si="51"/>
        <v>0.66880419899589227</v>
      </c>
      <c r="E1607">
        <v>-1.8016887266088504E-2</v>
      </c>
      <c r="G1607">
        <v>1598</v>
      </c>
      <c r="H1607">
        <f t="shared" ca="1" si="52"/>
        <v>-3.5606991153631244E-2</v>
      </c>
    </row>
    <row r="1608" spans="2:8">
      <c r="B1608" s="79">
        <f>dataVAR!B1387</f>
        <v>43507</v>
      </c>
      <c r="C1608" s="240">
        <f>dataVAR!C1387</f>
        <v>1451.3</v>
      </c>
      <c r="D1608">
        <f t="shared" si="51"/>
        <v>-6.6664369875284235E-2</v>
      </c>
      <c r="E1608">
        <v>-1.8052780265968474E-2</v>
      </c>
      <c r="G1608">
        <v>1599</v>
      </c>
      <c r="H1608">
        <f t="shared" ca="1" si="52"/>
        <v>5.1861884321142769E-2</v>
      </c>
    </row>
    <row r="1609" spans="2:8">
      <c r="B1609" s="79">
        <f>dataVAR!B1528</f>
        <v>43297</v>
      </c>
      <c r="C1609" s="240">
        <f>dataVAR!C1528</f>
        <v>1548.05</v>
      </c>
      <c r="D1609">
        <f t="shared" si="51"/>
        <v>5.0838151222505762E-2</v>
      </c>
      <c r="E1609">
        <v>-1.8054972384612931E-2</v>
      </c>
      <c r="G1609">
        <v>1600</v>
      </c>
      <c r="H1609">
        <f t="shared" ca="1" si="52"/>
        <v>-9.1921804595261718E-3</v>
      </c>
    </row>
    <row r="1610" spans="2:8">
      <c r="B1610" s="79">
        <f>dataVAR!B1376</f>
        <v>43522</v>
      </c>
      <c r="C1610" s="240">
        <f>dataVAR!C1376</f>
        <v>1469.35</v>
      </c>
      <c r="D1610">
        <f t="shared" ref="D1610:D1673" si="53">(C1610-C1611)/C1610</f>
        <v>-1.6973831966515809</v>
      </c>
      <c r="E1610">
        <v>-1.8103242930547617E-2</v>
      </c>
      <c r="G1610">
        <v>1601</v>
      </c>
      <c r="H1610">
        <f t="shared" ca="1" si="52"/>
        <v>1.3738482120711274E-2</v>
      </c>
    </row>
    <row r="1611" spans="2:8">
      <c r="B1611" s="79">
        <f>dataVAR!B534</f>
        <v>44764</v>
      </c>
      <c r="C1611" s="240">
        <f>dataVAR!C534</f>
        <v>3963.4</v>
      </c>
      <c r="D1611">
        <f t="shared" si="53"/>
        <v>0.41475753141242366</v>
      </c>
      <c r="E1611">
        <v>-1.8153605490235609E-2</v>
      </c>
      <c r="G1611">
        <v>1602</v>
      </c>
      <c r="H1611">
        <f t="shared" ref="H1611:H1674" ca="1" si="54">_xlfn.NORM.INV(RAND(),N$12,N$13)</f>
        <v>-2.9182527460959059E-2</v>
      </c>
    </row>
    <row r="1612" spans="2:8">
      <c r="B1612" s="79">
        <f>dataVAR!B1043</f>
        <v>44020</v>
      </c>
      <c r="C1612" s="240">
        <f>dataVAR!C1043</f>
        <v>2319.5500000000002</v>
      </c>
      <c r="D1612">
        <f t="shared" si="53"/>
        <v>-0.61412774029445361</v>
      </c>
      <c r="E1612">
        <v>-1.8171628117522636E-2</v>
      </c>
      <c r="G1612">
        <v>1603</v>
      </c>
      <c r="H1612">
        <f t="shared" ca="1" si="54"/>
        <v>-3.2957598718241089E-2</v>
      </c>
    </row>
    <row r="1613" spans="2:8">
      <c r="B1613" s="79">
        <f>dataVAR!B307</f>
        <v>45100</v>
      </c>
      <c r="C1613" s="240">
        <f>dataVAR!C307</f>
        <v>3744.05</v>
      </c>
      <c r="D1613">
        <f t="shared" si="53"/>
        <v>0.50305150839331747</v>
      </c>
      <c r="E1613">
        <v>-1.8188859657322927E-2</v>
      </c>
      <c r="G1613">
        <v>1604</v>
      </c>
      <c r="H1613">
        <f t="shared" ca="1" si="54"/>
        <v>6.0836278275695099E-2</v>
      </c>
    </row>
    <row r="1614" spans="2:8">
      <c r="B1614" s="79">
        <f>dataVAR!B1233</f>
        <v>43738</v>
      </c>
      <c r="C1614" s="240">
        <f>dataVAR!C1233</f>
        <v>1860.6</v>
      </c>
      <c r="D1614">
        <f t="shared" si="53"/>
        <v>-1.1076803181769324</v>
      </c>
      <c r="E1614">
        <v>-1.824680210684728E-2</v>
      </c>
      <c r="G1614">
        <v>1605</v>
      </c>
      <c r="H1614">
        <f t="shared" ca="1" si="54"/>
        <v>4.4776135064792159E-2</v>
      </c>
    </row>
    <row r="1615" spans="2:8">
      <c r="B1615" s="79">
        <f>dataVAR!B431</f>
        <v>44917</v>
      </c>
      <c r="C1615" s="240">
        <f>dataVAR!C431</f>
        <v>3921.55</v>
      </c>
      <c r="D1615">
        <f t="shared" si="53"/>
        <v>-8.1345386390585347E-2</v>
      </c>
      <c r="E1615">
        <v>-1.8270836786474641E-2</v>
      </c>
      <c r="G1615">
        <v>1606</v>
      </c>
      <c r="H1615">
        <f t="shared" ca="1" si="54"/>
        <v>1.9734593890808026E-3</v>
      </c>
    </row>
    <row r="1616" spans="2:8">
      <c r="B1616" s="79">
        <f>dataVAR!B488</f>
        <v>44833</v>
      </c>
      <c r="C1616" s="240">
        <f>dataVAR!C488</f>
        <v>4240.55</v>
      </c>
      <c r="D1616">
        <f t="shared" si="53"/>
        <v>0.12053860937850044</v>
      </c>
      <c r="E1616">
        <v>-1.8299513034865631E-2</v>
      </c>
      <c r="G1616">
        <v>1607</v>
      </c>
      <c r="H1616">
        <f t="shared" ca="1" si="54"/>
        <v>1.9714654882292716E-2</v>
      </c>
    </row>
    <row r="1617" spans="2:8">
      <c r="B1617" s="79">
        <f>dataVAR!B247</f>
        <v>45189</v>
      </c>
      <c r="C1617" s="240">
        <f>dataVAR!C247</f>
        <v>3729.4</v>
      </c>
      <c r="D1617">
        <f t="shared" si="53"/>
        <v>0.6149380597415135</v>
      </c>
      <c r="E1617">
        <v>-1.8367565828283368E-2</v>
      </c>
      <c r="G1617">
        <v>1608</v>
      </c>
      <c r="H1617">
        <f t="shared" ca="1" si="54"/>
        <v>-4.5627297292220238E-2</v>
      </c>
    </row>
    <row r="1618" spans="2:8">
      <c r="B1618" s="79">
        <f>dataVAR!B1454</f>
        <v>43409</v>
      </c>
      <c r="C1618" s="240">
        <f>dataVAR!C1454</f>
        <v>1436.05</v>
      </c>
      <c r="D1618">
        <f t="shared" si="53"/>
        <v>4.7386929424462904E-2</v>
      </c>
      <c r="E1618">
        <v>-1.8418578740294591E-2</v>
      </c>
      <c r="G1618">
        <v>1609</v>
      </c>
      <c r="H1618">
        <f t="shared" ca="1" si="54"/>
        <v>-1.4971380811568138E-2</v>
      </c>
    </row>
    <row r="1619" spans="2:8">
      <c r="B1619" s="79">
        <f>dataVAR!B1404</f>
        <v>43482</v>
      </c>
      <c r="C1619" s="240">
        <f>dataVAR!C1404</f>
        <v>1368</v>
      </c>
      <c r="D1619">
        <f t="shared" si="53"/>
        <v>-2.6081505847953217</v>
      </c>
      <c r="E1619">
        <v>-1.8457602339181287E-2</v>
      </c>
      <c r="G1619">
        <v>1610</v>
      </c>
      <c r="H1619">
        <f t="shared" ca="1" si="54"/>
        <v>-1.6127007735059578E-2</v>
      </c>
    </row>
    <row r="1620" spans="2:8">
      <c r="B1620" s="79">
        <f>dataVAR!B34</f>
        <v>45504</v>
      </c>
      <c r="C1620" s="240">
        <f>dataVAR!C34</f>
        <v>4935.95</v>
      </c>
      <c r="D1620">
        <f t="shared" si="53"/>
        <v>0.85648152837852898</v>
      </c>
      <c r="E1620">
        <v>-1.8486816114425795E-2</v>
      </c>
      <c r="G1620">
        <v>1611</v>
      </c>
      <c r="H1620">
        <f t="shared" ca="1" si="54"/>
        <v>-2.1245022573706442E-2</v>
      </c>
    </row>
    <row r="1621" spans="2:8">
      <c r="B1621" s="79">
        <f>dataVAR!B1815</f>
        <v>42878</v>
      </c>
      <c r="C1621" s="240">
        <f>dataVAR!C1815</f>
        <v>708.4</v>
      </c>
      <c r="D1621">
        <f t="shared" si="53"/>
        <v>-9.4508752117447831E-2</v>
      </c>
      <c r="E1621">
        <v>-1.8562958780350053E-2</v>
      </c>
      <c r="G1621">
        <v>1612</v>
      </c>
      <c r="H1621">
        <f t="shared" ca="1" si="54"/>
        <v>-1.4878861013486226E-2</v>
      </c>
    </row>
    <row r="1622" spans="2:8">
      <c r="B1622" s="79">
        <f>dataVAR!B1805</f>
        <v>42892</v>
      </c>
      <c r="C1622" s="240">
        <f>dataVAR!C1805</f>
        <v>775.35</v>
      </c>
      <c r="D1622">
        <f t="shared" si="53"/>
        <v>-2.8883729928419424</v>
      </c>
      <c r="E1622">
        <v>-1.8572257690075419E-2</v>
      </c>
      <c r="G1622">
        <v>1613</v>
      </c>
      <c r="H1622">
        <f t="shared" ca="1" si="54"/>
        <v>3.480918340879146E-2</v>
      </c>
    </row>
    <row r="1623" spans="2:8">
      <c r="B1623" s="79">
        <f>dataVAR!B869</f>
        <v>44272</v>
      </c>
      <c r="C1623" s="240">
        <f>dataVAR!C869</f>
        <v>3014.85</v>
      </c>
      <c r="D1623">
        <f t="shared" si="53"/>
        <v>5.3717432044711952E-2</v>
      </c>
      <c r="E1623">
        <v>-1.8624475512877953E-2</v>
      </c>
      <c r="G1623">
        <v>1614</v>
      </c>
      <c r="H1623">
        <f t="shared" ca="1" si="54"/>
        <v>4.2215455836221549E-2</v>
      </c>
    </row>
    <row r="1624" spans="2:8">
      <c r="B1624" s="79">
        <f>dataVAR!B841</f>
        <v>44316</v>
      </c>
      <c r="C1624" s="240">
        <f>dataVAR!C841</f>
        <v>2852.9</v>
      </c>
      <c r="D1624">
        <f t="shared" si="53"/>
        <v>-0.14650005257807838</v>
      </c>
      <c r="E1624">
        <v>-1.8735321953100289E-2</v>
      </c>
      <c r="G1624">
        <v>1615</v>
      </c>
      <c r="H1624">
        <f t="shared" ca="1" si="54"/>
        <v>6.9418283183712605E-3</v>
      </c>
    </row>
    <row r="1625" spans="2:8">
      <c r="B1625" s="79">
        <f>dataVAR!B800</f>
        <v>44376</v>
      </c>
      <c r="C1625" s="240">
        <f>dataVAR!C800</f>
        <v>3270.85</v>
      </c>
      <c r="D1625">
        <f t="shared" si="53"/>
        <v>0.56188758273843187</v>
      </c>
      <c r="E1625">
        <v>-1.8756592323096417E-2</v>
      </c>
      <c r="G1625">
        <v>1616</v>
      </c>
      <c r="H1625">
        <f t="shared" ca="1" si="54"/>
        <v>1.86672889028811E-2</v>
      </c>
    </row>
    <row r="1626" spans="2:8">
      <c r="B1626" s="79">
        <f>dataVAR!B1291</f>
        <v>43650</v>
      </c>
      <c r="C1626" s="240">
        <f>dataVAR!C1291</f>
        <v>1433</v>
      </c>
      <c r="D1626">
        <f t="shared" si="53"/>
        <v>4.6964410327983222E-2</v>
      </c>
      <c r="E1626">
        <v>-1.8911374738311171E-2</v>
      </c>
      <c r="G1626">
        <v>1617</v>
      </c>
      <c r="H1626">
        <f t="shared" ca="1" si="54"/>
        <v>-9.0867748368598737E-3</v>
      </c>
    </row>
    <row r="1627" spans="2:8">
      <c r="B1627" s="79">
        <f>dataVAR!B1398</f>
        <v>43490</v>
      </c>
      <c r="C1627" s="240">
        <f>dataVAR!C1398</f>
        <v>1365.7</v>
      </c>
      <c r="D1627">
        <f t="shared" si="53"/>
        <v>-1.4243245222230358</v>
      </c>
      <c r="E1627">
        <v>-1.8928022259647001E-2</v>
      </c>
      <c r="G1627">
        <v>1618</v>
      </c>
      <c r="H1627">
        <f t="shared" ca="1" si="54"/>
        <v>-7.5823768999623061E-3</v>
      </c>
    </row>
    <row r="1628" spans="2:8">
      <c r="B1628" s="79">
        <f>dataVAR!B804</f>
        <v>44370</v>
      </c>
      <c r="C1628" s="240">
        <f>dataVAR!C804</f>
        <v>3310.9</v>
      </c>
      <c r="D1628">
        <f t="shared" si="53"/>
        <v>-0.17466549880697083</v>
      </c>
      <c r="E1628">
        <v>-1.8997855567972483E-2</v>
      </c>
      <c r="G1628">
        <v>1619</v>
      </c>
      <c r="H1628">
        <f t="shared" ca="1" si="54"/>
        <v>9.1049223937826346E-3</v>
      </c>
    </row>
    <row r="1629" spans="2:8">
      <c r="B1629" s="79">
        <f>dataVAR!B303</f>
        <v>45107</v>
      </c>
      <c r="C1629" s="240">
        <f>dataVAR!C303</f>
        <v>3889.2</v>
      </c>
      <c r="D1629">
        <f t="shared" si="53"/>
        <v>-0.23867376324179781</v>
      </c>
      <c r="E1629">
        <v>-1.912989817957423E-2</v>
      </c>
      <c r="G1629">
        <v>1620</v>
      </c>
      <c r="H1629">
        <f t="shared" ca="1" si="54"/>
        <v>-9.6029921795946407E-3</v>
      </c>
    </row>
    <row r="1630" spans="2:8">
      <c r="B1630" s="79">
        <f>dataVAR!B31</f>
        <v>45509</v>
      </c>
      <c r="C1630" s="240">
        <f>dataVAR!C31</f>
        <v>4817.45</v>
      </c>
      <c r="D1630">
        <f t="shared" si="53"/>
        <v>0.60970015257034327</v>
      </c>
      <c r="E1630">
        <v>-1.9149134915774944E-2</v>
      </c>
      <c r="G1630">
        <v>1621</v>
      </c>
      <c r="H1630">
        <f t="shared" ca="1" si="54"/>
        <v>-3.7949377953762152E-2</v>
      </c>
    </row>
    <row r="1631" spans="2:8">
      <c r="B1631" s="79">
        <f>dataVAR!B1237</f>
        <v>43732</v>
      </c>
      <c r="C1631" s="240">
        <f>dataVAR!C1237</f>
        <v>1880.25</v>
      </c>
      <c r="D1631">
        <f t="shared" si="53"/>
        <v>0.17019013429065283</v>
      </c>
      <c r="E1631">
        <v>-1.9545273234942161E-2</v>
      </c>
      <c r="G1631">
        <v>1622</v>
      </c>
      <c r="H1631">
        <f t="shared" ca="1" si="54"/>
        <v>2.7384566432970485E-2</v>
      </c>
    </row>
    <row r="1632" spans="2:8">
      <c r="B1632" s="79">
        <f>dataVAR!B1415</f>
        <v>43467</v>
      </c>
      <c r="C1632" s="240">
        <f>dataVAR!C1415</f>
        <v>1560.25</v>
      </c>
      <c r="D1632">
        <f t="shared" si="53"/>
        <v>2.4515302034930301E-2</v>
      </c>
      <c r="E1632">
        <v>-1.954814933504246E-2</v>
      </c>
      <c r="G1632">
        <v>1623</v>
      </c>
      <c r="H1632">
        <f t="shared" ca="1" si="54"/>
        <v>1.6331292696206427E-2</v>
      </c>
    </row>
    <row r="1633" spans="2:8">
      <c r="B1633" s="79">
        <f>dataVAR!B1525</f>
        <v>43300</v>
      </c>
      <c r="C1633" s="240">
        <f>dataVAR!C1525</f>
        <v>1522</v>
      </c>
      <c r="D1633">
        <f t="shared" si="53"/>
        <v>-1.356406044678055</v>
      </c>
      <c r="E1633">
        <v>-1.9579500657030194E-2</v>
      </c>
      <c r="G1633">
        <v>1624</v>
      </c>
      <c r="H1633">
        <f t="shared" ca="1" si="54"/>
        <v>-7.7659820131642469E-3</v>
      </c>
    </row>
    <row r="1634" spans="2:8">
      <c r="B1634" s="79">
        <f>dataVAR!B576</f>
        <v>44706</v>
      </c>
      <c r="C1634" s="240">
        <f>dataVAR!C576</f>
        <v>3586.45</v>
      </c>
      <c r="D1634">
        <f t="shared" si="53"/>
        <v>-0.41410029416275163</v>
      </c>
      <c r="E1634">
        <v>-1.9601555856069423E-2</v>
      </c>
      <c r="G1634">
        <v>1625</v>
      </c>
      <c r="H1634">
        <f t="shared" ca="1" si="54"/>
        <v>1.9898487594361896E-2</v>
      </c>
    </row>
    <row r="1635" spans="2:8">
      <c r="B1635" s="79">
        <f>dataVAR!B37</f>
        <v>45499</v>
      </c>
      <c r="C1635" s="240">
        <f>dataVAR!C37</f>
        <v>5071.6000000000004</v>
      </c>
      <c r="D1635">
        <f t="shared" si="53"/>
        <v>0.71684478271157026</v>
      </c>
      <c r="E1635">
        <v>-1.9668349238898965E-2</v>
      </c>
      <c r="G1635">
        <v>1626</v>
      </c>
      <c r="H1635">
        <f t="shared" ca="1" si="54"/>
        <v>5.7958441586530997E-2</v>
      </c>
    </row>
    <row r="1636" spans="2:8">
      <c r="B1636" s="79">
        <f>dataVAR!B1382</f>
        <v>43514</v>
      </c>
      <c r="C1636" s="240">
        <f>dataVAR!C1382</f>
        <v>1436.05</v>
      </c>
      <c r="D1636">
        <f t="shared" si="53"/>
        <v>-9.5644302078618529E-2</v>
      </c>
      <c r="E1636">
        <v>-1.9672016991051845E-2</v>
      </c>
      <c r="G1636">
        <v>1627</v>
      </c>
      <c r="H1636">
        <f t="shared" ca="1" si="54"/>
        <v>5.3690062744417601E-2</v>
      </c>
    </row>
    <row r="1637" spans="2:8">
      <c r="B1637" s="79">
        <f>dataVAR!B1494</f>
        <v>43347</v>
      </c>
      <c r="C1637" s="240">
        <f>dataVAR!C1494</f>
        <v>1573.4</v>
      </c>
      <c r="D1637">
        <f t="shared" si="53"/>
        <v>-1.3869645354010423</v>
      </c>
      <c r="E1637">
        <v>-1.9861446548875047E-2</v>
      </c>
      <c r="G1637">
        <v>1628</v>
      </c>
      <c r="H1637">
        <f t="shared" ca="1" si="54"/>
        <v>2.4723949750792892E-2</v>
      </c>
    </row>
    <row r="1638" spans="2:8">
      <c r="B1638" s="79">
        <f>dataVAR!B564</f>
        <v>44722</v>
      </c>
      <c r="C1638" s="240">
        <f>dataVAR!C564</f>
        <v>3755.65</v>
      </c>
      <c r="D1638">
        <f t="shared" si="53"/>
        <v>0.16718810325775832</v>
      </c>
      <c r="E1638">
        <v>-1.989003235125739E-2</v>
      </c>
      <c r="G1638">
        <v>1629</v>
      </c>
      <c r="H1638">
        <f t="shared" ca="1" si="54"/>
        <v>3.7591614030198198E-3</v>
      </c>
    </row>
    <row r="1639" spans="2:8">
      <c r="B1639" s="79">
        <f>dataVAR!B887</f>
        <v>44245</v>
      </c>
      <c r="C1639" s="240">
        <f>dataVAR!C887</f>
        <v>3127.75</v>
      </c>
      <c r="D1639">
        <f t="shared" si="53"/>
        <v>0.52841499480457199</v>
      </c>
      <c r="E1639">
        <v>-1.9982415474382544E-2</v>
      </c>
      <c r="G1639">
        <v>1630</v>
      </c>
      <c r="H1639">
        <f t="shared" ca="1" si="54"/>
        <v>-2.5023163119639025E-2</v>
      </c>
    </row>
    <row r="1640" spans="2:8">
      <c r="B1640" s="79">
        <f>dataVAR!B1260</f>
        <v>43697</v>
      </c>
      <c r="C1640" s="240">
        <f>dataVAR!C1260</f>
        <v>1475</v>
      </c>
      <c r="D1640">
        <f t="shared" si="53"/>
        <v>-0.44938983050847453</v>
      </c>
      <c r="E1640">
        <v>-2.0135593220339015E-2</v>
      </c>
      <c r="G1640">
        <v>1631</v>
      </c>
      <c r="H1640">
        <f t="shared" ca="1" si="54"/>
        <v>-7.1178472890702824E-2</v>
      </c>
    </row>
    <row r="1641" spans="2:8">
      <c r="B1641" s="79">
        <f>dataVAR!B1100</f>
        <v>43937</v>
      </c>
      <c r="C1641" s="240">
        <f>dataVAR!C1100</f>
        <v>2137.85</v>
      </c>
      <c r="D1641">
        <f t="shared" si="53"/>
        <v>0.33334892532216942</v>
      </c>
      <c r="E1641">
        <v>-2.0137053581869721E-2</v>
      </c>
      <c r="G1641">
        <v>1632</v>
      </c>
      <c r="H1641">
        <f t="shared" ca="1" si="54"/>
        <v>-7.1690150461443617E-3</v>
      </c>
    </row>
    <row r="1642" spans="2:8">
      <c r="B1642" s="79">
        <f>dataVAR!B1573</f>
        <v>43234</v>
      </c>
      <c r="C1642" s="240">
        <f>dataVAR!C1573</f>
        <v>1425.2</v>
      </c>
      <c r="D1642">
        <f t="shared" si="53"/>
        <v>8.4409205725512179E-2</v>
      </c>
      <c r="E1642">
        <v>-2.013752455795681E-2</v>
      </c>
      <c r="G1642">
        <v>1633</v>
      </c>
      <c r="H1642">
        <f t="shared" ca="1" si="54"/>
        <v>-1.5195545778288869E-2</v>
      </c>
    </row>
    <row r="1643" spans="2:8">
      <c r="B1643" s="79">
        <f>dataVAR!B1473</f>
        <v>43381</v>
      </c>
      <c r="C1643" s="240">
        <f>dataVAR!C1473</f>
        <v>1304.9000000000001</v>
      </c>
      <c r="D1643">
        <f t="shared" si="53"/>
        <v>-2.133343551229979</v>
      </c>
      <c r="E1643">
        <v>-2.0154801134186492E-2</v>
      </c>
      <c r="G1643">
        <v>1634</v>
      </c>
      <c r="H1643">
        <f t="shared" ca="1" si="54"/>
        <v>9.9947499933870955E-3</v>
      </c>
    </row>
    <row r="1644" spans="2:8">
      <c r="B1644" s="79">
        <f>dataVAR!B604</f>
        <v>44663</v>
      </c>
      <c r="C1644" s="240">
        <f>dataVAR!C604</f>
        <v>4088.7</v>
      </c>
      <c r="D1644">
        <f t="shared" si="53"/>
        <v>0.28461369139335235</v>
      </c>
      <c r="E1644">
        <v>-2.0275393156749224E-2</v>
      </c>
      <c r="G1644">
        <v>1635</v>
      </c>
      <c r="H1644">
        <f t="shared" ca="1" si="54"/>
        <v>1.2851973491310257E-2</v>
      </c>
    </row>
    <row r="1645" spans="2:8">
      <c r="B1645" s="79">
        <f>dataVAR!B894</f>
        <v>44236</v>
      </c>
      <c r="C1645" s="240">
        <f>dataVAR!C894</f>
        <v>2925</v>
      </c>
      <c r="D1645">
        <f t="shared" si="53"/>
        <v>0.52247863247863247</v>
      </c>
      <c r="E1645">
        <v>-2.0307692307692339E-2</v>
      </c>
      <c r="G1645">
        <v>1636</v>
      </c>
      <c r="H1645">
        <f t="shared" ca="1" si="54"/>
        <v>3.6896711071553207E-2</v>
      </c>
    </row>
    <row r="1646" spans="2:8">
      <c r="B1646" s="79">
        <f>dataVAR!B1451</f>
        <v>43413</v>
      </c>
      <c r="C1646" s="240">
        <f>dataVAR!C1451</f>
        <v>1396.75</v>
      </c>
      <c r="D1646">
        <f t="shared" si="53"/>
        <v>-1.8238768569894397</v>
      </c>
      <c r="E1646">
        <v>-2.0332915697154171E-2</v>
      </c>
      <c r="G1646">
        <v>1637</v>
      </c>
      <c r="H1646">
        <f t="shared" ca="1" si="54"/>
        <v>8.7450973455925618E-3</v>
      </c>
    </row>
    <row r="1647" spans="2:8">
      <c r="B1647" s="79">
        <f>dataVAR!B593</f>
        <v>44680</v>
      </c>
      <c r="C1647" s="240">
        <f>dataVAR!C593</f>
        <v>3944.25</v>
      </c>
      <c r="D1647">
        <f t="shared" si="53"/>
        <v>2.2171515497242774E-2</v>
      </c>
      <c r="E1647">
        <v>-2.0358750079229306E-2</v>
      </c>
      <c r="G1647">
        <v>1638</v>
      </c>
      <c r="H1647">
        <f t="shared" ca="1" si="54"/>
        <v>-2.8687280124813457E-2</v>
      </c>
    </row>
    <row r="1648" spans="2:8">
      <c r="B1648" s="79">
        <f>dataVAR!B230</f>
        <v>45215</v>
      </c>
      <c r="C1648" s="240">
        <f>dataVAR!C230</f>
        <v>3856.8</v>
      </c>
      <c r="D1648">
        <f t="shared" si="53"/>
        <v>0.66263482679941921</v>
      </c>
      <c r="E1648">
        <v>-2.0496266334785244E-2</v>
      </c>
      <c r="G1648">
        <v>1639</v>
      </c>
      <c r="H1648">
        <f t="shared" ca="1" si="54"/>
        <v>7.5600646040601392E-4</v>
      </c>
    </row>
    <row r="1649" spans="2:8">
      <c r="B1649" s="79">
        <f>dataVAR!B1337</f>
        <v>43581</v>
      </c>
      <c r="C1649" s="240">
        <f>dataVAR!C1337</f>
        <v>1301.1500000000001</v>
      </c>
      <c r="D1649">
        <f t="shared" si="53"/>
        <v>-2.3670983360873072</v>
      </c>
      <c r="E1649">
        <v>-2.0674019136917236E-2</v>
      </c>
      <c r="G1649">
        <v>1640</v>
      </c>
      <c r="H1649">
        <f t="shared" ca="1" si="54"/>
        <v>-1.1330148614047755E-2</v>
      </c>
    </row>
    <row r="1650" spans="2:8">
      <c r="B1650" s="79">
        <f>dataVAR!B481</f>
        <v>44845</v>
      </c>
      <c r="C1650" s="240">
        <f>dataVAR!C481</f>
        <v>4381.1000000000004</v>
      </c>
      <c r="D1650">
        <f t="shared" si="53"/>
        <v>0.56175389742302162</v>
      </c>
      <c r="E1650">
        <v>-2.0691150624272358E-2</v>
      </c>
      <c r="G1650">
        <v>1641</v>
      </c>
      <c r="H1650">
        <f t="shared" ca="1" si="54"/>
        <v>5.1877068566407593E-2</v>
      </c>
    </row>
    <row r="1651" spans="2:8">
      <c r="B1651" s="79">
        <f>dataVAR!B1204</f>
        <v>43783</v>
      </c>
      <c r="C1651" s="240">
        <f>dataVAR!C1204</f>
        <v>1920</v>
      </c>
      <c r="D1651">
        <f t="shared" si="53"/>
        <v>0.19018229166666673</v>
      </c>
      <c r="E1651">
        <v>-2.0807291666666689E-2</v>
      </c>
      <c r="G1651">
        <v>1642</v>
      </c>
      <c r="H1651">
        <f t="shared" ca="1" si="54"/>
        <v>1.7829936721772952E-2</v>
      </c>
    </row>
    <row r="1652" spans="2:8">
      <c r="B1652" s="79">
        <f>dataVAR!B1502</f>
        <v>43335</v>
      </c>
      <c r="C1652" s="240">
        <f>dataVAR!C1502</f>
        <v>1554.85</v>
      </c>
      <c r="D1652">
        <f t="shared" si="53"/>
        <v>-1.956587452165804</v>
      </c>
      <c r="E1652">
        <v>-2.0998810174614975E-2</v>
      </c>
      <c r="G1652">
        <v>1643</v>
      </c>
      <c r="H1652">
        <f t="shared" ca="1" si="54"/>
        <v>-1.6800875526482292E-2</v>
      </c>
    </row>
    <row r="1653" spans="2:8">
      <c r="B1653" s="79">
        <f>dataVAR!B88</f>
        <v>45426</v>
      </c>
      <c r="C1653" s="240">
        <f>dataVAR!C88</f>
        <v>4597.05</v>
      </c>
      <c r="D1653">
        <f t="shared" si="53"/>
        <v>-7.9398744847238995E-3</v>
      </c>
      <c r="E1653">
        <v>-2.1024352573933203E-2</v>
      </c>
      <c r="G1653">
        <v>1644</v>
      </c>
      <c r="H1653">
        <f t="shared" ca="1" si="54"/>
        <v>3.7144434121822202E-2</v>
      </c>
    </row>
    <row r="1654" spans="2:8">
      <c r="B1654" s="79">
        <f>dataVAR!B667</f>
        <v>44571</v>
      </c>
      <c r="C1654" s="240">
        <f>dataVAR!C667</f>
        <v>4633.55</v>
      </c>
      <c r="D1654">
        <f t="shared" si="53"/>
        <v>0.29418048796279317</v>
      </c>
      <c r="E1654">
        <v>-2.1106926654509001E-2</v>
      </c>
      <c r="G1654">
        <v>1645</v>
      </c>
      <c r="H1654">
        <f t="shared" ca="1" si="54"/>
        <v>2.4575904310714609E-2</v>
      </c>
    </row>
    <row r="1655" spans="2:8">
      <c r="B1655" s="79">
        <f>dataVAR!B585</f>
        <v>44693</v>
      </c>
      <c r="C1655" s="240">
        <f>dataVAR!C585</f>
        <v>3270.45</v>
      </c>
      <c r="D1655">
        <f t="shared" si="53"/>
        <v>0.14507177911296606</v>
      </c>
      <c r="E1655">
        <v>-2.1174456114601968E-2</v>
      </c>
      <c r="G1655">
        <v>1646</v>
      </c>
      <c r="H1655">
        <f t="shared" ca="1" si="54"/>
        <v>1.8220987947135572E-2</v>
      </c>
    </row>
    <row r="1656" spans="2:8">
      <c r="B1656" s="79">
        <f>dataVAR!B863</f>
        <v>44280</v>
      </c>
      <c r="C1656" s="240">
        <f>dataVAR!C863</f>
        <v>2796</v>
      </c>
      <c r="D1656">
        <f t="shared" si="53"/>
        <v>-0.76462804005722451</v>
      </c>
      <c r="E1656">
        <v>-2.1316165951359052E-2</v>
      </c>
      <c r="G1656">
        <v>1647</v>
      </c>
      <c r="H1656">
        <f t="shared" ca="1" si="54"/>
        <v>-7.5944571452538426E-3</v>
      </c>
    </row>
    <row r="1657" spans="2:8">
      <c r="B1657" s="79">
        <f>dataVAR!B63</f>
        <v>45462</v>
      </c>
      <c r="C1657" s="240">
        <f>dataVAR!C63</f>
        <v>4933.8999999999996</v>
      </c>
      <c r="D1657">
        <f t="shared" si="53"/>
        <v>0.32886763006951897</v>
      </c>
      <c r="E1657">
        <v>-2.1362411074403728E-2</v>
      </c>
      <c r="G1657">
        <v>1648</v>
      </c>
      <c r="H1657">
        <f t="shared" ca="1" si="54"/>
        <v>-2.3831385029379197E-2</v>
      </c>
    </row>
    <row r="1658" spans="2:8">
      <c r="B1658" s="79">
        <f>dataVAR!B372</f>
        <v>45002</v>
      </c>
      <c r="C1658" s="240">
        <f>dataVAR!C372</f>
        <v>3311.3</v>
      </c>
      <c r="D1658">
        <f t="shared" si="53"/>
        <v>-0.29351010177271752</v>
      </c>
      <c r="E1658">
        <v>-2.1396430404976869E-2</v>
      </c>
      <c r="G1658">
        <v>1649</v>
      </c>
      <c r="H1658">
        <f t="shared" ca="1" si="54"/>
        <v>2.7336369097018157E-2</v>
      </c>
    </row>
    <row r="1659" spans="2:8">
      <c r="B1659" s="79">
        <f>dataVAR!B490</f>
        <v>44831</v>
      </c>
      <c r="C1659" s="240">
        <f>dataVAR!C490</f>
        <v>4283.2</v>
      </c>
      <c r="D1659">
        <f t="shared" si="53"/>
        <v>0.38696535300709745</v>
      </c>
      <c r="E1659">
        <v>-2.1502614867388956E-2</v>
      </c>
      <c r="G1659">
        <v>1650</v>
      </c>
      <c r="H1659">
        <f t="shared" ca="1" si="54"/>
        <v>-1.4796221559777913E-2</v>
      </c>
    </row>
    <row r="1660" spans="2:8">
      <c r="B1660" s="79">
        <f>dataVAR!B927</f>
        <v>44187</v>
      </c>
      <c r="C1660" s="240">
        <f>dataVAR!C927</f>
        <v>2625.75</v>
      </c>
      <c r="D1660">
        <f t="shared" si="53"/>
        <v>0.41527182709701993</v>
      </c>
      <c r="E1660">
        <v>-2.1574788155765055E-2</v>
      </c>
      <c r="G1660">
        <v>1651</v>
      </c>
      <c r="H1660">
        <f t="shared" ca="1" si="54"/>
        <v>2.4716663250745147E-2</v>
      </c>
    </row>
    <row r="1661" spans="2:8">
      <c r="B1661" s="79">
        <f>dataVAR!B1549</f>
        <v>43266</v>
      </c>
      <c r="C1661" s="240">
        <f>dataVAR!C1549</f>
        <v>1535.35</v>
      </c>
      <c r="D1661">
        <f t="shared" si="53"/>
        <v>0.28459308952356133</v>
      </c>
      <c r="E1661">
        <v>-2.1591168137558271E-2</v>
      </c>
      <c r="G1661">
        <v>1652</v>
      </c>
      <c r="H1661">
        <f t="shared" ca="1" si="54"/>
        <v>1.4677853488127045E-2</v>
      </c>
    </row>
    <row r="1662" spans="2:8">
      <c r="B1662" s="79">
        <f>dataVAR!B1694</f>
        <v>43054</v>
      </c>
      <c r="C1662" s="240">
        <f>dataVAR!C1694</f>
        <v>1098.4000000000001</v>
      </c>
      <c r="D1662">
        <f t="shared" si="53"/>
        <v>-0.19141478514202476</v>
      </c>
      <c r="E1662">
        <v>-2.1622359796067005E-2</v>
      </c>
      <c r="G1662">
        <v>1653</v>
      </c>
      <c r="H1662">
        <f t="shared" ca="1" si="54"/>
        <v>1.5686706308527129E-2</v>
      </c>
    </row>
    <row r="1663" spans="2:8">
      <c r="B1663" s="79">
        <f>dataVAR!B1466</f>
        <v>43390</v>
      </c>
      <c r="C1663" s="240">
        <f>dataVAR!C1466</f>
        <v>1308.6500000000001</v>
      </c>
      <c r="D1663">
        <f t="shared" si="53"/>
        <v>-1.6110495548848047</v>
      </c>
      <c r="E1663">
        <v>-2.162533908990177E-2</v>
      </c>
      <c r="G1663">
        <v>1654</v>
      </c>
      <c r="H1663">
        <f t="shared" ca="1" si="54"/>
        <v>-4.1887557768326006E-3</v>
      </c>
    </row>
    <row r="1664" spans="2:8">
      <c r="B1664" s="79">
        <f>dataVAR!B384</f>
        <v>44985</v>
      </c>
      <c r="C1664" s="240">
        <f>dataVAR!C384</f>
        <v>3416.95</v>
      </c>
      <c r="D1664">
        <f t="shared" si="53"/>
        <v>0.61989493554193065</v>
      </c>
      <c r="E1664">
        <v>-2.1759171190681856E-2</v>
      </c>
      <c r="G1664">
        <v>1655</v>
      </c>
      <c r="H1664">
        <f t="shared" ca="1" si="54"/>
        <v>1.7753927334660743E-2</v>
      </c>
    </row>
    <row r="1665" spans="2:8">
      <c r="B1665" s="79">
        <f>dataVAR!B1618</f>
        <v>43166</v>
      </c>
      <c r="C1665" s="240">
        <f>dataVAR!C1618</f>
        <v>1298.8</v>
      </c>
      <c r="D1665">
        <f t="shared" si="53"/>
        <v>-1.8248768093624883</v>
      </c>
      <c r="E1665">
        <v>-2.1827841084077718E-2</v>
      </c>
      <c r="G1665">
        <v>1656</v>
      </c>
      <c r="H1665">
        <f t="shared" ca="1" si="54"/>
        <v>-2.7595301179277523E-2</v>
      </c>
    </row>
    <row r="1666" spans="2:8">
      <c r="B1666" s="79">
        <f>dataVAR!B225</f>
        <v>45222</v>
      </c>
      <c r="C1666" s="240">
        <f>dataVAR!C225</f>
        <v>3668.95</v>
      </c>
      <c r="D1666">
        <f t="shared" si="53"/>
        <v>-0.27930334291827363</v>
      </c>
      <c r="E1666">
        <v>-2.1954510145954616E-2</v>
      </c>
      <c r="G1666">
        <v>1657</v>
      </c>
      <c r="H1666">
        <f t="shared" ca="1" si="54"/>
        <v>7.2131964480081894E-3</v>
      </c>
    </row>
    <row r="1667" spans="2:8">
      <c r="B1667" s="79">
        <f>dataVAR!B89</f>
        <v>45425</v>
      </c>
      <c r="C1667" s="240">
        <f>dataVAR!C89</f>
        <v>4693.7</v>
      </c>
      <c r="D1667">
        <f t="shared" si="53"/>
        <v>0.68655857852014401</v>
      </c>
      <c r="E1667">
        <v>-2.1965613481901351E-2</v>
      </c>
      <c r="G1667">
        <v>1658</v>
      </c>
      <c r="H1667">
        <f t="shared" ca="1" si="54"/>
        <v>4.2295254338861762E-2</v>
      </c>
    </row>
    <row r="1668" spans="2:8">
      <c r="B1668" s="79">
        <f>dataVAR!B1359</f>
        <v>43549</v>
      </c>
      <c r="C1668" s="240">
        <f>dataVAR!C1359</f>
        <v>1471.2</v>
      </c>
      <c r="D1668">
        <f t="shared" si="53"/>
        <v>-1.6727161500815657</v>
      </c>
      <c r="E1668">
        <v>-2.2090810222947253E-2</v>
      </c>
      <c r="G1668">
        <v>1659</v>
      </c>
      <c r="H1668">
        <f t="shared" ca="1" si="54"/>
        <v>1.6511862346739202E-2</v>
      </c>
    </row>
    <row r="1669" spans="2:8">
      <c r="B1669" s="79">
        <f>dataVAR!B125</f>
        <v>45366</v>
      </c>
      <c r="C1669" s="240">
        <f>dataVAR!C125</f>
        <v>3932.1</v>
      </c>
      <c r="D1669">
        <f t="shared" si="53"/>
        <v>0.52098115510795762</v>
      </c>
      <c r="E1669">
        <v>-2.2163729304951578E-2</v>
      </c>
      <c r="G1669">
        <v>1660</v>
      </c>
      <c r="H1669">
        <f t="shared" ca="1" si="54"/>
        <v>-7.8173983012185689E-3</v>
      </c>
    </row>
    <row r="1670" spans="2:8">
      <c r="B1670" s="79">
        <f>dataVAR!B1173</f>
        <v>43829</v>
      </c>
      <c r="C1670" s="240">
        <f>dataVAR!C1173</f>
        <v>1883.55</v>
      </c>
      <c r="D1670">
        <f t="shared" si="53"/>
        <v>-0.44280746462796317</v>
      </c>
      <c r="E1670">
        <v>-2.2298319662339732E-2</v>
      </c>
      <c r="G1670">
        <v>1661</v>
      </c>
      <c r="H1670">
        <f t="shared" ca="1" si="54"/>
        <v>2.6765454787998872E-2</v>
      </c>
    </row>
    <row r="1671" spans="2:8">
      <c r="B1671" s="79">
        <f>dataVAR!B847</f>
        <v>44308</v>
      </c>
      <c r="C1671" s="240">
        <f>dataVAR!C847</f>
        <v>2717.6</v>
      </c>
      <c r="D1671">
        <f t="shared" si="53"/>
        <v>0.46506108330880186</v>
      </c>
      <c r="E1671">
        <v>-2.2317486017073923E-2</v>
      </c>
      <c r="G1671">
        <v>1662</v>
      </c>
      <c r="H1671">
        <f t="shared" ca="1" si="54"/>
        <v>9.1874605079315733E-3</v>
      </c>
    </row>
    <row r="1672" spans="2:8">
      <c r="B1672" s="79">
        <f>dataVAR!B1557</f>
        <v>43256</v>
      </c>
      <c r="C1672" s="240">
        <f>dataVAR!C1557</f>
        <v>1453.75</v>
      </c>
      <c r="D1672">
        <f t="shared" si="53"/>
        <v>-1.2973000859845227</v>
      </c>
      <c r="E1672">
        <v>-2.2459157351676761E-2</v>
      </c>
      <c r="G1672">
        <v>1663</v>
      </c>
      <c r="H1672">
        <f t="shared" ca="1" si="54"/>
        <v>1.0297923551203656E-2</v>
      </c>
    </row>
    <row r="1673" spans="2:8">
      <c r="B1673" s="79">
        <f>dataVAR!B586</f>
        <v>44692</v>
      </c>
      <c r="C1673" s="240">
        <f>dataVAR!C586</f>
        <v>3339.7</v>
      </c>
      <c r="D1673">
        <f t="shared" si="53"/>
        <v>0.72633769500254519</v>
      </c>
      <c r="E1673">
        <v>-2.2531963948857682E-2</v>
      </c>
      <c r="G1673">
        <v>1664</v>
      </c>
      <c r="H1673">
        <f t="shared" ca="1" si="54"/>
        <v>2.2096379838099766E-3</v>
      </c>
    </row>
    <row r="1674" spans="2:8">
      <c r="B1674" s="79">
        <f>dataVAR!B1781</f>
        <v>42927</v>
      </c>
      <c r="C1674" s="240">
        <f>dataVAR!C1781</f>
        <v>913.95</v>
      </c>
      <c r="D1674">
        <f t="shared" ref="D1674:D1737" si="55">(C1674-C1675)/C1674</f>
        <v>-1.0016959352262158</v>
      </c>
      <c r="E1674">
        <v>-2.259423382023084E-2</v>
      </c>
      <c r="G1674">
        <v>1665</v>
      </c>
      <c r="H1674">
        <f t="shared" ca="1" si="54"/>
        <v>6.5418678751497192E-2</v>
      </c>
    </row>
    <row r="1675" spans="2:8">
      <c r="B1675" s="79">
        <f>dataVAR!B1202</f>
        <v>43787</v>
      </c>
      <c r="C1675" s="240">
        <f>dataVAR!C1202</f>
        <v>1829.45</v>
      </c>
      <c r="D1675">
        <f t="shared" si="55"/>
        <v>0.16565087867938449</v>
      </c>
      <c r="E1675">
        <v>-2.2629752111290202E-2</v>
      </c>
      <c r="G1675">
        <v>1666</v>
      </c>
      <c r="H1675">
        <f t="shared" ref="H1675:H1738" ca="1" si="56">_xlfn.NORM.INV(RAND(),N$12,N$13)</f>
        <v>2.903555477292525E-2</v>
      </c>
    </row>
    <row r="1676" spans="2:8">
      <c r="B1676" s="79">
        <f>dataVAR!B1490</f>
        <v>43353</v>
      </c>
      <c r="C1676" s="240">
        <f>dataVAR!C1490</f>
        <v>1526.4</v>
      </c>
      <c r="D1676">
        <f t="shared" si="55"/>
        <v>-1.9829337002096432</v>
      </c>
      <c r="E1676">
        <v>-2.2798742138364747E-2</v>
      </c>
      <c r="G1676">
        <v>1667</v>
      </c>
      <c r="H1676">
        <f t="shared" ca="1" si="56"/>
        <v>2.4457044853833394E-2</v>
      </c>
    </row>
    <row r="1677" spans="2:8">
      <c r="B1677" s="79">
        <f>dataVAR!B99</f>
        <v>45408</v>
      </c>
      <c r="C1677" s="240">
        <f>dataVAR!C99</f>
        <v>4553.1499999999996</v>
      </c>
      <c r="D1677">
        <f t="shared" si="55"/>
        <v>0.17974369392618292</v>
      </c>
      <c r="E1677">
        <v>-2.2830348220462919E-2</v>
      </c>
      <c r="G1677">
        <v>1668</v>
      </c>
      <c r="H1677">
        <f t="shared" ca="1" si="56"/>
        <v>8.5059742690048144E-3</v>
      </c>
    </row>
    <row r="1678" spans="2:8">
      <c r="B1678" s="79">
        <f>dataVAR!B568</f>
        <v>44718</v>
      </c>
      <c r="C1678" s="240">
        <f>dataVAR!C568</f>
        <v>3734.75</v>
      </c>
      <c r="D1678">
        <f t="shared" si="55"/>
        <v>0.38267621661423118</v>
      </c>
      <c r="E1678">
        <v>-2.2852935270098376E-2</v>
      </c>
      <c r="G1678">
        <v>1669</v>
      </c>
      <c r="H1678">
        <f t="shared" ca="1" si="56"/>
        <v>9.1542828719104138E-4</v>
      </c>
    </row>
    <row r="1679" spans="2:8">
      <c r="B1679" s="79">
        <f>dataVAR!B1052</f>
        <v>44007</v>
      </c>
      <c r="C1679" s="240">
        <f>dataVAR!C1052</f>
        <v>2305.5500000000002</v>
      </c>
      <c r="D1679">
        <f t="shared" si="55"/>
        <v>0.42538656719654755</v>
      </c>
      <c r="E1679">
        <v>-2.2901260003036033E-2</v>
      </c>
      <c r="G1679">
        <v>1670</v>
      </c>
      <c r="H1679">
        <f t="shared" ca="1" si="56"/>
        <v>-1.8493479486270139E-2</v>
      </c>
    </row>
    <row r="1680" spans="2:8">
      <c r="B1680" s="79">
        <f>dataVAR!B1603</f>
        <v>43187</v>
      </c>
      <c r="C1680" s="240">
        <f>dataVAR!C1603</f>
        <v>1324.8</v>
      </c>
      <c r="D1680">
        <f t="shared" si="55"/>
        <v>0.16953502415458932</v>
      </c>
      <c r="E1680">
        <v>-2.2946859903381713E-2</v>
      </c>
      <c r="G1680">
        <v>1671</v>
      </c>
      <c r="H1680">
        <f t="shared" ca="1" si="56"/>
        <v>2.4484317723353816E-2</v>
      </c>
    </row>
    <row r="1681" spans="2:8">
      <c r="B1681" s="79">
        <f>dataVAR!B1700</f>
        <v>43046</v>
      </c>
      <c r="C1681" s="240">
        <f>dataVAR!C1700</f>
        <v>1100.2</v>
      </c>
      <c r="D1681">
        <f t="shared" si="55"/>
        <v>-1.5876658789311031</v>
      </c>
      <c r="E1681">
        <v>-2.2995818942010502E-2</v>
      </c>
      <c r="G1681">
        <v>1672</v>
      </c>
      <c r="H1681">
        <f t="shared" ca="1" si="56"/>
        <v>4.648271365619161E-2</v>
      </c>
    </row>
    <row r="1682" spans="2:8">
      <c r="B1682" s="79">
        <f>dataVAR!B858</f>
        <v>44291</v>
      </c>
      <c r="C1682" s="240">
        <f>dataVAR!C858</f>
        <v>2846.95</v>
      </c>
      <c r="D1682">
        <f t="shared" si="55"/>
        <v>-0.20620312966508025</v>
      </c>
      <c r="E1682">
        <v>-2.3094891023727148E-2</v>
      </c>
      <c r="G1682">
        <v>1673</v>
      </c>
      <c r="H1682">
        <f t="shared" ca="1" si="56"/>
        <v>-2.7014944628541208E-2</v>
      </c>
    </row>
    <row r="1683" spans="2:8">
      <c r="B1683" s="79">
        <f>dataVAR!B409</f>
        <v>44949</v>
      </c>
      <c r="C1683" s="240">
        <f>dataVAR!C409</f>
        <v>3434</v>
      </c>
      <c r="D1683">
        <f t="shared" si="55"/>
        <v>0.57271403610949334</v>
      </c>
      <c r="E1683">
        <v>-2.3223645894001166E-2</v>
      </c>
      <c r="G1683">
        <v>1674</v>
      </c>
      <c r="H1683">
        <f t="shared" ca="1" si="56"/>
        <v>-1.48838880080569E-2</v>
      </c>
    </row>
    <row r="1684" spans="2:8">
      <c r="B1684" s="79">
        <f>dataVAR!B1365</f>
        <v>43538</v>
      </c>
      <c r="C1684" s="240">
        <f>dataVAR!C1365</f>
        <v>1467.3</v>
      </c>
      <c r="D1684">
        <f t="shared" si="55"/>
        <v>-1.3173175219791453</v>
      </c>
      <c r="E1684">
        <v>-2.3239964560757949E-2</v>
      </c>
      <c r="G1684">
        <v>1675</v>
      </c>
      <c r="H1684">
        <f t="shared" ca="1" si="56"/>
        <v>-5.1207727214009346E-2</v>
      </c>
    </row>
    <row r="1685" spans="2:8">
      <c r="B1685" s="79">
        <f>dataVAR!B334</f>
        <v>45063</v>
      </c>
      <c r="C1685" s="240">
        <f>dataVAR!C334</f>
        <v>3400.2</v>
      </c>
      <c r="D1685">
        <f t="shared" si="55"/>
        <v>0.78639491794600314</v>
      </c>
      <c r="E1685">
        <v>-2.3248632433386325E-2</v>
      </c>
      <c r="G1685">
        <v>1676</v>
      </c>
      <c r="H1685">
        <f t="shared" ca="1" si="56"/>
        <v>7.0108152030375903E-2</v>
      </c>
    </row>
    <row r="1686" spans="2:8">
      <c r="B1686" s="79">
        <f>dataVAR!B1835</f>
        <v>42849</v>
      </c>
      <c r="C1686" s="240">
        <f>dataVAR!C1835</f>
        <v>726.3</v>
      </c>
      <c r="D1686">
        <f t="shared" si="55"/>
        <v>-5.4498141263940525</v>
      </c>
      <c r="E1686">
        <v>-2.326862178163306E-2</v>
      </c>
      <c r="G1686">
        <v>1677</v>
      </c>
      <c r="H1686">
        <f t="shared" ca="1" si="56"/>
        <v>-6.6008690861406913E-2</v>
      </c>
    </row>
    <row r="1687" spans="2:8">
      <c r="B1687" s="79">
        <f>dataVAR!B80</f>
        <v>45436</v>
      </c>
      <c r="C1687" s="240">
        <f>dataVAR!C80</f>
        <v>4684.5</v>
      </c>
      <c r="D1687">
        <f t="shared" si="55"/>
        <v>0.11623439000960614</v>
      </c>
      <c r="E1687">
        <v>-2.3278898495036861E-2</v>
      </c>
      <c r="G1687">
        <v>1678</v>
      </c>
      <c r="H1687">
        <f t="shared" ca="1" si="56"/>
        <v>-1.3562583985207828E-2</v>
      </c>
    </row>
    <row r="1688" spans="2:8">
      <c r="B1688" s="79">
        <f>dataVAR!B650</f>
        <v>44595</v>
      </c>
      <c r="C1688" s="240">
        <f>dataVAR!C650</f>
        <v>4140</v>
      </c>
      <c r="D1688">
        <f t="shared" si="55"/>
        <v>0.26920289855072466</v>
      </c>
      <c r="E1688">
        <v>-2.3345410628019234E-2</v>
      </c>
      <c r="G1688">
        <v>1679</v>
      </c>
      <c r="H1688">
        <f t="shared" ca="1" si="56"/>
        <v>3.0012667704023203E-3</v>
      </c>
    </row>
    <row r="1689" spans="2:8">
      <c r="B1689" s="79">
        <f>dataVAR!B823</f>
        <v>44343</v>
      </c>
      <c r="C1689" s="240">
        <f>dataVAR!C823</f>
        <v>3025.5</v>
      </c>
      <c r="D1689">
        <f t="shared" si="55"/>
        <v>-0.17835068583705169</v>
      </c>
      <c r="E1689">
        <v>-2.3368038340770062E-2</v>
      </c>
      <c r="G1689">
        <v>1680</v>
      </c>
      <c r="H1689">
        <f t="shared" ca="1" si="56"/>
        <v>1.4482610181899027E-2</v>
      </c>
    </row>
    <row r="1690" spans="2:8">
      <c r="B1690" s="79">
        <f>dataVAR!B411</f>
        <v>44945</v>
      </c>
      <c r="C1690" s="240">
        <f>dataVAR!C411</f>
        <v>3565.1</v>
      </c>
      <c r="D1690">
        <f t="shared" si="55"/>
        <v>0.42517741437827822</v>
      </c>
      <c r="E1690">
        <v>-2.3421502903144372E-2</v>
      </c>
      <c r="G1690">
        <v>1681</v>
      </c>
      <c r="H1690">
        <f t="shared" ca="1" si="56"/>
        <v>1.8822090789446062E-3</v>
      </c>
    </row>
    <row r="1691" spans="2:8">
      <c r="B1691" s="79">
        <f>dataVAR!B989</f>
        <v>44096</v>
      </c>
      <c r="C1691" s="240">
        <f>dataVAR!C989</f>
        <v>2049.3000000000002</v>
      </c>
      <c r="D1691">
        <f t="shared" si="55"/>
        <v>0.34060410872005081</v>
      </c>
      <c r="E1691">
        <v>-2.3495827843653751E-2</v>
      </c>
      <c r="G1691">
        <v>1682</v>
      </c>
      <c r="H1691">
        <f t="shared" ca="1" si="56"/>
        <v>2.859169967668964E-2</v>
      </c>
    </row>
    <row r="1692" spans="2:8">
      <c r="B1692" s="79">
        <f>dataVAR!B1402</f>
        <v>43486</v>
      </c>
      <c r="C1692" s="240">
        <f>dataVAR!C1402</f>
        <v>1351.3</v>
      </c>
      <c r="D1692">
        <f t="shared" si="55"/>
        <v>0.15477688152149771</v>
      </c>
      <c r="E1692">
        <v>-2.3495892843928071E-2</v>
      </c>
      <c r="G1692">
        <v>1683</v>
      </c>
      <c r="H1692">
        <f t="shared" ca="1" si="56"/>
        <v>2.1820149027357329E-2</v>
      </c>
    </row>
    <row r="1693" spans="2:8">
      <c r="B1693" s="79">
        <f>dataVAR!B1645</f>
        <v>43124</v>
      </c>
      <c r="C1693" s="240">
        <f>dataVAR!C1645</f>
        <v>1142.1500000000001</v>
      </c>
      <c r="D1693">
        <f t="shared" si="55"/>
        <v>-2.5855185395963747</v>
      </c>
      <c r="E1693">
        <v>-2.3683404106290724E-2</v>
      </c>
      <c r="G1693">
        <v>1684</v>
      </c>
      <c r="H1693">
        <f t="shared" ca="1" si="56"/>
        <v>-3.5541004079542263E-2</v>
      </c>
    </row>
    <row r="1694" spans="2:8">
      <c r="B1694" s="79">
        <f>dataVAR!B620</f>
        <v>44641</v>
      </c>
      <c r="C1694" s="240">
        <f>dataVAR!C620</f>
        <v>4095.2</v>
      </c>
      <c r="D1694">
        <f t="shared" si="55"/>
        <v>0.77966888064075013</v>
      </c>
      <c r="E1694">
        <v>-2.3820570423910965E-2</v>
      </c>
      <c r="G1694">
        <v>1685</v>
      </c>
      <c r="H1694">
        <f t="shared" ca="1" si="56"/>
        <v>-1.4829084364975573E-2</v>
      </c>
    </row>
    <row r="1695" spans="2:8">
      <c r="B1695" s="79">
        <f>dataVAR!B1761</f>
        <v>42955</v>
      </c>
      <c r="C1695" s="240">
        <f>dataVAR!C1761</f>
        <v>902.3</v>
      </c>
      <c r="D1695">
        <f t="shared" si="55"/>
        <v>-0.40219439210905478</v>
      </c>
      <c r="E1695">
        <v>-2.3827995123573094E-2</v>
      </c>
      <c r="G1695">
        <v>1686</v>
      </c>
      <c r="H1695">
        <f t="shared" ca="1" si="56"/>
        <v>1.8030060285701317E-2</v>
      </c>
    </row>
    <row r="1696" spans="2:8">
      <c r="B1696" s="79">
        <f>dataVAR!B1335</f>
        <v>43587</v>
      </c>
      <c r="C1696" s="240">
        <f>dataVAR!C1335</f>
        <v>1265.2</v>
      </c>
      <c r="D1696">
        <f t="shared" si="55"/>
        <v>0.42503161555485297</v>
      </c>
      <c r="E1696">
        <v>-2.3948782801138123E-2</v>
      </c>
      <c r="G1696">
        <v>1687</v>
      </c>
      <c r="H1696">
        <f t="shared" ca="1" si="56"/>
        <v>-4.8377835157943576E-2</v>
      </c>
    </row>
    <row r="1697" spans="2:8">
      <c r="B1697" s="79">
        <f>dataVAR!B1818</f>
        <v>42873</v>
      </c>
      <c r="C1697" s="240">
        <f>dataVAR!C1818</f>
        <v>727.45</v>
      </c>
      <c r="D1697">
        <f t="shared" si="55"/>
        <v>-2.2648979311292874</v>
      </c>
      <c r="E1697">
        <v>-2.3987902948656169E-2</v>
      </c>
      <c r="G1697">
        <v>1688</v>
      </c>
      <c r="H1697">
        <f t="shared" ca="1" si="56"/>
        <v>3.3913818345095666E-2</v>
      </c>
    </row>
    <row r="1698" spans="2:8">
      <c r="B1698" s="79">
        <f>dataVAR!B950</f>
        <v>44153</v>
      </c>
      <c r="C1698" s="240">
        <f>dataVAR!C950</f>
        <v>2375.0500000000002</v>
      </c>
      <c r="D1698">
        <f t="shared" si="55"/>
        <v>-0.68131197237952867</v>
      </c>
      <c r="E1698">
        <v>-2.4041599124228923E-2</v>
      </c>
      <c r="G1698">
        <v>1689</v>
      </c>
      <c r="H1698">
        <f t="shared" ca="1" si="56"/>
        <v>-1.0271860617020331E-2</v>
      </c>
    </row>
    <row r="1699" spans="2:8">
      <c r="B1699" s="79">
        <f>dataVAR!B432</f>
        <v>44916</v>
      </c>
      <c r="C1699" s="240">
        <f>dataVAR!C432</f>
        <v>3993.2</v>
      </c>
      <c r="D1699">
        <f t="shared" si="55"/>
        <v>0.63848542522287888</v>
      </c>
      <c r="E1699">
        <v>-2.4128518481418504E-2</v>
      </c>
      <c r="G1699">
        <v>1690</v>
      </c>
      <c r="H1699">
        <f t="shared" ca="1" si="56"/>
        <v>6.0895409194595129E-3</v>
      </c>
    </row>
    <row r="1700" spans="2:8">
      <c r="B1700" s="79">
        <f>dataVAR!B1351</f>
        <v>43559</v>
      </c>
      <c r="C1700" s="240">
        <f>dataVAR!C1351</f>
        <v>1443.6</v>
      </c>
      <c r="D1700">
        <f t="shared" si="55"/>
        <v>-0.97475062344139662</v>
      </c>
      <c r="E1700">
        <v>-2.4210307564422311E-2</v>
      </c>
      <c r="G1700">
        <v>1691</v>
      </c>
      <c r="H1700">
        <f t="shared" ca="1" si="56"/>
        <v>2.2754137555740982E-2</v>
      </c>
    </row>
    <row r="1701" spans="2:8">
      <c r="B1701" s="79">
        <f>dataVAR!B849</f>
        <v>44305</v>
      </c>
      <c r="C1701" s="240">
        <f>dataVAR!C849</f>
        <v>2850.75</v>
      </c>
      <c r="D1701">
        <f t="shared" si="55"/>
        <v>0.35513461369814964</v>
      </c>
      <c r="E1701">
        <v>-2.425677453301766E-2</v>
      </c>
      <c r="G1701">
        <v>1692</v>
      </c>
      <c r="H1701">
        <f t="shared" ca="1" si="56"/>
        <v>2.3888152951988158E-2</v>
      </c>
    </row>
    <row r="1702" spans="2:8">
      <c r="B1702" s="79">
        <f>dataVAR!B1172</f>
        <v>43830</v>
      </c>
      <c r="C1702" s="240">
        <f>dataVAR!C1172</f>
        <v>1838.35</v>
      </c>
      <c r="D1702">
        <f t="shared" si="55"/>
        <v>-0.14094160524383273</v>
      </c>
      <c r="E1702">
        <v>-2.4587265754616939E-2</v>
      </c>
      <c r="G1702">
        <v>1693</v>
      </c>
      <c r="H1702">
        <f t="shared" ca="1" si="56"/>
        <v>2.5991325896603874E-2</v>
      </c>
    </row>
    <row r="1703" spans="2:8">
      <c r="B1703" s="79">
        <f>dataVAR!B990</f>
        <v>44095</v>
      </c>
      <c r="C1703" s="240">
        <f>dataVAR!C990</f>
        <v>2097.4499999999998</v>
      </c>
      <c r="D1703">
        <f t="shared" si="55"/>
        <v>-0.39507497198979719</v>
      </c>
      <c r="E1703">
        <v>-2.4601301580490773E-2</v>
      </c>
      <c r="G1703">
        <v>1694</v>
      </c>
      <c r="H1703">
        <f t="shared" ca="1" si="56"/>
        <v>-1.7251769102644494E-2</v>
      </c>
    </row>
    <row r="1704" spans="2:8">
      <c r="B1704" s="79">
        <f>dataVAR!B912</f>
        <v>44209</v>
      </c>
      <c r="C1704" s="240">
        <f>dataVAR!C912</f>
        <v>2926.1</v>
      </c>
      <c r="D1704">
        <f t="shared" si="55"/>
        <v>0.20312019411503363</v>
      </c>
      <c r="E1704">
        <v>-2.4640306209630536E-2</v>
      </c>
      <c r="G1704">
        <v>1695</v>
      </c>
      <c r="H1704">
        <f t="shared" ca="1" si="56"/>
        <v>-4.9333951724921693E-2</v>
      </c>
    </row>
    <row r="1705" spans="2:8">
      <c r="B1705" s="79">
        <f>dataVAR!B1132</f>
        <v>43886</v>
      </c>
      <c r="C1705" s="240">
        <f>dataVAR!C1132</f>
        <v>2331.75</v>
      </c>
      <c r="D1705">
        <f t="shared" si="55"/>
        <v>-0.26956148815267511</v>
      </c>
      <c r="E1705">
        <v>-2.4852578535434683E-2</v>
      </c>
      <c r="G1705">
        <v>1696</v>
      </c>
      <c r="H1705">
        <f t="shared" ca="1" si="56"/>
        <v>-9.5338958745556906E-3</v>
      </c>
    </row>
    <row r="1706" spans="2:8">
      <c r="B1706" s="79">
        <f>dataVAR!B867</f>
        <v>44274</v>
      </c>
      <c r="C1706" s="240">
        <f>dataVAR!C867</f>
        <v>2960.3</v>
      </c>
      <c r="D1706">
        <f t="shared" si="55"/>
        <v>0.41337026652704123</v>
      </c>
      <c r="E1706">
        <v>-2.5098807553288423E-2</v>
      </c>
      <c r="G1706">
        <v>1697</v>
      </c>
      <c r="H1706">
        <f t="shared" ca="1" si="56"/>
        <v>-2.801883959642908E-2</v>
      </c>
    </row>
    <row r="1707" spans="2:8">
      <c r="B1707" s="79">
        <f>dataVAR!B1186</f>
        <v>43809</v>
      </c>
      <c r="C1707" s="240">
        <f>dataVAR!C1186</f>
        <v>1736.6</v>
      </c>
      <c r="D1707">
        <f t="shared" si="55"/>
        <v>0.23713002418518944</v>
      </c>
      <c r="E1707">
        <v>-2.5308073246573793E-2</v>
      </c>
      <c r="G1707">
        <v>1698</v>
      </c>
      <c r="H1707">
        <f t="shared" ca="1" si="56"/>
        <v>-8.9595441772751194E-2</v>
      </c>
    </row>
    <row r="1708" spans="2:8">
      <c r="B1708" s="79">
        <f>dataVAR!B1341</f>
        <v>43577</v>
      </c>
      <c r="C1708" s="240">
        <f>dataVAR!C1341</f>
        <v>1324.8</v>
      </c>
      <c r="D1708">
        <f t="shared" si="55"/>
        <v>-1.9242527173913044</v>
      </c>
      <c r="E1708">
        <v>-2.5437801932367186E-2</v>
      </c>
      <c r="G1708">
        <v>1699</v>
      </c>
      <c r="H1708">
        <f t="shared" ca="1" si="56"/>
        <v>-2.5792674736670993E-2</v>
      </c>
    </row>
    <row r="1709" spans="2:8">
      <c r="B1709" s="79">
        <f>dataVAR!B571</f>
        <v>44713</v>
      </c>
      <c r="C1709" s="240">
        <f>dataVAR!C571</f>
        <v>3874.05</v>
      </c>
      <c r="D1709">
        <f t="shared" si="55"/>
        <v>0.66507918070236571</v>
      </c>
      <c r="E1709">
        <v>-2.5490120158490469E-2</v>
      </c>
      <c r="G1709">
        <v>1700</v>
      </c>
      <c r="H1709">
        <f t="shared" ca="1" si="56"/>
        <v>-5.7704919223261703E-4</v>
      </c>
    </row>
    <row r="1710" spans="2:8">
      <c r="B1710" s="79">
        <f>dataVAR!B1304</f>
        <v>43633</v>
      </c>
      <c r="C1710" s="240">
        <f>dataVAR!C1304</f>
        <v>1297.5</v>
      </c>
      <c r="D1710">
        <f t="shared" si="55"/>
        <v>-0.42373795761078997</v>
      </c>
      <c r="E1710">
        <v>-2.5510597302504746E-2</v>
      </c>
      <c r="G1710">
        <v>1701</v>
      </c>
      <c r="H1710">
        <f t="shared" ca="1" si="56"/>
        <v>-1.7555695595083375E-2</v>
      </c>
    </row>
    <row r="1711" spans="2:8">
      <c r="B1711" s="79">
        <f>dataVAR!B1229</f>
        <v>43745</v>
      </c>
      <c r="C1711" s="240">
        <f>dataVAR!C1229</f>
        <v>1847.3</v>
      </c>
      <c r="D1711">
        <f t="shared" si="55"/>
        <v>-0.98213609051047479</v>
      </c>
      <c r="E1711">
        <v>-2.5632003464515853E-2</v>
      </c>
      <c r="G1711">
        <v>1702</v>
      </c>
      <c r="H1711">
        <f t="shared" ca="1" si="56"/>
        <v>-1.0429049166605519E-2</v>
      </c>
    </row>
    <row r="1712" spans="2:8">
      <c r="B1712" s="79">
        <f>dataVAR!B563</f>
        <v>44725</v>
      </c>
      <c r="C1712" s="240">
        <f>dataVAR!C563</f>
        <v>3661.6</v>
      </c>
      <c r="D1712">
        <f t="shared" si="55"/>
        <v>0.64107220887043914</v>
      </c>
      <c r="E1712">
        <v>-2.5685492680795331E-2</v>
      </c>
      <c r="G1712">
        <v>1703</v>
      </c>
      <c r="H1712">
        <f t="shared" ca="1" si="56"/>
        <v>7.0296653824373972E-2</v>
      </c>
    </row>
    <row r="1713" spans="2:8">
      <c r="B1713" s="79">
        <f>dataVAR!B1621</f>
        <v>43160</v>
      </c>
      <c r="C1713" s="240">
        <f>dataVAR!C1621</f>
        <v>1314.25</v>
      </c>
      <c r="D1713">
        <f t="shared" si="55"/>
        <v>-0.12996005326231688</v>
      </c>
      <c r="E1713">
        <v>-2.5794179189651961E-2</v>
      </c>
      <c r="G1713">
        <v>1704</v>
      </c>
      <c r="H1713">
        <f t="shared" ca="1" si="56"/>
        <v>1.0244970524843418E-2</v>
      </c>
    </row>
    <row r="1714" spans="2:8">
      <c r="B1714" s="79">
        <f>dataVAR!B1547</f>
        <v>43270</v>
      </c>
      <c r="C1714" s="240">
        <f>dataVAR!C1547</f>
        <v>1485.05</v>
      </c>
      <c r="D1714">
        <f t="shared" si="55"/>
        <v>-0.8708124305578937</v>
      </c>
      <c r="E1714">
        <v>-2.5992390828591724E-2</v>
      </c>
      <c r="G1714">
        <v>1705</v>
      </c>
      <c r="H1714">
        <f t="shared" ca="1" si="56"/>
        <v>-1.1684672729052995E-2</v>
      </c>
    </row>
    <row r="1715" spans="2:8">
      <c r="B1715" s="79">
        <f>dataVAR!B848</f>
        <v>44306</v>
      </c>
      <c r="C1715" s="240">
        <f>dataVAR!C848</f>
        <v>2778.25</v>
      </c>
      <c r="D1715">
        <f t="shared" si="55"/>
        <v>-4.9203635381984995E-2</v>
      </c>
      <c r="E1715">
        <v>-2.6095563754161794E-2</v>
      </c>
      <c r="G1715">
        <v>1706</v>
      </c>
      <c r="H1715">
        <f t="shared" ca="1" si="56"/>
        <v>3.0494447630708424E-2</v>
      </c>
    </row>
    <row r="1716" spans="2:8">
      <c r="B1716" s="79">
        <f>dataVAR!B917</f>
        <v>44202</v>
      </c>
      <c r="C1716" s="240">
        <f>dataVAR!C917</f>
        <v>2914.95</v>
      </c>
      <c r="D1716">
        <f t="shared" si="55"/>
        <v>0.35818796205766823</v>
      </c>
      <c r="E1716">
        <v>-2.6141100190397872E-2</v>
      </c>
      <c r="G1716">
        <v>1707</v>
      </c>
      <c r="H1716">
        <f t="shared" ca="1" si="56"/>
        <v>4.4900777088117239E-2</v>
      </c>
    </row>
    <row r="1717" spans="2:8">
      <c r="B1717" s="79">
        <f>dataVAR!B1203</f>
        <v>43784</v>
      </c>
      <c r="C1717" s="240">
        <f>dataVAR!C1203</f>
        <v>1870.85</v>
      </c>
      <c r="D1717">
        <f t="shared" si="55"/>
        <v>-0.5078440281155624</v>
      </c>
      <c r="E1717">
        <v>-2.6271480877675973E-2</v>
      </c>
      <c r="G1717">
        <v>1708</v>
      </c>
      <c r="H1717">
        <f t="shared" ca="1" si="56"/>
        <v>-4.9822360991284113E-2</v>
      </c>
    </row>
    <row r="1718" spans="2:8">
      <c r="B1718" s="79">
        <f>dataVAR!B910</f>
        <v>44211</v>
      </c>
      <c r="C1718" s="240">
        <f>dataVAR!C910</f>
        <v>2820.95</v>
      </c>
      <c r="D1718">
        <f t="shared" si="55"/>
        <v>0.17779471454651793</v>
      </c>
      <c r="E1718">
        <v>-2.6444991935341063E-2</v>
      </c>
      <c r="G1718">
        <v>1709</v>
      </c>
      <c r="H1718">
        <f t="shared" ca="1" si="56"/>
        <v>-5.0097573775854921E-2</v>
      </c>
    </row>
    <row r="1719" spans="2:8">
      <c r="B1719" s="79">
        <f>dataVAR!B1006</f>
        <v>44071</v>
      </c>
      <c r="C1719" s="240">
        <f>dataVAR!C1006</f>
        <v>2319.4</v>
      </c>
      <c r="D1719">
        <f t="shared" si="55"/>
        <v>0.39551177028541867</v>
      </c>
      <c r="E1719">
        <v>-2.6493920841596887E-2</v>
      </c>
      <c r="G1719">
        <v>1710</v>
      </c>
      <c r="H1719">
        <f t="shared" ca="1" si="56"/>
        <v>9.6285456830570212E-3</v>
      </c>
    </row>
    <row r="1720" spans="2:8">
      <c r="B1720" s="79">
        <f>dataVAR!B1280</f>
        <v>43665</v>
      </c>
      <c r="C1720" s="240">
        <f>dataVAR!C1280</f>
        <v>1402.05</v>
      </c>
      <c r="D1720">
        <f t="shared" si="55"/>
        <v>0.36425234478085655</v>
      </c>
      <c r="E1720">
        <v>-2.6639563496309075E-2</v>
      </c>
      <c r="G1720">
        <v>1711</v>
      </c>
      <c r="H1720">
        <f t="shared" ca="1" si="56"/>
        <v>5.0084957635075415E-2</v>
      </c>
    </row>
    <row r="1721" spans="2:8">
      <c r="B1721" s="79">
        <f>dataVAR!B1778</f>
        <v>42930</v>
      </c>
      <c r="C1721" s="240">
        <f>dataVAR!C1778</f>
        <v>891.35</v>
      </c>
      <c r="D1721">
        <f t="shared" si="55"/>
        <v>-0.71773153082403085</v>
      </c>
      <c r="E1721">
        <v>-2.6701071408537561E-2</v>
      </c>
      <c r="G1721">
        <v>1712</v>
      </c>
      <c r="H1721">
        <f t="shared" ca="1" si="56"/>
        <v>1.0904390803756683E-2</v>
      </c>
    </row>
    <row r="1722" spans="2:8">
      <c r="B1722" s="79">
        <f>dataVAR!B1559</f>
        <v>43252</v>
      </c>
      <c r="C1722" s="240">
        <f>dataVAR!C1559</f>
        <v>1531.1</v>
      </c>
      <c r="D1722">
        <f t="shared" si="55"/>
        <v>-1.657403174188492</v>
      </c>
      <c r="E1722">
        <v>-2.681078962837188E-2</v>
      </c>
      <c r="G1722">
        <v>1713</v>
      </c>
      <c r="H1722">
        <f t="shared" ca="1" si="56"/>
        <v>-1.6882444913236577E-4</v>
      </c>
    </row>
    <row r="1723" spans="2:8">
      <c r="B1723" s="79">
        <f>dataVAR!B425</f>
        <v>44925</v>
      </c>
      <c r="C1723" s="240">
        <f>dataVAR!C425</f>
        <v>4068.75</v>
      </c>
      <c r="D1723">
        <f t="shared" si="55"/>
        <v>0.42478648233486943</v>
      </c>
      <c r="E1723">
        <v>-2.6924731182795744E-2</v>
      </c>
      <c r="G1723">
        <v>1714</v>
      </c>
      <c r="H1723">
        <f t="shared" ca="1" si="56"/>
        <v>2.5698185899025564E-2</v>
      </c>
    </row>
    <row r="1724" spans="2:8">
      <c r="B1724" s="79">
        <f>dataVAR!B1058</f>
        <v>43999</v>
      </c>
      <c r="C1724" s="240">
        <f>dataVAR!C1058</f>
        <v>2340.4</v>
      </c>
      <c r="D1724">
        <f t="shared" si="55"/>
        <v>0.56389933344727394</v>
      </c>
      <c r="E1724">
        <v>-2.6982567082550028E-2</v>
      </c>
      <c r="G1724">
        <v>1715</v>
      </c>
      <c r="H1724">
        <f t="shared" ca="1" si="56"/>
        <v>-2.9534242554413999E-3</v>
      </c>
    </row>
    <row r="1725" spans="2:8">
      <c r="B1725" s="79">
        <f>dataVAR!B1744</f>
        <v>42982</v>
      </c>
      <c r="C1725" s="240">
        <f>dataVAR!C1744</f>
        <v>1020.65</v>
      </c>
      <c r="D1725">
        <f t="shared" si="55"/>
        <v>-1.7978249154950274</v>
      </c>
      <c r="E1725">
        <v>-2.7188556312154132E-2</v>
      </c>
      <c r="G1725">
        <v>1716</v>
      </c>
      <c r="H1725">
        <f t="shared" ca="1" si="56"/>
        <v>-7.722379261024476E-3</v>
      </c>
    </row>
    <row r="1726" spans="2:8">
      <c r="B1726" s="79">
        <f>dataVAR!B864</f>
        <v>44279</v>
      </c>
      <c r="C1726" s="240">
        <f>dataVAR!C864</f>
        <v>2855.6</v>
      </c>
      <c r="D1726">
        <f t="shared" si="55"/>
        <v>-0.37708362515758514</v>
      </c>
      <c r="E1726">
        <v>-2.7332259420086911E-2</v>
      </c>
      <c r="G1726">
        <v>1717</v>
      </c>
      <c r="H1726">
        <f t="shared" ca="1" si="56"/>
        <v>-2.1388778764913602E-2</v>
      </c>
    </row>
    <row r="1727" spans="2:8">
      <c r="B1727" s="79">
        <f>dataVAR!B532</f>
        <v>44768</v>
      </c>
      <c r="C1727" s="240">
        <f>dataVAR!C532</f>
        <v>3932.4</v>
      </c>
      <c r="D1727">
        <f t="shared" si="55"/>
        <v>-0.11906215034075888</v>
      </c>
      <c r="E1727">
        <v>-2.7375139863696493E-2</v>
      </c>
      <c r="G1727">
        <v>1718</v>
      </c>
      <c r="H1727">
        <f t="shared" ca="1" si="56"/>
        <v>1.853873389664764E-2</v>
      </c>
    </row>
    <row r="1728" spans="2:8">
      <c r="B1728" s="79">
        <f>dataVAR!B720</f>
        <v>44494</v>
      </c>
      <c r="C1728" s="240">
        <f>dataVAR!C720</f>
        <v>4400.6000000000004</v>
      </c>
      <c r="D1728">
        <f t="shared" si="55"/>
        <v>0.54492569195109763</v>
      </c>
      <c r="E1728">
        <v>-2.7462164250329373E-2</v>
      </c>
      <c r="G1728">
        <v>1719</v>
      </c>
      <c r="H1728">
        <f t="shared" ca="1" si="56"/>
        <v>5.0436537797833858E-2</v>
      </c>
    </row>
    <row r="1729" spans="2:8">
      <c r="B1729" s="79">
        <f>dataVAR!B976</f>
        <v>44116</v>
      </c>
      <c r="C1729" s="240">
        <f>dataVAR!C976</f>
        <v>2002.6</v>
      </c>
      <c r="D1729">
        <f t="shared" si="55"/>
        <v>-0.98526915010486371</v>
      </c>
      <c r="E1729">
        <v>-2.7464296414660944E-2</v>
      </c>
      <c r="G1729">
        <v>1720</v>
      </c>
      <c r="H1729">
        <f t="shared" ca="1" si="56"/>
        <v>9.6012362616106246E-3</v>
      </c>
    </row>
    <row r="1730" spans="2:8">
      <c r="B1730" s="79">
        <f>dataVAR!B311</f>
        <v>45096</v>
      </c>
      <c r="C1730" s="240">
        <f>dataVAR!C311</f>
        <v>3975.7</v>
      </c>
      <c r="D1730">
        <f t="shared" si="55"/>
        <v>0.30958070276932359</v>
      </c>
      <c r="E1730">
        <v>-2.7642930804638199E-2</v>
      </c>
      <c r="G1730">
        <v>1721</v>
      </c>
      <c r="H1730">
        <f t="shared" ca="1" si="56"/>
        <v>-1.9022630317181172E-3</v>
      </c>
    </row>
    <row r="1731" spans="2:8">
      <c r="B1731" s="79">
        <f>dataVAR!B909</f>
        <v>44214</v>
      </c>
      <c r="C1731" s="240">
        <f>dataVAR!C909</f>
        <v>2744.9</v>
      </c>
      <c r="D1731">
        <f t="shared" si="55"/>
        <v>6.8800320594557138E-2</v>
      </c>
      <c r="E1731">
        <v>-2.7705927356187737E-2</v>
      </c>
      <c r="G1731">
        <v>1722</v>
      </c>
      <c r="H1731">
        <f t="shared" ca="1" si="56"/>
        <v>-1.4504076124159004E-2</v>
      </c>
    </row>
    <row r="1732" spans="2:8">
      <c r="B1732" s="79">
        <f>dataVAR!B930</f>
        <v>44182</v>
      </c>
      <c r="C1732" s="240">
        <f>dataVAR!C930</f>
        <v>2556.0500000000002</v>
      </c>
      <c r="D1732">
        <f t="shared" si="55"/>
        <v>0.24232702803153305</v>
      </c>
      <c r="E1732">
        <v>-2.7777234404647796E-2</v>
      </c>
      <c r="G1732">
        <v>1723</v>
      </c>
      <c r="H1732">
        <f t="shared" ca="1" si="56"/>
        <v>-5.3449137900263254E-3</v>
      </c>
    </row>
    <row r="1733" spans="2:8">
      <c r="B1733" s="79">
        <f>dataVAR!B1158</f>
        <v>43850</v>
      </c>
      <c r="C1733" s="240">
        <f>dataVAR!C1158</f>
        <v>1936.65</v>
      </c>
      <c r="D1733">
        <f t="shared" si="55"/>
        <v>-0.4871556553842975</v>
      </c>
      <c r="E1733">
        <v>-2.7831564815531902E-2</v>
      </c>
      <c r="G1733">
        <v>1724</v>
      </c>
      <c r="H1733">
        <f t="shared" ca="1" si="56"/>
        <v>-4.2292385000066816E-2</v>
      </c>
    </row>
    <row r="1734" spans="2:8">
      <c r="B1734" s="79">
        <f>dataVAR!B866</f>
        <v>44277</v>
      </c>
      <c r="C1734" s="240">
        <f>dataVAR!C866</f>
        <v>2880.1</v>
      </c>
      <c r="D1734">
        <f t="shared" si="55"/>
        <v>-0.34661990903093648</v>
      </c>
      <c r="E1734">
        <v>-2.7846255338356402E-2</v>
      </c>
      <c r="G1734">
        <v>1725</v>
      </c>
      <c r="H1734">
        <f t="shared" ca="1" si="56"/>
        <v>2.0977694848385974E-2</v>
      </c>
    </row>
    <row r="1735" spans="2:8">
      <c r="B1735" s="79">
        <f>dataVAR!B542</f>
        <v>44754</v>
      </c>
      <c r="C1735" s="240">
        <f>dataVAR!C542</f>
        <v>3878.4</v>
      </c>
      <c r="D1735">
        <f t="shared" si="55"/>
        <v>0.70723752062706269</v>
      </c>
      <c r="E1735">
        <v>-2.7962561881188071E-2</v>
      </c>
      <c r="G1735">
        <v>1726</v>
      </c>
      <c r="H1735">
        <f t="shared" ca="1" si="56"/>
        <v>2.854265191764193E-2</v>
      </c>
    </row>
    <row r="1736" spans="2:8">
      <c r="B1736" s="79">
        <f>dataVAR!B1649</f>
        <v>43118</v>
      </c>
      <c r="C1736" s="240">
        <f>dataVAR!C1649</f>
        <v>1135.45</v>
      </c>
      <c r="D1736">
        <f t="shared" si="55"/>
        <v>-2.3573913426394819</v>
      </c>
      <c r="E1736">
        <v>-2.8094588048791107E-2</v>
      </c>
      <c r="G1736">
        <v>1727</v>
      </c>
      <c r="H1736">
        <f t="shared" ca="1" si="56"/>
        <v>-5.5226820330211708E-2</v>
      </c>
    </row>
    <row r="1737" spans="2:8">
      <c r="B1737" s="79">
        <f>dataVAR!B308</f>
        <v>45099</v>
      </c>
      <c r="C1737" s="240">
        <f>dataVAR!C308</f>
        <v>3812.15</v>
      </c>
      <c r="D1737">
        <f t="shared" si="55"/>
        <v>0.53118319058798835</v>
      </c>
      <c r="E1737">
        <v>-2.8159962226040398E-2</v>
      </c>
      <c r="G1737">
        <v>1728</v>
      </c>
      <c r="H1737">
        <f t="shared" ca="1" si="56"/>
        <v>-3.6660377399227767E-4</v>
      </c>
    </row>
    <row r="1738" spans="2:8">
      <c r="B1738" s="79">
        <f>dataVAR!B1196</f>
        <v>43795</v>
      </c>
      <c r="C1738" s="240">
        <f>dataVAR!C1196</f>
        <v>1787.2</v>
      </c>
      <c r="D1738">
        <f t="shared" ref="D1738:D1801" si="57">(C1738-C1739)/C1738</f>
        <v>-1.5206468218442255</v>
      </c>
      <c r="E1738">
        <v>-2.8228513876454815E-2</v>
      </c>
      <c r="G1738">
        <v>1729</v>
      </c>
      <c r="H1738">
        <f t="shared" ca="1" si="56"/>
        <v>1.2079874357293961E-3</v>
      </c>
    </row>
    <row r="1739" spans="2:8">
      <c r="B1739" s="79">
        <f>dataVAR!B666</f>
        <v>44572</v>
      </c>
      <c r="C1739" s="240">
        <f>dataVAR!C666</f>
        <v>4504.8999999999996</v>
      </c>
      <c r="D1739">
        <f t="shared" si="57"/>
        <v>0.76932895291793379</v>
      </c>
      <c r="E1739">
        <v>-2.8557792625807578E-2</v>
      </c>
      <c r="G1739">
        <v>1730</v>
      </c>
      <c r="H1739">
        <f t="shared" ref="H1739:H1802" ca="1" si="58">_xlfn.NORM.INV(RAND(),N$12,N$13)</f>
        <v>6.6220103059979451E-3</v>
      </c>
    </row>
    <row r="1740" spans="2:8">
      <c r="B1740" s="79">
        <f>dataVAR!B1730</f>
        <v>43000</v>
      </c>
      <c r="C1740" s="240">
        <f>dataVAR!C1730</f>
        <v>1039.1500000000001</v>
      </c>
      <c r="D1740">
        <f t="shared" si="57"/>
        <v>-1.3000529278737427</v>
      </c>
      <c r="E1740">
        <v>-2.8773516816628843E-2</v>
      </c>
      <c r="G1740">
        <v>1731</v>
      </c>
      <c r="H1740">
        <f t="shared" ca="1" si="58"/>
        <v>7.0664286265665517E-3</v>
      </c>
    </row>
    <row r="1741" spans="2:8">
      <c r="B1741" s="79">
        <f>dataVAR!B1064</f>
        <v>43991</v>
      </c>
      <c r="C1741" s="240">
        <f>dataVAR!C1064</f>
        <v>2390.1</v>
      </c>
      <c r="D1741">
        <f t="shared" si="57"/>
        <v>2.1191581942178191E-2</v>
      </c>
      <c r="E1741">
        <v>-2.9036441989874939E-2</v>
      </c>
      <c r="G1741">
        <v>1732</v>
      </c>
      <c r="H1741">
        <f t="shared" ca="1" si="58"/>
        <v>9.5231043925203845E-2</v>
      </c>
    </row>
    <row r="1742" spans="2:8">
      <c r="B1742" s="79">
        <f>dataVAR!B1137</f>
        <v>43878</v>
      </c>
      <c r="C1742" s="240">
        <f>dataVAR!C1137</f>
        <v>2339.4499999999998</v>
      </c>
      <c r="D1742">
        <f t="shared" si="57"/>
        <v>-0.24321956015302745</v>
      </c>
      <c r="E1742">
        <v>-2.9451366774241851E-2</v>
      </c>
      <c r="G1742">
        <v>1733</v>
      </c>
      <c r="H1742">
        <f t="shared" ca="1" si="58"/>
        <v>-3.1420247714978623E-2</v>
      </c>
    </row>
    <row r="1743" spans="2:8">
      <c r="B1743" s="79">
        <f>dataVAR!B880</f>
        <v>44256</v>
      </c>
      <c r="C1743" s="240">
        <f>dataVAR!C880</f>
        <v>2908.45</v>
      </c>
      <c r="D1743">
        <f t="shared" si="57"/>
        <v>-0.52187591328714622</v>
      </c>
      <c r="E1743">
        <v>-2.9483057986212591E-2</v>
      </c>
      <c r="G1743">
        <v>1734</v>
      </c>
      <c r="H1743">
        <f t="shared" ca="1" si="58"/>
        <v>-2.1086803458609495E-2</v>
      </c>
    </row>
    <row r="1744" spans="2:8">
      <c r="B1744" s="79">
        <f>dataVAR!B504</f>
        <v>44811</v>
      </c>
      <c r="C1744" s="240">
        <f>dataVAR!C504</f>
        <v>4426.3</v>
      </c>
      <c r="D1744">
        <f t="shared" si="57"/>
        <v>0.52977656281770336</v>
      </c>
      <c r="E1744">
        <v>-2.9550640489799648E-2</v>
      </c>
      <c r="G1744">
        <v>1735</v>
      </c>
      <c r="H1744">
        <f t="shared" ca="1" si="58"/>
        <v>2.6690144580654687E-3</v>
      </c>
    </row>
    <row r="1745" spans="2:8">
      <c r="B1745" s="79">
        <f>dataVAR!B969</f>
        <v>44125</v>
      </c>
      <c r="C1745" s="240">
        <f>dataVAR!C969</f>
        <v>2081.35</v>
      </c>
      <c r="D1745">
        <f t="shared" si="57"/>
        <v>-0.91781776250990954</v>
      </c>
      <c r="E1745">
        <v>-2.9644221298676471E-2</v>
      </c>
      <c r="G1745">
        <v>1736</v>
      </c>
      <c r="H1745">
        <f t="shared" ca="1" si="58"/>
        <v>-2.811194434882583E-3</v>
      </c>
    </row>
    <row r="1746" spans="2:8">
      <c r="B1746" s="79">
        <f>dataVAR!B629</f>
        <v>44627</v>
      </c>
      <c r="C1746" s="240">
        <f>dataVAR!C629</f>
        <v>3991.65</v>
      </c>
      <c r="D1746">
        <f t="shared" si="57"/>
        <v>0.20054363483772375</v>
      </c>
      <c r="E1746">
        <v>-2.9699497701451711E-2</v>
      </c>
      <c r="G1746">
        <v>1737</v>
      </c>
      <c r="H1746">
        <f t="shared" ca="1" si="58"/>
        <v>-1.1791318089550973E-2</v>
      </c>
    </row>
    <row r="1747" spans="2:8">
      <c r="B1747" s="79">
        <f>dataVAR!B875</f>
        <v>44263</v>
      </c>
      <c r="C1747" s="240">
        <f>dataVAR!C875</f>
        <v>3191.15</v>
      </c>
      <c r="D1747">
        <f t="shared" si="57"/>
        <v>0.35068862322360272</v>
      </c>
      <c r="E1747">
        <v>-2.9754163859423661E-2</v>
      </c>
      <c r="G1747">
        <v>1738</v>
      </c>
      <c r="H1747">
        <f t="shared" ca="1" si="58"/>
        <v>-2.4532444379603394E-2</v>
      </c>
    </row>
    <row r="1748" spans="2:8">
      <c r="B1748" s="79">
        <f>dataVAR!B1148</f>
        <v>43862</v>
      </c>
      <c r="C1748" s="240">
        <f>dataVAR!C1148</f>
        <v>2072.0500000000002</v>
      </c>
      <c r="D1748">
        <f t="shared" si="57"/>
        <v>0.13616949397939243</v>
      </c>
      <c r="E1748">
        <v>-2.9873796481744954E-2</v>
      </c>
      <c r="G1748">
        <v>1739</v>
      </c>
      <c r="H1748">
        <f t="shared" ca="1" si="58"/>
        <v>1.0492565352118162E-2</v>
      </c>
    </row>
    <row r="1749" spans="2:8">
      <c r="B1749" s="79">
        <f>dataVAR!B1168</f>
        <v>43836</v>
      </c>
      <c r="C1749" s="240">
        <f>dataVAR!C1168</f>
        <v>1789.9</v>
      </c>
      <c r="D1749">
        <f t="shared" si="57"/>
        <v>-0.33990725738868094</v>
      </c>
      <c r="E1749">
        <v>-2.9973741549807174E-2</v>
      </c>
      <c r="G1749">
        <v>1740</v>
      </c>
      <c r="H1749">
        <f t="shared" ca="1" si="58"/>
        <v>-5.9554219941742835E-2</v>
      </c>
    </row>
    <row r="1750" spans="2:8">
      <c r="B1750" s="79">
        <f>dataVAR!B1075</f>
        <v>43973</v>
      </c>
      <c r="C1750" s="240">
        <f>dataVAR!C1075</f>
        <v>2398.3000000000002</v>
      </c>
      <c r="D1750">
        <f t="shared" si="57"/>
        <v>-0.61245465538089472</v>
      </c>
      <c r="E1750">
        <v>-3.0000416962014682E-2</v>
      </c>
      <c r="G1750">
        <v>1741</v>
      </c>
      <c r="H1750">
        <f t="shared" ca="1" si="58"/>
        <v>-2.9387774801387566E-2</v>
      </c>
    </row>
    <row r="1751" spans="2:8">
      <c r="B1751" s="79">
        <f>dataVAR!B591</f>
        <v>44685</v>
      </c>
      <c r="C1751" s="240">
        <f>dataVAR!C591</f>
        <v>3867.15</v>
      </c>
      <c r="D1751">
        <f t="shared" si="57"/>
        <v>0.58453900159031846</v>
      </c>
      <c r="E1751">
        <v>-3.0047968141913246E-2</v>
      </c>
      <c r="G1751">
        <v>1742</v>
      </c>
      <c r="H1751">
        <f t="shared" ca="1" si="58"/>
        <v>-2.06386626579378E-2</v>
      </c>
    </row>
    <row r="1752" spans="2:8">
      <c r="B1752" s="79">
        <f>dataVAR!B1417</f>
        <v>43465</v>
      </c>
      <c r="C1752" s="240">
        <f>dataVAR!C1417</f>
        <v>1606.65</v>
      </c>
      <c r="D1752">
        <f t="shared" si="57"/>
        <v>7.4845174742476581E-2</v>
      </c>
      <c r="E1752">
        <v>-3.0062552516104908E-2</v>
      </c>
      <c r="G1752">
        <v>1743</v>
      </c>
      <c r="H1752">
        <f t="shared" ca="1" si="58"/>
        <v>-4.9768785848425829E-3</v>
      </c>
    </row>
    <row r="1753" spans="2:8">
      <c r="B1753" s="79">
        <f>dataVAR!B1558</f>
        <v>43255</v>
      </c>
      <c r="C1753" s="240">
        <f>dataVAR!C1558</f>
        <v>1486.4</v>
      </c>
      <c r="D1753">
        <f t="shared" si="57"/>
        <v>-2.1987015608180838</v>
      </c>
      <c r="E1753">
        <v>-3.0072658772873934E-2</v>
      </c>
      <c r="G1753">
        <v>1744</v>
      </c>
      <c r="H1753">
        <f t="shared" ca="1" si="58"/>
        <v>4.6256805329247551E-2</v>
      </c>
    </row>
    <row r="1754" spans="2:8">
      <c r="B1754" s="79">
        <f>dataVAR!B724</f>
        <v>44488</v>
      </c>
      <c r="C1754" s="240">
        <f>dataVAR!C724</f>
        <v>4754.55</v>
      </c>
      <c r="D1754">
        <f t="shared" si="57"/>
        <v>0.7295117308683261</v>
      </c>
      <c r="E1754">
        <v>-3.0129034293466257E-2</v>
      </c>
      <c r="G1754">
        <v>1745</v>
      </c>
      <c r="H1754">
        <f t="shared" ca="1" si="58"/>
        <v>2.9806347912866467E-2</v>
      </c>
    </row>
    <row r="1755" spans="2:8">
      <c r="B1755" s="79">
        <f>dataVAR!B1340</f>
        <v>43578</v>
      </c>
      <c r="C1755" s="240">
        <f>dataVAR!C1340</f>
        <v>1286.05</v>
      </c>
      <c r="D1755">
        <f t="shared" si="57"/>
        <v>-2.6212433420162515</v>
      </c>
      <c r="E1755">
        <v>-3.0131021344426735E-2</v>
      </c>
      <c r="G1755">
        <v>1746</v>
      </c>
      <c r="H1755">
        <f t="shared" ca="1" si="58"/>
        <v>-3.427345892990958E-2</v>
      </c>
    </row>
    <row r="1756" spans="2:8">
      <c r="B1756" s="79">
        <f>dataVAR!B100</f>
        <v>45407</v>
      </c>
      <c r="C1756" s="240">
        <f>dataVAR!C100</f>
        <v>4657.1000000000004</v>
      </c>
      <c r="D1756">
        <f t="shared" si="57"/>
        <v>0.69709690579974659</v>
      </c>
      <c r="E1756">
        <v>-3.015825299005815E-2</v>
      </c>
      <c r="G1756">
        <v>1747</v>
      </c>
      <c r="H1756">
        <f t="shared" ca="1" si="58"/>
        <v>5.2305351694566599E-2</v>
      </c>
    </row>
    <row r="1757" spans="2:8">
      <c r="B1757" s="79">
        <f>dataVAR!B1343</f>
        <v>43571</v>
      </c>
      <c r="C1757" s="240">
        <f>dataVAR!C1343</f>
        <v>1410.65</v>
      </c>
      <c r="D1757">
        <f t="shared" si="57"/>
        <v>-0.59589550916244272</v>
      </c>
      <c r="E1757">
        <v>-3.019884450430646E-2</v>
      </c>
      <c r="G1757">
        <v>1748</v>
      </c>
      <c r="H1757">
        <f t="shared" ca="1" si="58"/>
        <v>4.129004790435465E-2</v>
      </c>
    </row>
    <row r="1758" spans="2:8">
      <c r="B1758" s="79">
        <f>dataVAR!B1005</f>
        <v>44074</v>
      </c>
      <c r="C1758" s="240">
        <f>dataVAR!C1005</f>
        <v>2251.25</v>
      </c>
      <c r="D1758">
        <f t="shared" si="57"/>
        <v>-6.1499167129372492E-2</v>
      </c>
      <c r="E1758">
        <v>-3.0272071071626914E-2</v>
      </c>
      <c r="G1758">
        <v>1749</v>
      </c>
      <c r="H1758">
        <f t="shared" ca="1" si="58"/>
        <v>7.5696812658309124E-4</v>
      </c>
    </row>
    <row r="1759" spans="2:8">
      <c r="B1759" s="79">
        <f>dataVAR!B1133</f>
        <v>43885</v>
      </c>
      <c r="C1759" s="240">
        <f>dataVAR!C1133</f>
        <v>2389.6999999999998</v>
      </c>
      <c r="D1759">
        <f t="shared" si="57"/>
        <v>0.54266225886094477</v>
      </c>
      <c r="E1759">
        <v>-3.0526844373770883E-2</v>
      </c>
      <c r="G1759">
        <v>1750</v>
      </c>
      <c r="H1759">
        <f t="shared" ca="1" si="58"/>
        <v>8.794777155486001E-3</v>
      </c>
    </row>
    <row r="1760" spans="2:8">
      <c r="B1760" s="79">
        <f>dataVAR!B1710</f>
        <v>43032</v>
      </c>
      <c r="C1760" s="240">
        <f>dataVAR!C1710</f>
        <v>1092.9000000000001</v>
      </c>
      <c r="D1760">
        <f t="shared" si="57"/>
        <v>-0.1722023972916093</v>
      </c>
      <c r="E1760">
        <v>-3.0652392716625489E-2</v>
      </c>
      <c r="G1760">
        <v>1751</v>
      </c>
      <c r="H1760">
        <f t="shared" ca="1" si="58"/>
        <v>1.2406589007693779E-2</v>
      </c>
    </row>
    <row r="1761" spans="2:8">
      <c r="B1761" s="79">
        <f>dataVAR!B1606</f>
        <v>43182</v>
      </c>
      <c r="C1761" s="240">
        <f>dataVAR!C1606</f>
        <v>1281.0999999999999</v>
      </c>
      <c r="D1761">
        <f t="shared" si="57"/>
        <v>-1.6656389040668176</v>
      </c>
      <c r="E1761">
        <v>-3.071579111700893E-2</v>
      </c>
      <c r="G1761">
        <v>1752</v>
      </c>
      <c r="H1761">
        <f t="shared" ca="1" si="58"/>
        <v>-3.1830113621991105E-2</v>
      </c>
    </row>
    <row r="1762" spans="2:8">
      <c r="B1762" s="79">
        <f>dataVAR!B587</f>
        <v>44691</v>
      </c>
      <c r="C1762" s="240">
        <f>dataVAR!C587</f>
        <v>3414.95</v>
      </c>
      <c r="D1762">
        <f t="shared" si="57"/>
        <v>-0.24474736086911966</v>
      </c>
      <c r="E1762">
        <v>-3.0849646407707394E-2</v>
      </c>
      <c r="G1762">
        <v>1753</v>
      </c>
      <c r="H1762">
        <f t="shared" ca="1" si="58"/>
        <v>1.8948437842217298E-2</v>
      </c>
    </row>
    <row r="1763" spans="2:8">
      <c r="B1763" s="79">
        <f>dataVAR!B515</f>
        <v>44795</v>
      </c>
      <c r="C1763" s="240">
        <f>dataVAR!C515</f>
        <v>4250.75</v>
      </c>
      <c r="D1763">
        <f t="shared" si="57"/>
        <v>0.75440804563900488</v>
      </c>
      <c r="E1763">
        <v>-3.0876904075751339E-2</v>
      </c>
      <c r="G1763">
        <v>1754</v>
      </c>
      <c r="H1763">
        <f t="shared" ca="1" si="58"/>
        <v>-2.5725448096654984E-2</v>
      </c>
    </row>
    <row r="1764" spans="2:8">
      <c r="B1764" s="79">
        <f>dataVAR!B1726</f>
        <v>43006</v>
      </c>
      <c r="C1764" s="240">
        <f>dataVAR!C1726</f>
        <v>1043.95</v>
      </c>
      <c r="D1764">
        <f t="shared" si="57"/>
        <v>-0.17812155754585951</v>
      </c>
      <c r="E1764">
        <v>-3.1419129268643091E-2</v>
      </c>
      <c r="G1764">
        <v>1755</v>
      </c>
      <c r="H1764">
        <f t="shared" ca="1" si="58"/>
        <v>3.2089359720137885E-2</v>
      </c>
    </row>
    <row r="1765" spans="2:8">
      <c r="B1765" s="79">
        <f>dataVAR!B1716</f>
        <v>43021</v>
      </c>
      <c r="C1765" s="240">
        <f>dataVAR!C1716</f>
        <v>1229.9000000000001</v>
      </c>
      <c r="D1765">
        <f t="shared" si="57"/>
        <v>-1.4345068704772743</v>
      </c>
      <c r="E1765">
        <v>-3.1506626555004469E-2</v>
      </c>
      <c r="G1765">
        <v>1756</v>
      </c>
      <c r="H1765">
        <f t="shared" ca="1" si="58"/>
        <v>2.9992795911176085E-3</v>
      </c>
    </row>
    <row r="1766" spans="2:8">
      <c r="B1766" s="79">
        <f>dataVAR!B881</f>
        <v>44253</v>
      </c>
      <c r="C1766" s="240">
        <f>dataVAR!C881</f>
        <v>2994.2</v>
      </c>
      <c r="D1766">
        <f t="shared" si="57"/>
        <v>-0.63699819651325906</v>
      </c>
      <c r="E1766">
        <v>-3.1728007481130187E-2</v>
      </c>
      <c r="G1766">
        <v>1757</v>
      </c>
      <c r="H1766">
        <f t="shared" ca="1" si="58"/>
        <v>5.7360042058388273E-2</v>
      </c>
    </row>
    <row r="1767" spans="2:8">
      <c r="B1767" s="79">
        <f>dataVAR!B18</f>
        <v>45527</v>
      </c>
      <c r="C1767" s="240">
        <f>dataVAR!C18</f>
        <v>4901.5</v>
      </c>
      <c r="D1767">
        <f t="shared" si="57"/>
        <v>7.4293583596858032E-2</v>
      </c>
      <c r="E1767">
        <v>-3.1898398449454322E-2</v>
      </c>
      <c r="G1767">
        <v>1758</v>
      </c>
      <c r="H1767">
        <f t="shared" ca="1" si="58"/>
        <v>-8.7678498584339518E-3</v>
      </c>
    </row>
    <row r="1768" spans="2:8">
      <c r="B1768" s="79">
        <f>dataVAR!B79</f>
        <v>45439</v>
      </c>
      <c r="C1768" s="240">
        <f>dataVAR!C79</f>
        <v>4537.3500000000004</v>
      </c>
      <c r="D1768">
        <f t="shared" si="57"/>
        <v>5.1836424344606592E-2</v>
      </c>
      <c r="E1768">
        <v>-3.2430824159476263E-2</v>
      </c>
      <c r="G1768">
        <v>1759</v>
      </c>
      <c r="H1768">
        <f t="shared" ca="1" si="58"/>
        <v>1.2073158435908247E-2</v>
      </c>
    </row>
    <row r="1769" spans="2:8">
      <c r="B1769" s="79">
        <f>dataVAR!B75</f>
        <v>45443</v>
      </c>
      <c r="C1769" s="240">
        <f>dataVAR!C75</f>
        <v>4302.1499999999996</v>
      </c>
      <c r="D1769">
        <f t="shared" si="57"/>
        <v>0.13681531327359564</v>
      </c>
      <c r="E1769">
        <v>-3.3192705972595146E-2</v>
      </c>
      <c r="G1769">
        <v>1760</v>
      </c>
      <c r="H1769">
        <f t="shared" ca="1" si="58"/>
        <v>-4.0529097762908556E-2</v>
      </c>
    </row>
    <row r="1770" spans="2:8">
      <c r="B1770" s="79">
        <f>dataVAR!B292</f>
        <v>45124</v>
      </c>
      <c r="C1770" s="240">
        <f>dataVAR!C292</f>
        <v>3713.55</v>
      </c>
      <c r="D1770">
        <f t="shared" si="57"/>
        <v>0.60345222226710293</v>
      </c>
      <c r="E1770">
        <v>-3.3714370346433951E-2</v>
      </c>
      <c r="G1770">
        <v>1761</v>
      </c>
      <c r="H1770">
        <f t="shared" ca="1" si="58"/>
        <v>-3.1506704748070824E-2</v>
      </c>
    </row>
    <row r="1771" spans="2:8">
      <c r="B1771" s="79">
        <f>dataVAR!B1346</f>
        <v>43566</v>
      </c>
      <c r="C1771" s="240">
        <f>dataVAR!C1346</f>
        <v>1472.6</v>
      </c>
      <c r="D1771">
        <f t="shared" si="57"/>
        <v>-0.37946489202770622</v>
      </c>
      <c r="E1771">
        <v>-3.3749830232242324E-2</v>
      </c>
      <c r="G1771">
        <v>1762</v>
      </c>
      <c r="H1771">
        <f t="shared" ca="1" si="58"/>
        <v>-1.7231916168785524E-2</v>
      </c>
    </row>
    <row r="1772" spans="2:8">
      <c r="B1772" s="79">
        <f>dataVAR!B1031</f>
        <v>44036</v>
      </c>
      <c r="C1772" s="240">
        <f>dataVAR!C1031</f>
        <v>2031.4</v>
      </c>
      <c r="D1772">
        <f t="shared" si="57"/>
        <v>-1.2626759870040363</v>
      </c>
      <c r="E1772">
        <v>-3.3942108890420306E-2</v>
      </c>
      <c r="G1772">
        <v>1763</v>
      </c>
      <c r="H1772">
        <f t="shared" ca="1" si="58"/>
        <v>-8.0324005399115439E-2</v>
      </c>
    </row>
    <row r="1773" spans="2:8">
      <c r="B1773" s="79">
        <f>dataVAR!B723</f>
        <v>44489</v>
      </c>
      <c r="C1773" s="240">
        <f>dataVAR!C723</f>
        <v>4596.3999999999996</v>
      </c>
      <c r="D1773">
        <f t="shared" si="57"/>
        <v>0.75304586197894008</v>
      </c>
      <c r="E1773">
        <v>-3.4407362283526359E-2</v>
      </c>
      <c r="G1773">
        <v>1764</v>
      </c>
      <c r="H1773">
        <f t="shared" ca="1" si="58"/>
        <v>1.3958347973472802E-2</v>
      </c>
    </row>
    <row r="1774" spans="2:8">
      <c r="B1774" s="79">
        <f>dataVAR!B1639</f>
        <v>43133</v>
      </c>
      <c r="C1774" s="240">
        <f>dataVAR!C1639</f>
        <v>1135.0999999999999</v>
      </c>
      <c r="D1774">
        <f t="shared" si="57"/>
        <v>1.1408686459342629E-2</v>
      </c>
      <c r="E1774">
        <v>-3.4534402255307947E-2</v>
      </c>
      <c r="G1774">
        <v>1765</v>
      </c>
      <c r="H1774">
        <f t="shared" ca="1" si="58"/>
        <v>4.1279925674459636E-2</v>
      </c>
    </row>
    <row r="1775" spans="2:8">
      <c r="B1775" s="79">
        <f>dataVAR!B1695</f>
        <v>43053</v>
      </c>
      <c r="C1775" s="240">
        <f>dataVAR!C1695</f>
        <v>1122.1500000000001</v>
      </c>
      <c r="D1775">
        <f t="shared" si="57"/>
        <v>-2.4970369380207633</v>
      </c>
      <c r="E1775">
        <v>-3.4576482644922649E-2</v>
      </c>
      <c r="G1775">
        <v>1766</v>
      </c>
      <c r="H1775">
        <f t="shared" ca="1" si="58"/>
        <v>-7.658190935852939E-3</v>
      </c>
    </row>
    <row r="1776" spans="2:8">
      <c r="B1776" s="79">
        <f>dataVAR!B422</f>
        <v>44930</v>
      </c>
      <c r="C1776" s="240">
        <f>dataVAR!C422</f>
        <v>3924.2</v>
      </c>
      <c r="D1776">
        <f t="shared" si="57"/>
        <v>0.65629937312063602</v>
      </c>
      <c r="E1776">
        <v>-3.4835125630701867E-2</v>
      </c>
      <c r="G1776">
        <v>1767</v>
      </c>
      <c r="H1776">
        <f t="shared" ca="1" si="58"/>
        <v>-1.7416711140796525E-2</v>
      </c>
    </row>
    <row r="1777" spans="2:8">
      <c r="B1777" s="79">
        <f>dataVAR!B1477</f>
        <v>43374</v>
      </c>
      <c r="C1777" s="240">
        <f>dataVAR!C1477</f>
        <v>1348.75</v>
      </c>
      <c r="D1777">
        <f t="shared" si="57"/>
        <v>-7.5625579240037072E-2</v>
      </c>
      <c r="E1777">
        <v>-3.4995366079703466E-2</v>
      </c>
      <c r="G1777">
        <v>1768</v>
      </c>
      <c r="H1777">
        <f t="shared" ca="1" si="58"/>
        <v>2.3746461544484482E-2</v>
      </c>
    </row>
    <row r="1778" spans="2:8">
      <c r="B1778" s="79">
        <f>dataVAR!B1482</f>
        <v>43367</v>
      </c>
      <c r="C1778" s="240">
        <f>dataVAR!C1482</f>
        <v>1450.75</v>
      </c>
      <c r="D1778">
        <f t="shared" si="57"/>
        <v>-0.45473031190763386</v>
      </c>
      <c r="E1778">
        <v>-3.5223160434258077E-2</v>
      </c>
      <c r="G1778">
        <v>1769</v>
      </c>
      <c r="H1778">
        <f t="shared" ca="1" si="58"/>
        <v>2.8863312443630045E-2</v>
      </c>
    </row>
    <row r="1779" spans="2:8">
      <c r="B1779" s="79">
        <f>dataVAR!B981</f>
        <v>44109</v>
      </c>
      <c r="C1779" s="240">
        <f>dataVAR!C981</f>
        <v>2110.4499999999998</v>
      </c>
      <c r="D1779">
        <f t="shared" si="57"/>
        <v>0.43756070980122719</v>
      </c>
      <c r="E1779">
        <v>-3.5229453434101908E-2</v>
      </c>
      <c r="G1779">
        <v>1770</v>
      </c>
      <c r="H1779">
        <f t="shared" ca="1" si="58"/>
        <v>2.8814329183180033E-2</v>
      </c>
    </row>
    <row r="1780" spans="2:8">
      <c r="B1780" s="79">
        <f>dataVAR!B1651</f>
        <v>43116</v>
      </c>
      <c r="C1780" s="240">
        <f>dataVAR!C1651</f>
        <v>1187</v>
      </c>
      <c r="D1780">
        <f t="shared" si="57"/>
        <v>-0.82198820556023577</v>
      </c>
      <c r="E1780">
        <v>-3.5256950294860916E-2</v>
      </c>
      <c r="G1780">
        <v>1771</v>
      </c>
      <c r="H1780">
        <f t="shared" ca="1" si="58"/>
        <v>-4.9701994096487644E-3</v>
      </c>
    </row>
    <row r="1781" spans="2:8">
      <c r="B1781" s="79">
        <f>dataVAR!B995</f>
        <v>44088</v>
      </c>
      <c r="C1781" s="240">
        <f>dataVAR!C995</f>
        <v>2162.6999999999998</v>
      </c>
      <c r="D1781">
        <f t="shared" si="57"/>
        <v>0.44892957876728162</v>
      </c>
      <c r="E1781">
        <v>-3.5441808850048592E-2</v>
      </c>
      <c r="G1781">
        <v>1772</v>
      </c>
      <c r="H1781">
        <f t="shared" ca="1" si="58"/>
        <v>-2.3460897230889129E-2</v>
      </c>
    </row>
    <row r="1782" spans="2:8">
      <c r="B1782" s="79">
        <f>dataVAR!B1464</f>
        <v>43395</v>
      </c>
      <c r="C1782" s="240">
        <f>dataVAR!C1464</f>
        <v>1191.8</v>
      </c>
      <c r="D1782">
        <f t="shared" si="57"/>
        <v>-6.7377076690719878E-2</v>
      </c>
      <c r="E1782">
        <v>-3.5618392347709388E-2</v>
      </c>
      <c r="G1782">
        <v>1773</v>
      </c>
      <c r="H1782">
        <f t="shared" ca="1" si="58"/>
        <v>1.5464714396759772E-2</v>
      </c>
    </row>
    <row r="1783" spans="2:8">
      <c r="B1783" s="79">
        <f>dataVAR!B1322</f>
        <v>43606</v>
      </c>
      <c r="C1783" s="240">
        <f>dataVAR!C1322</f>
        <v>1272.0999999999999</v>
      </c>
      <c r="D1783">
        <f t="shared" si="57"/>
        <v>-2.3032780441789313E-2</v>
      </c>
      <c r="E1783">
        <v>-3.6160679191887431E-2</v>
      </c>
      <c r="G1783">
        <v>1774</v>
      </c>
      <c r="H1783">
        <f t="shared" ca="1" si="58"/>
        <v>3.6038692512135276E-2</v>
      </c>
    </row>
    <row r="1784" spans="2:8">
      <c r="B1784" s="79">
        <f>dataVAR!B1476</f>
        <v>43376</v>
      </c>
      <c r="C1784" s="240">
        <f>dataVAR!C1476</f>
        <v>1301.4000000000001</v>
      </c>
      <c r="D1784">
        <f t="shared" si="57"/>
        <v>0.13447057015521746</v>
      </c>
      <c r="E1784">
        <v>-3.6383894267711624E-2</v>
      </c>
      <c r="G1784">
        <v>1775</v>
      </c>
      <c r="H1784">
        <f t="shared" ca="1" si="58"/>
        <v>2.2430752690570675E-2</v>
      </c>
    </row>
    <row r="1785" spans="2:8">
      <c r="B1785" s="79">
        <f>dataVAR!B1711</f>
        <v>43031</v>
      </c>
      <c r="C1785" s="240">
        <f>dataVAR!C1711</f>
        <v>1126.4000000000001</v>
      </c>
      <c r="D1785">
        <f t="shared" si="57"/>
        <v>-0.17729048295454528</v>
      </c>
      <c r="E1785">
        <v>-3.6399147727272721E-2</v>
      </c>
      <c r="G1785">
        <v>1776</v>
      </c>
      <c r="H1785">
        <f t="shared" ca="1" si="58"/>
        <v>-1.3844334967283611E-2</v>
      </c>
    </row>
    <row r="1786" spans="2:8">
      <c r="B1786" s="79">
        <f>dataVAR!B1470</f>
        <v>43384</v>
      </c>
      <c r="C1786" s="240">
        <f>dataVAR!C1470</f>
        <v>1326.1</v>
      </c>
      <c r="D1786">
        <f t="shared" si="57"/>
        <v>-1.256692557122389</v>
      </c>
      <c r="E1786">
        <v>-3.6422592564663438E-2</v>
      </c>
      <c r="G1786">
        <v>1777</v>
      </c>
      <c r="H1786">
        <f t="shared" ca="1" si="58"/>
        <v>1.2731073515381367E-2</v>
      </c>
    </row>
    <row r="1787" spans="2:8">
      <c r="B1787" s="79">
        <f>dataVAR!B885</f>
        <v>44249</v>
      </c>
      <c r="C1787" s="240">
        <f>dataVAR!C885</f>
        <v>2992.6</v>
      </c>
      <c r="D1787">
        <f t="shared" si="57"/>
        <v>0.64019581634698919</v>
      </c>
      <c r="E1787">
        <v>-3.6439885049789546E-2</v>
      </c>
      <c r="G1787">
        <v>1778</v>
      </c>
      <c r="H1787">
        <f t="shared" ca="1" si="58"/>
        <v>-1.1752970877408153E-2</v>
      </c>
    </row>
    <row r="1788" spans="2:8">
      <c r="B1788" s="79">
        <f>dataVAR!B1727</f>
        <v>43005</v>
      </c>
      <c r="C1788" s="240">
        <f>dataVAR!C1727</f>
        <v>1076.75</v>
      </c>
      <c r="D1788">
        <f t="shared" si="57"/>
        <v>-1.1260273972602739</v>
      </c>
      <c r="E1788">
        <v>-3.6498723009054983E-2</v>
      </c>
      <c r="G1788">
        <v>1779</v>
      </c>
      <c r="H1788">
        <f t="shared" ca="1" si="58"/>
        <v>-1.5403691194102807E-2</v>
      </c>
    </row>
    <row r="1789" spans="2:8">
      <c r="B1789" s="79">
        <f>dataVAR!B943</f>
        <v>44162</v>
      </c>
      <c r="C1789" s="240">
        <f>dataVAR!C943</f>
        <v>2289.1999999999998</v>
      </c>
      <c r="D1789">
        <f t="shared" si="57"/>
        <v>5.8688624847108128E-2</v>
      </c>
      <c r="E1789">
        <v>-3.6628516512318875E-2</v>
      </c>
      <c r="G1789">
        <v>1780</v>
      </c>
      <c r="H1789">
        <f t="shared" ca="1" si="58"/>
        <v>3.8327993896236798E-2</v>
      </c>
    </row>
    <row r="1790" spans="2:8">
      <c r="B1790" s="79">
        <f>dataVAR!B1039</f>
        <v>44026</v>
      </c>
      <c r="C1790" s="240">
        <f>dataVAR!C1039</f>
        <v>2154.85</v>
      </c>
      <c r="D1790">
        <f t="shared" si="57"/>
        <v>-0.92748915237719565</v>
      </c>
      <c r="E1790">
        <v>-3.6707891500568447E-2</v>
      </c>
      <c r="G1790">
        <v>1781</v>
      </c>
      <c r="H1790">
        <f t="shared" ca="1" si="58"/>
        <v>-1.7904719061546805E-2</v>
      </c>
    </row>
    <row r="1791" spans="2:8">
      <c r="B1791" s="79">
        <f>dataVAR!B477</f>
        <v>44851</v>
      </c>
      <c r="C1791" s="240">
        <f>dataVAR!C477</f>
        <v>4153.45</v>
      </c>
      <c r="D1791">
        <f t="shared" si="57"/>
        <v>0.81216819752254144</v>
      </c>
      <c r="E1791">
        <v>-3.6764617366285814E-2</v>
      </c>
      <c r="G1791">
        <v>1782</v>
      </c>
      <c r="H1791">
        <f t="shared" ca="1" si="58"/>
        <v>1.2278208294020614E-2</v>
      </c>
    </row>
    <row r="1792" spans="2:8">
      <c r="B1792" s="79">
        <f>dataVAR!B1826</f>
        <v>42863</v>
      </c>
      <c r="C1792" s="240">
        <f>dataVAR!C1826</f>
        <v>780.15</v>
      </c>
      <c r="D1792">
        <f t="shared" si="57"/>
        <v>-2.0692815484201756</v>
      </c>
      <c r="E1792">
        <v>-3.6851887457540221E-2</v>
      </c>
      <c r="G1792">
        <v>1783</v>
      </c>
      <c r="H1792">
        <f t="shared" ca="1" si="58"/>
        <v>-3.4054298455246808E-3</v>
      </c>
    </row>
    <row r="1793" spans="2:8">
      <c r="B1793" s="79">
        <f>dataVAR!B1141</f>
        <v>43872</v>
      </c>
      <c r="C1793" s="240">
        <f>dataVAR!C1141</f>
        <v>2394.5</v>
      </c>
      <c r="D1793">
        <f t="shared" si="57"/>
        <v>-0.97066193359782837</v>
      </c>
      <c r="E1793">
        <v>-3.7231154729588677E-2</v>
      </c>
      <c r="G1793">
        <v>1784</v>
      </c>
      <c r="H1793">
        <f t="shared" ca="1" si="58"/>
        <v>-1.9993496479269084E-3</v>
      </c>
    </row>
    <row r="1794" spans="2:8">
      <c r="B1794" s="79">
        <f>dataVAR!B698</f>
        <v>44526</v>
      </c>
      <c r="C1794" s="240">
        <f>dataVAR!C698</f>
        <v>4718.75</v>
      </c>
      <c r="D1794">
        <f t="shared" si="57"/>
        <v>6.7178807947019482E-3</v>
      </c>
      <c r="E1794">
        <v>-3.724503311258278E-2</v>
      </c>
      <c r="G1794">
        <v>1785</v>
      </c>
      <c r="H1794">
        <f t="shared" ca="1" si="58"/>
        <v>-5.9992612113715441E-3</v>
      </c>
    </row>
    <row r="1795" spans="2:8">
      <c r="B1795" s="79">
        <f>dataVAR!B71</f>
        <v>45449</v>
      </c>
      <c r="C1795" s="240">
        <f>dataVAR!C71</f>
        <v>4687.05</v>
      </c>
      <c r="D1795">
        <f t="shared" si="57"/>
        <v>0.53084562784694</v>
      </c>
      <c r="E1795">
        <v>-3.7379588440490247E-2</v>
      </c>
      <c r="G1795">
        <v>1786</v>
      </c>
      <c r="H1795">
        <f t="shared" ca="1" si="58"/>
        <v>-8.938472076077817E-3</v>
      </c>
    </row>
    <row r="1796" spans="2:8">
      <c r="B1796" s="79">
        <f>dataVAR!B1088</f>
        <v>43956</v>
      </c>
      <c r="C1796" s="240">
        <f>dataVAR!C1088</f>
        <v>2198.9499999999998</v>
      </c>
      <c r="D1796">
        <f t="shared" si="57"/>
        <v>-5.6845312535528324E-4</v>
      </c>
      <c r="E1796">
        <v>-3.7449691898406225E-2</v>
      </c>
      <c r="G1796">
        <v>1787</v>
      </c>
      <c r="H1796">
        <f t="shared" ca="1" si="58"/>
        <v>-2.8124216071981627E-4</v>
      </c>
    </row>
    <row r="1797" spans="2:8">
      <c r="B1797" s="79">
        <f>dataVAR!B1073</f>
        <v>43978</v>
      </c>
      <c r="C1797" s="240">
        <f>dataVAR!C1073</f>
        <v>2200.1999999999998</v>
      </c>
      <c r="D1797">
        <f t="shared" si="57"/>
        <v>0.65375874920461774</v>
      </c>
      <c r="E1797">
        <v>-3.7746568493773378E-2</v>
      </c>
      <c r="G1797">
        <v>1788</v>
      </c>
      <c r="H1797">
        <f t="shared" ca="1" si="58"/>
        <v>9.8804952828587689E-3</v>
      </c>
    </row>
    <row r="1798" spans="2:8">
      <c r="B1798" s="79">
        <f>dataVAR!B1823</f>
        <v>42866</v>
      </c>
      <c r="C1798" s="240">
        <f>dataVAR!C1823</f>
        <v>761.8</v>
      </c>
      <c r="D1798">
        <f t="shared" si="57"/>
        <v>-0.7832764505119455</v>
      </c>
      <c r="E1798">
        <v>-3.8133368338146588E-2</v>
      </c>
      <c r="G1798">
        <v>1789</v>
      </c>
      <c r="H1798">
        <f t="shared" ca="1" si="58"/>
        <v>-5.6980328403512255E-2</v>
      </c>
    </row>
    <row r="1799" spans="2:8">
      <c r="B1799" s="79">
        <f>dataVAR!B1342</f>
        <v>43573</v>
      </c>
      <c r="C1799" s="240">
        <f>dataVAR!C1342</f>
        <v>1358.5</v>
      </c>
      <c r="D1799">
        <f t="shared" si="57"/>
        <v>-2.4720279720279721</v>
      </c>
      <c r="E1799">
        <v>-3.8387927861612138E-2</v>
      </c>
      <c r="G1799">
        <v>1790</v>
      </c>
      <c r="H1799">
        <f t="shared" ca="1" si="58"/>
        <v>-1.4690109400362961E-2</v>
      </c>
    </row>
    <row r="1800" spans="2:8">
      <c r="B1800" s="79">
        <f>dataVAR!B56</f>
        <v>45471</v>
      </c>
      <c r="C1800" s="240">
        <f>dataVAR!C56</f>
        <v>4716.75</v>
      </c>
      <c r="D1800">
        <f t="shared" si="57"/>
        <v>0.69591349976148831</v>
      </c>
      <c r="E1800">
        <v>-3.8872104733131997E-2</v>
      </c>
      <c r="G1800">
        <v>1791</v>
      </c>
      <c r="H1800">
        <f t="shared" ca="1" si="58"/>
        <v>5.4446331062952602E-2</v>
      </c>
    </row>
    <row r="1801" spans="2:8">
      <c r="B1801" s="79">
        <f>dataVAR!B1267</f>
        <v>43684</v>
      </c>
      <c r="C1801" s="240">
        <f>dataVAR!C1267</f>
        <v>1434.3</v>
      </c>
      <c r="D1801">
        <f t="shared" si="57"/>
        <v>0.1006414278742243</v>
      </c>
      <c r="E1801">
        <v>-3.9148016454019448E-2</v>
      </c>
      <c r="G1801">
        <v>1792</v>
      </c>
      <c r="H1801">
        <f t="shared" ca="1" si="58"/>
        <v>4.4793879245044653E-2</v>
      </c>
    </row>
    <row r="1802" spans="2:8">
      <c r="B1802" s="79">
        <f>dataVAR!B1318</f>
        <v>43612</v>
      </c>
      <c r="C1802" s="240">
        <f>dataVAR!C1318</f>
        <v>1289.95</v>
      </c>
      <c r="D1802">
        <f t="shared" ref="D1802:D1848" si="59">(C1802-C1803)/C1802</f>
        <v>-0.73181131051591131</v>
      </c>
      <c r="E1802">
        <v>-3.9613938524748947E-2</v>
      </c>
      <c r="G1802">
        <v>1793</v>
      </c>
      <c r="H1802">
        <f t="shared" ca="1" si="58"/>
        <v>1.5119207850878608E-2</v>
      </c>
    </row>
    <row r="1803" spans="2:8">
      <c r="B1803" s="79">
        <f>dataVAR!B1040</f>
        <v>44025</v>
      </c>
      <c r="C1803" s="240">
        <f>dataVAR!C1040</f>
        <v>2233.9499999999998</v>
      </c>
      <c r="D1803">
        <f t="shared" si="59"/>
        <v>-0.83988003312518189</v>
      </c>
      <c r="E1803">
        <v>-3.9727836343696143E-2</v>
      </c>
      <c r="G1803">
        <v>1794</v>
      </c>
      <c r="H1803">
        <f t="shared" ref="H1803:H1848" ca="1" si="60">_xlfn.NORM.INV(RAND(),N$12,N$13)</f>
        <v>-5.0698594030959929E-2</v>
      </c>
    </row>
    <row r="1804" spans="2:8">
      <c r="B1804" s="79">
        <f>dataVAR!B630</f>
        <v>44624</v>
      </c>
      <c r="C1804" s="240">
        <f>dataVAR!C630</f>
        <v>4110.2</v>
      </c>
      <c r="D1804">
        <f t="shared" si="59"/>
        <v>3.1738114933579829E-2</v>
      </c>
      <c r="E1804">
        <v>-4.0460318232689453E-2</v>
      </c>
      <c r="G1804">
        <v>1795</v>
      </c>
      <c r="H1804">
        <f t="shared" ca="1" si="60"/>
        <v>-2.4031513497029252E-2</v>
      </c>
    </row>
    <row r="1805" spans="2:8">
      <c r="B1805" s="79">
        <f>dataVAR!B643</f>
        <v>44606</v>
      </c>
      <c r="C1805" s="240">
        <f>dataVAR!C643</f>
        <v>3979.75</v>
      </c>
      <c r="D1805">
        <f t="shared" si="59"/>
        <v>0.1154469501853131</v>
      </c>
      <c r="E1805">
        <v>-4.0831710534581317E-2</v>
      </c>
      <c r="G1805">
        <v>1796</v>
      </c>
      <c r="H1805">
        <f t="shared" ca="1" si="60"/>
        <v>3.0248773023641578E-2</v>
      </c>
    </row>
    <row r="1806" spans="2:8">
      <c r="B1806" s="79">
        <f>dataVAR!B588</f>
        <v>44690</v>
      </c>
      <c r="C1806" s="240">
        <f>dataVAR!C588</f>
        <v>3520.3</v>
      </c>
      <c r="D1806">
        <f t="shared" si="59"/>
        <v>0.57162741811777407</v>
      </c>
      <c r="E1806">
        <v>-4.1445331363804114E-2</v>
      </c>
      <c r="G1806">
        <v>1797</v>
      </c>
      <c r="H1806">
        <f t="shared" ca="1" si="60"/>
        <v>-1.1578236456094055E-2</v>
      </c>
    </row>
    <row r="1807" spans="2:8">
      <c r="B1807" s="79">
        <f>dataVAR!B1251</f>
        <v>43711</v>
      </c>
      <c r="C1807" s="240">
        <f>dataVAR!C1251</f>
        <v>1508</v>
      </c>
      <c r="D1807">
        <f t="shared" si="59"/>
        <v>-0.44622015915119367</v>
      </c>
      <c r="E1807">
        <v>-4.1876657824933744E-2</v>
      </c>
      <c r="G1807">
        <v>1798</v>
      </c>
      <c r="H1807">
        <f t="shared" ca="1" si="60"/>
        <v>4.5277430652185084E-2</v>
      </c>
    </row>
    <row r="1808" spans="2:8">
      <c r="B1808" s="79">
        <f>dataVAR!B1101</f>
        <v>43936</v>
      </c>
      <c r="C1808" s="240">
        <f>dataVAR!C1101</f>
        <v>2180.9</v>
      </c>
      <c r="D1808">
        <f t="shared" si="59"/>
        <v>-2.2032188546012989E-2</v>
      </c>
      <c r="E1808">
        <v>-4.2253198220918012E-2</v>
      </c>
      <c r="G1808">
        <v>1799</v>
      </c>
      <c r="H1808">
        <f t="shared" ca="1" si="60"/>
        <v>1.6503950826684956E-2</v>
      </c>
    </row>
    <row r="1809" spans="2:8">
      <c r="B1809" s="79">
        <f>dataVAR!B1128</f>
        <v>43892</v>
      </c>
      <c r="C1809" s="240">
        <f>dataVAR!C1128</f>
        <v>2228.9499999999998</v>
      </c>
      <c r="D1809">
        <f t="shared" si="59"/>
        <v>-0.92906974135803877</v>
      </c>
      <c r="E1809">
        <v>-4.2620965028376596E-2</v>
      </c>
      <c r="G1809">
        <v>1800</v>
      </c>
      <c r="H1809">
        <f t="shared" ca="1" si="60"/>
        <v>-2.3649918598624342E-3</v>
      </c>
    </row>
    <row r="1810" spans="2:8">
      <c r="B1810" s="79">
        <f>dataVAR!B658</f>
        <v>44582</v>
      </c>
      <c r="C1810" s="240">
        <f>dataVAR!C658</f>
        <v>4299.8</v>
      </c>
      <c r="D1810">
        <f t="shared" si="59"/>
        <v>8.5457463137820419E-2</v>
      </c>
      <c r="E1810">
        <v>-4.2734545792827573E-2</v>
      </c>
      <c r="G1810">
        <v>1801</v>
      </c>
      <c r="H1810">
        <f t="shared" ca="1" si="60"/>
        <v>-4.7589994863697985E-3</v>
      </c>
    </row>
    <row r="1811" spans="2:8">
      <c r="B1811" s="79">
        <f>dataVAR!B176</f>
        <v>45294</v>
      </c>
      <c r="C1811" s="240">
        <f>dataVAR!C176</f>
        <v>3932.35</v>
      </c>
      <c r="D1811">
        <f t="shared" si="59"/>
        <v>0.1039963380675677</v>
      </c>
      <c r="E1811">
        <v>-4.348544763309483E-2</v>
      </c>
      <c r="G1811">
        <v>1802</v>
      </c>
      <c r="H1811">
        <f t="shared" ca="1" si="60"/>
        <v>-1.7871772013939094E-2</v>
      </c>
    </row>
    <row r="1812" spans="2:8">
      <c r="B1812" s="79">
        <f>dataVAR!B336</f>
        <v>45061</v>
      </c>
      <c r="C1812" s="240">
        <f>dataVAR!C336</f>
        <v>3523.4</v>
      </c>
      <c r="D1812">
        <f t="shared" si="59"/>
        <v>-0.13942498722824545</v>
      </c>
      <c r="E1812">
        <v>-4.3750354770959891E-2</v>
      </c>
      <c r="G1812">
        <v>1803</v>
      </c>
      <c r="H1812">
        <f t="shared" ca="1" si="60"/>
        <v>-2.130799115775176E-3</v>
      </c>
    </row>
    <row r="1813" spans="2:8">
      <c r="B1813" s="79">
        <f>dataVAR!B635</f>
        <v>44616</v>
      </c>
      <c r="C1813" s="240">
        <f>dataVAR!C635</f>
        <v>4014.65</v>
      </c>
      <c r="D1813">
        <f t="shared" si="59"/>
        <v>-0.14417197015929153</v>
      </c>
      <c r="E1813">
        <v>-4.4536883663582064E-2</v>
      </c>
      <c r="G1813">
        <v>1804</v>
      </c>
      <c r="H1813">
        <f t="shared" ca="1" si="60"/>
        <v>2.1176393373490761E-2</v>
      </c>
    </row>
    <row r="1814" spans="2:8">
      <c r="B1814" s="79">
        <f>dataVAR!B692</f>
        <v>44536</v>
      </c>
      <c r="C1814" s="240">
        <f>dataVAR!C692</f>
        <v>4593.45</v>
      </c>
      <c r="D1814">
        <f t="shared" si="59"/>
        <v>0.50335804242998172</v>
      </c>
      <c r="E1814">
        <v>-4.4759385646953899E-2</v>
      </c>
      <c r="G1814">
        <v>1805</v>
      </c>
      <c r="H1814">
        <f t="shared" ca="1" si="60"/>
        <v>-2.9159163896295234E-2</v>
      </c>
    </row>
    <row r="1815" spans="2:8">
      <c r="B1815" s="79">
        <f>dataVAR!B1089</f>
        <v>43955</v>
      </c>
      <c r="C1815" s="240">
        <f>dataVAR!C1089</f>
        <v>2281.3000000000002</v>
      </c>
      <c r="D1815">
        <f t="shared" si="59"/>
        <v>5.9439793100425353E-2</v>
      </c>
      <c r="E1815">
        <v>-4.4864770087230922E-2</v>
      </c>
      <c r="G1815">
        <v>1806</v>
      </c>
      <c r="H1815">
        <f t="shared" ca="1" si="60"/>
        <v>4.238767235359403E-3</v>
      </c>
    </row>
    <row r="1816" spans="2:8">
      <c r="B1816" s="79">
        <f>dataVAR!B1123</f>
        <v>43899</v>
      </c>
      <c r="C1816" s="240">
        <f>dataVAR!C1123</f>
        <v>2145.6999999999998</v>
      </c>
      <c r="D1816">
        <f t="shared" si="59"/>
        <v>-0.62935172670923256</v>
      </c>
      <c r="E1816">
        <v>-4.4950365847975148E-2</v>
      </c>
      <c r="G1816">
        <v>1807</v>
      </c>
      <c r="H1816">
        <f t="shared" ca="1" si="60"/>
        <v>5.1358113654802973E-2</v>
      </c>
    </row>
    <row r="1817" spans="2:8">
      <c r="B1817" s="79">
        <f>dataVAR!B360</f>
        <v>45022</v>
      </c>
      <c r="C1817" s="240">
        <f>dataVAR!C360</f>
        <v>3496.1</v>
      </c>
      <c r="D1817">
        <f t="shared" si="59"/>
        <v>-0.23782214467549564</v>
      </c>
      <c r="E1817">
        <v>-4.5407740053202139E-2</v>
      </c>
      <c r="G1817">
        <v>1808</v>
      </c>
      <c r="H1817">
        <f t="shared" ca="1" si="60"/>
        <v>9.7035203411273696E-3</v>
      </c>
    </row>
    <row r="1818" spans="2:8">
      <c r="B1818" s="79">
        <f>dataVAR!B497</f>
        <v>44820</v>
      </c>
      <c r="C1818" s="240">
        <f>dataVAR!C497</f>
        <v>4327.55</v>
      </c>
      <c r="D1818">
        <f t="shared" si="59"/>
        <v>0.34953957782116901</v>
      </c>
      <c r="E1818">
        <v>-4.5822694134094392E-2</v>
      </c>
      <c r="G1818">
        <v>1809</v>
      </c>
      <c r="H1818">
        <f t="shared" ca="1" si="60"/>
        <v>6.4839287805256701E-3</v>
      </c>
    </row>
    <row r="1819" spans="2:8">
      <c r="B1819" s="79">
        <f>dataVAR!B853</f>
        <v>44298</v>
      </c>
      <c r="C1819" s="240">
        <f>dataVAR!C853</f>
        <v>2814.9</v>
      </c>
      <c r="D1819">
        <f t="shared" si="59"/>
        <v>-0.41745710327187463</v>
      </c>
      <c r="E1819">
        <v>-4.71952822480372E-2</v>
      </c>
      <c r="G1819">
        <v>1810</v>
      </c>
      <c r="H1819">
        <f t="shared" ca="1" si="60"/>
        <v>8.4414593659762132E-4</v>
      </c>
    </row>
    <row r="1820" spans="2:8">
      <c r="B1820" s="79">
        <f>dataVAR!B435</f>
        <v>44911</v>
      </c>
      <c r="C1820" s="240">
        <f>dataVAR!C435</f>
        <v>3990</v>
      </c>
      <c r="D1820">
        <f t="shared" si="59"/>
        <v>0.47802005012531334</v>
      </c>
      <c r="E1820">
        <v>-4.8120300751879702E-2</v>
      </c>
      <c r="G1820">
        <v>1811</v>
      </c>
      <c r="H1820">
        <f t="shared" ca="1" si="60"/>
        <v>2.4951802967391719E-3</v>
      </c>
    </row>
    <row r="1821" spans="2:8">
      <c r="B1821" s="79">
        <f>dataVAR!B1107</f>
        <v>43922</v>
      </c>
      <c r="C1821" s="240">
        <f>dataVAR!C1107</f>
        <v>2082.6999999999998</v>
      </c>
      <c r="D1821">
        <f t="shared" si="59"/>
        <v>-9.629327315503923E-2</v>
      </c>
      <c r="E1821">
        <v>-5.0319297066308249E-2</v>
      </c>
      <c r="G1821">
        <v>1812</v>
      </c>
      <c r="H1821">
        <f t="shared" ca="1" si="60"/>
        <v>1.768074359777054E-2</v>
      </c>
    </row>
    <row r="1822" spans="2:8">
      <c r="B1822" s="79">
        <f>dataVAR!B1074</f>
        <v>43977</v>
      </c>
      <c r="C1822" s="240">
        <f>dataVAR!C1074</f>
        <v>2283.25</v>
      </c>
      <c r="D1822">
        <f t="shared" si="59"/>
        <v>-0.61101500054746516</v>
      </c>
      <c r="E1822">
        <v>-5.0388700317529914E-2</v>
      </c>
      <c r="G1822">
        <v>1813</v>
      </c>
      <c r="H1822">
        <f t="shared" ca="1" si="60"/>
        <v>2.1532272393419278E-2</v>
      </c>
    </row>
    <row r="1823" spans="2:8">
      <c r="B1823" s="79">
        <f>dataVAR!B414</f>
        <v>44942</v>
      </c>
      <c r="C1823" s="240">
        <f>dataVAR!C414</f>
        <v>3678.35</v>
      </c>
      <c r="D1823">
        <f t="shared" si="59"/>
        <v>0.69179115636086819</v>
      </c>
      <c r="E1823">
        <v>-5.0389440917802793E-2</v>
      </c>
      <c r="G1823">
        <v>1814</v>
      </c>
      <c r="H1823">
        <f t="shared" ca="1" si="60"/>
        <v>2.2445566702543072E-2</v>
      </c>
    </row>
    <row r="1824" spans="2:8">
      <c r="B1824" s="79">
        <f>dataVAR!B1463</f>
        <v>43396</v>
      </c>
      <c r="C1824" s="240">
        <f>dataVAR!C1463</f>
        <v>1133.7</v>
      </c>
      <c r="D1824">
        <f t="shared" si="59"/>
        <v>-2.2933756725765194E-2</v>
      </c>
      <c r="E1824">
        <v>-5.124812560642137E-2</v>
      </c>
      <c r="G1824">
        <v>1815</v>
      </c>
      <c r="H1824">
        <f t="shared" ca="1" si="60"/>
        <v>1.9251760878734429E-2</v>
      </c>
    </row>
    <row r="1825" spans="2:8">
      <c r="B1825" s="79">
        <f>dataVAR!B1713</f>
        <v>43026</v>
      </c>
      <c r="C1825" s="240">
        <f>dataVAR!C1713</f>
        <v>1159.7</v>
      </c>
      <c r="D1825">
        <f t="shared" si="59"/>
        <v>-3.1634043287056999</v>
      </c>
      <c r="E1825">
        <v>-5.1996205915322884E-2</v>
      </c>
      <c r="G1825">
        <v>1816</v>
      </c>
      <c r="H1825">
        <f t="shared" ca="1" si="60"/>
        <v>2.1056623932429033E-2</v>
      </c>
    </row>
    <row r="1826" spans="2:8">
      <c r="B1826" s="79">
        <f>dataVAR!B702</f>
        <v>44522</v>
      </c>
      <c r="C1826" s="240">
        <f>dataVAR!C702</f>
        <v>4828.3</v>
      </c>
      <c r="D1826">
        <f t="shared" si="59"/>
        <v>0.58654184702690382</v>
      </c>
      <c r="E1826">
        <v>-5.2316550338628386E-2</v>
      </c>
      <c r="G1826">
        <v>1817</v>
      </c>
      <c r="H1826">
        <f t="shared" ca="1" si="60"/>
        <v>-4.9475019955094415E-2</v>
      </c>
    </row>
    <row r="1827" spans="2:8">
      <c r="B1827" s="79">
        <f>dataVAR!B1119</f>
        <v>43906</v>
      </c>
      <c r="C1827" s="240">
        <f>dataVAR!C1119</f>
        <v>1996.3</v>
      </c>
      <c r="D1827">
        <f t="shared" si="59"/>
        <v>3.7769874267394615E-2</v>
      </c>
      <c r="E1827">
        <v>-5.2447026999949929E-2</v>
      </c>
      <c r="G1827">
        <v>1818</v>
      </c>
      <c r="H1827">
        <f t="shared" ca="1" si="60"/>
        <v>5.1116061392416142E-3</v>
      </c>
    </row>
    <row r="1828" spans="2:8">
      <c r="B1828" s="79">
        <f>dataVAR!B1117</f>
        <v>43908</v>
      </c>
      <c r="C1828" s="240">
        <f>dataVAR!C1117</f>
        <v>1920.9</v>
      </c>
      <c r="D1828">
        <f t="shared" si="59"/>
        <v>4.9976573481180696E-2</v>
      </c>
      <c r="E1828">
        <v>-5.2605549482013611E-2</v>
      </c>
      <c r="G1828">
        <v>1819</v>
      </c>
      <c r="H1828">
        <f t="shared" ca="1" si="60"/>
        <v>-7.9386735695550961E-3</v>
      </c>
    </row>
    <row r="1829" spans="2:8">
      <c r="B1829" s="79">
        <f>dataVAR!B1116</f>
        <v>43909</v>
      </c>
      <c r="C1829" s="240">
        <f>dataVAR!C1116</f>
        <v>1824.9</v>
      </c>
      <c r="D1829">
        <f t="shared" si="59"/>
        <v>-9.8416351580908487E-2</v>
      </c>
      <c r="E1829">
        <v>-5.2605622225875386E-2</v>
      </c>
      <c r="G1829">
        <v>1820</v>
      </c>
      <c r="H1829">
        <f t="shared" ca="1" si="60"/>
        <v>1.3444136276907499E-2</v>
      </c>
    </row>
    <row r="1830" spans="2:8">
      <c r="B1830" s="79">
        <f>dataVAR!B1121</f>
        <v>43902</v>
      </c>
      <c r="C1830" s="240">
        <f>dataVAR!C1121</f>
        <v>2004.5</v>
      </c>
      <c r="D1830">
        <f t="shared" si="59"/>
        <v>-0.13397355949114501</v>
      </c>
      <c r="E1830">
        <v>-5.2606635071089959E-2</v>
      </c>
      <c r="G1830">
        <v>1821</v>
      </c>
      <c r="H1830">
        <f t="shared" ca="1" si="60"/>
        <v>5.3227228372370892E-2</v>
      </c>
    </row>
    <row r="1831" spans="2:8">
      <c r="B1831" s="79">
        <f>dataVAR!B1102</f>
        <v>43934</v>
      </c>
      <c r="C1831" s="240">
        <f>dataVAR!C1102</f>
        <v>2273.0500000000002</v>
      </c>
      <c r="D1831">
        <f t="shared" si="59"/>
        <v>0.19918171619630021</v>
      </c>
      <c r="E1831">
        <v>-5.2616528452959638E-2</v>
      </c>
      <c r="G1831">
        <v>1822</v>
      </c>
      <c r="H1831">
        <f t="shared" ca="1" si="60"/>
        <v>2.8965111676875772E-2</v>
      </c>
    </row>
    <row r="1832" spans="2:8">
      <c r="B1832" s="79">
        <f>dataVAR!B1114</f>
        <v>43913</v>
      </c>
      <c r="C1832" s="240">
        <f>dataVAR!C1114</f>
        <v>1820.3</v>
      </c>
      <c r="D1832">
        <f t="shared" si="59"/>
        <v>0.26086359391309122</v>
      </c>
      <c r="E1832">
        <v>-5.2628687578970476E-2</v>
      </c>
      <c r="G1832">
        <v>1823</v>
      </c>
      <c r="H1832">
        <f t="shared" ca="1" si="60"/>
        <v>-1.1550712259701085E-2</v>
      </c>
    </row>
    <row r="1833" spans="2:8">
      <c r="B1833" s="79">
        <f>dataVAR!B1568</f>
        <v>43241</v>
      </c>
      <c r="C1833" s="240">
        <f>dataVAR!C1568</f>
        <v>1345.45</v>
      </c>
      <c r="D1833">
        <f t="shared" si="59"/>
        <v>-2.1781931695715193</v>
      </c>
      <c r="E1833">
        <v>-5.3327882864469135E-2</v>
      </c>
      <c r="G1833">
        <v>1824</v>
      </c>
      <c r="H1833">
        <f t="shared" ca="1" si="60"/>
        <v>2.2980097837595689E-2</v>
      </c>
    </row>
    <row r="1834" spans="2:8">
      <c r="B1834" s="79">
        <f>dataVAR!B665</f>
        <v>44573</v>
      </c>
      <c r="C1834" s="240">
        <f>dataVAR!C665</f>
        <v>4276.1000000000004</v>
      </c>
      <c r="D1834">
        <f t="shared" si="59"/>
        <v>0.37992563317041234</v>
      </c>
      <c r="E1834">
        <v>-5.3506700030401359E-2</v>
      </c>
      <c r="G1834">
        <v>1825</v>
      </c>
      <c r="H1834">
        <f t="shared" ca="1" si="60"/>
        <v>-5.1357249318408654E-2</v>
      </c>
    </row>
    <row r="1835" spans="2:8">
      <c r="B1835" s="79">
        <f>dataVAR!B901</f>
        <v>44225</v>
      </c>
      <c r="C1835" s="240">
        <f>dataVAR!C901</f>
        <v>2651.5</v>
      </c>
      <c r="D1835">
        <f t="shared" si="59"/>
        <v>0.46551008862907789</v>
      </c>
      <c r="E1835">
        <v>-5.3912879502168512E-2</v>
      </c>
      <c r="G1835">
        <v>1826</v>
      </c>
      <c r="H1835">
        <f t="shared" ca="1" si="60"/>
        <v>1.571342791005682E-2</v>
      </c>
    </row>
    <row r="1836" spans="2:8">
      <c r="B1836" s="79">
        <f>dataVAR!B1569</f>
        <v>43238</v>
      </c>
      <c r="C1836" s="240">
        <f>dataVAR!C1569</f>
        <v>1417.2</v>
      </c>
      <c r="D1836">
        <f t="shared" si="59"/>
        <v>-0.69937200112898656</v>
      </c>
      <c r="E1836">
        <v>-5.4896979960485433E-2</v>
      </c>
      <c r="G1836">
        <v>1827</v>
      </c>
      <c r="H1836">
        <f t="shared" ca="1" si="60"/>
        <v>-1.8644109099641967E-2</v>
      </c>
    </row>
    <row r="1837" spans="2:8">
      <c r="B1837" s="79">
        <f>dataVAR!B1138</f>
        <v>43875</v>
      </c>
      <c r="C1837" s="240">
        <f>dataVAR!C1138</f>
        <v>2408.35</v>
      </c>
      <c r="D1837">
        <f t="shared" si="59"/>
        <v>0.43689663047314548</v>
      </c>
      <c r="E1837">
        <v>-5.6387153030082918E-2</v>
      </c>
      <c r="G1837">
        <v>1828</v>
      </c>
      <c r="H1837">
        <f t="shared" ca="1" si="60"/>
        <v>1.4612782937655699E-2</v>
      </c>
    </row>
    <row r="1838" spans="2:8">
      <c r="B1838" s="79">
        <f>dataVAR!B1290</f>
        <v>43651</v>
      </c>
      <c r="C1838" s="240">
        <f>dataVAR!C1290</f>
        <v>1356.15</v>
      </c>
      <c r="D1838">
        <f t="shared" si="59"/>
        <v>0.46160085536260742</v>
      </c>
      <c r="E1838">
        <v>-5.6667772739003724E-2</v>
      </c>
      <c r="G1838">
        <v>1829</v>
      </c>
      <c r="H1838">
        <f t="shared" ca="1" si="60"/>
        <v>1.6166583761444354E-2</v>
      </c>
    </row>
    <row r="1839" spans="2:8">
      <c r="B1839" s="79">
        <f>dataVAR!B1839</f>
        <v>42843</v>
      </c>
      <c r="C1839" s="240">
        <f>dataVAR!C1839</f>
        <v>730.15</v>
      </c>
      <c r="D1839">
        <f t="shared" si="59"/>
        <v>-0.69040608094227218</v>
      </c>
      <c r="E1839">
        <v>-6.0124631924946902E-2</v>
      </c>
      <c r="G1839">
        <v>1830</v>
      </c>
      <c r="H1839">
        <f t="shared" ca="1" si="60"/>
        <v>-7.4972447874442592E-3</v>
      </c>
    </row>
    <row r="1840" spans="2:8">
      <c r="B1840" s="79">
        <f>dataVAR!B1465</f>
        <v>43392</v>
      </c>
      <c r="C1840" s="240">
        <f>dataVAR!C1465</f>
        <v>1234.25</v>
      </c>
      <c r="D1840">
        <f t="shared" si="59"/>
        <v>-7.7374924042941051E-2</v>
      </c>
      <c r="E1840">
        <v>-6.0279521976909126E-2</v>
      </c>
      <c r="G1840">
        <v>1831</v>
      </c>
      <c r="H1840">
        <f t="shared" ca="1" si="60"/>
        <v>-2.7620430052721173E-2</v>
      </c>
    </row>
    <row r="1841" spans="2:8">
      <c r="B1841" s="79">
        <f>dataVAR!B1468</f>
        <v>43388</v>
      </c>
      <c r="C1841" s="240">
        <f>dataVAR!C1468</f>
        <v>1329.75</v>
      </c>
      <c r="D1841">
        <f t="shared" si="59"/>
        <v>-1.6024064673810867</v>
      </c>
      <c r="E1841">
        <v>-6.1628125587516486E-2</v>
      </c>
      <c r="G1841">
        <v>1832</v>
      </c>
      <c r="H1841">
        <f t="shared" ca="1" si="60"/>
        <v>-3.3423960902172797E-2</v>
      </c>
    </row>
    <row r="1842" spans="2:8">
      <c r="B1842" s="79">
        <f>dataVAR!B559</f>
        <v>44729</v>
      </c>
      <c r="C1842" s="240">
        <f>dataVAR!C559</f>
        <v>3460.55</v>
      </c>
      <c r="D1842">
        <f t="shared" si="59"/>
        <v>-0.16608631575905564</v>
      </c>
      <c r="E1842">
        <v>-6.4166100764329284E-2</v>
      </c>
      <c r="G1842">
        <v>1833</v>
      </c>
      <c r="H1842">
        <f t="shared" ca="1" si="60"/>
        <v>-2.9757507935956783E-2</v>
      </c>
    </row>
    <row r="1843" spans="2:8">
      <c r="B1843" s="79">
        <f>dataVAR!B657</f>
        <v>44585</v>
      </c>
      <c r="C1843" s="240">
        <f>dataVAR!C657</f>
        <v>4035.3</v>
      </c>
      <c r="D1843">
        <f t="shared" si="59"/>
        <v>0.61694297821723298</v>
      </c>
      <c r="E1843">
        <v>-6.5546551681411547E-2</v>
      </c>
      <c r="G1843">
        <v>1834</v>
      </c>
      <c r="H1843">
        <f t="shared" ca="1" si="60"/>
        <v>-3.5847659213232706E-2</v>
      </c>
    </row>
    <row r="1844" spans="2:8">
      <c r="B1844" s="79">
        <f>dataVAR!B1421</f>
        <v>43458</v>
      </c>
      <c r="C1844" s="240">
        <f>dataVAR!C1421</f>
        <v>1545.75</v>
      </c>
      <c r="D1844">
        <f t="shared" si="59"/>
        <v>-0.29843118227397702</v>
      </c>
      <c r="E1844">
        <v>-6.6213812065340397E-2</v>
      </c>
      <c r="G1844">
        <v>1835</v>
      </c>
      <c r="H1844">
        <f t="shared" ca="1" si="60"/>
        <v>2.1344169927313607E-3</v>
      </c>
    </row>
    <row r="1845" spans="2:8">
      <c r="B1845" s="79">
        <f>dataVAR!B1037</f>
        <v>44028</v>
      </c>
      <c r="C1845" s="240">
        <f>dataVAR!C1037</f>
        <v>2007.05</v>
      </c>
      <c r="D1845">
        <f t="shared" si="59"/>
        <v>-0.82666101990483543</v>
      </c>
      <c r="E1845">
        <v>-6.9405346154804287E-2</v>
      </c>
      <c r="G1845">
        <v>1836</v>
      </c>
      <c r="H1845">
        <f t="shared" ca="1" si="60"/>
        <v>-5.1610889065663655E-2</v>
      </c>
    </row>
    <row r="1846" spans="2:8">
      <c r="B1846" s="79">
        <f>dataVAR!B589</f>
        <v>44687</v>
      </c>
      <c r="C1846" s="240">
        <f>dataVAR!C589</f>
        <v>3666.2</v>
      </c>
      <c r="D1846">
        <f t="shared" si="59"/>
        <v>-0.33593366428454541</v>
      </c>
      <c r="E1846">
        <v>-7.5718727838088584E-2</v>
      </c>
      <c r="G1846">
        <v>1837</v>
      </c>
      <c r="H1846">
        <f t="shared" ca="1" si="60"/>
        <v>-1.9618957300862092E-2</v>
      </c>
    </row>
    <row r="1847" spans="2:8">
      <c r="B1847" s="79">
        <f>dataVAR!B725</f>
        <v>44487</v>
      </c>
      <c r="C1847" s="240">
        <f>dataVAR!C725</f>
        <v>4897.8</v>
      </c>
      <c r="D1847">
        <f t="shared" si="59"/>
        <v>0.71468822736738946</v>
      </c>
      <c r="E1847">
        <v>-8.6967618114255338E-2</v>
      </c>
      <c r="G1847">
        <v>1838</v>
      </c>
      <c r="H1847">
        <f t="shared" ca="1" si="60"/>
        <v>-6.9399669819230955E-3</v>
      </c>
    </row>
    <row r="1848" spans="2:8">
      <c r="B1848" s="79">
        <f>dataVAR!B1407</f>
        <v>43479</v>
      </c>
      <c r="C1848" s="240">
        <f>dataVAR!C1407</f>
        <v>1397.4</v>
      </c>
      <c r="D1848">
        <f t="shared" si="59"/>
        <v>1</v>
      </c>
      <c r="E1848">
        <v>-0.12469586374695862</v>
      </c>
      <c r="G1848">
        <v>1839</v>
      </c>
      <c r="H1848">
        <f t="shared" ca="1" si="60"/>
        <v>9.1507745570682843E-3</v>
      </c>
    </row>
    <row r="1849" spans="2:8">
      <c r="B1849" s="79"/>
    </row>
    <row r="1850" spans="2:8">
      <c r="B1850" s="79"/>
    </row>
    <row r="1851" spans="2:8">
      <c r="B1851" s="79"/>
    </row>
    <row r="1852" spans="2:8">
      <c r="B1852" s="79"/>
    </row>
    <row r="1853" spans="2:8">
      <c r="B1853" s="79"/>
    </row>
    <row r="1854" spans="2:8">
      <c r="B1854" s="79"/>
    </row>
    <row r="1855" spans="2:8">
      <c r="B1855" s="79"/>
    </row>
    <row r="1856" spans="2:8">
      <c r="B1856" s="79"/>
    </row>
    <row r="1857" spans="2:2">
      <c r="B1857" s="79"/>
    </row>
    <row r="1858" spans="2:2">
      <c r="B1858" s="79"/>
    </row>
    <row r="1859" spans="2:2">
      <c r="B1859" s="79"/>
    </row>
    <row r="1860" spans="2:2">
      <c r="B1860" s="79"/>
    </row>
    <row r="1861" spans="2:2">
      <c r="B1861" s="79"/>
    </row>
    <row r="1862" spans="2:2">
      <c r="B1862" s="79"/>
    </row>
    <row r="1863" spans="2:2">
      <c r="B1863" s="79"/>
    </row>
    <row r="1864" spans="2:2">
      <c r="B1864" s="79"/>
    </row>
    <row r="1865" spans="2:2">
      <c r="B1865" s="79"/>
    </row>
    <row r="1866" spans="2:2">
      <c r="B1866" s="79"/>
    </row>
    <row r="1867" spans="2:2">
      <c r="B1867" s="79"/>
    </row>
    <row r="1868" spans="2:2">
      <c r="B1868" s="79"/>
    </row>
    <row r="1869" spans="2:2">
      <c r="B1869" s="79"/>
    </row>
    <row r="1870" spans="2:2">
      <c r="B1870" s="79"/>
    </row>
    <row r="1871" spans="2:2">
      <c r="B1871" s="79"/>
    </row>
    <row r="1872" spans="2:2">
      <c r="B1872" s="79"/>
    </row>
    <row r="1873" spans="2:2">
      <c r="B1873" s="79"/>
    </row>
    <row r="1874" spans="2:2">
      <c r="B1874" s="79"/>
    </row>
    <row r="1875" spans="2:2">
      <c r="B1875" s="79"/>
    </row>
    <row r="1876" spans="2:2">
      <c r="B1876" s="79"/>
    </row>
    <row r="1877" spans="2:2">
      <c r="B1877" s="79"/>
    </row>
    <row r="1878" spans="2:2">
      <c r="B1878" s="79"/>
    </row>
    <row r="1879" spans="2:2">
      <c r="B1879" s="79"/>
    </row>
    <row r="1880" spans="2:2">
      <c r="B1880" s="79"/>
    </row>
    <row r="1881" spans="2:2">
      <c r="B1881" s="79"/>
    </row>
    <row r="1882" spans="2:2">
      <c r="B1882" s="79"/>
    </row>
    <row r="1883" spans="2:2">
      <c r="B1883" s="79"/>
    </row>
    <row r="1884" spans="2:2">
      <c r="B1884" s="79"/>
    </row>
    <row r="1885" spans="2:2">
      <c r="B1885" s="79"/>
    </row>
    <row r="1886" spans="2:2">
      <c r="B1886" s="79"/>
    </row>
    <row r="1887" spans="2:2">
      <c r="B1887" s="79"/>
    </row>
    <row r="1888" spans="2:2">
      <c r="B1888" s="79"/>
    </row>
    <row r="1889" spans="2:2">
      <c r="B1889" s="79"/>
    </row>
    <row r="1890" spans="2:2">
      <c r="B1890" s="79"/>
    </row>
    <row r="1891" spans="2:2">
      <c r="B1891" s="79"/>
    </row>
    <row r="1892" spans="2:2">
      <c r="B1892" s="79"/>
    </row>
    <row r="1893" spans="2:2">
      <c r="B1893" s="79"/>
    </row>
    <row r="1894" spans="2:2">
      <c r="B1894" s="79"/>
    </row>
    <row r="1895" spans="2:2">
      <c r="B1895" s="79"/>
    </row>
    <row r="1896" spans="2:2">
      <c r="B1896" s="79"/>
    </row>
    <row r="1897" spans="2:2">
      <c r="B1897" s="79"/>
    </row>
    <row r="1898" spans="2:2">
      <c r="B1898" s="79"/>
    </row>
    <row r="1899" spans="2:2">
      <c r="B1899" s="79"/>
    </row>
    <row r="1900" spans="2:2">
      <c r="B1900" s="79"/>
    </row>
    <row r="1901" spans="2:2">
      <c r="B1901" s="79"/>
    </row>
    <row r="1902" spans="2:2">
      <c r="B1902" s="79"/>
    </row>
    <row r="1903" spans="2:2">
      <c r="B1903" s="79"/>
    </row>
    <row r="1904" spans="2:2">
      <c r="B1904" s="79"/>
    </row>
    <row r="1905" spans="2:2">
      <c r="B1905" s="79"/>
    </row>
    <row r="1906" spans="2:2">
      <c r="B1906" s="79"/>
    </row>
    <row r="1907" spans="2:2">
      <c r="B1907" s="79"/>
    </row>
    <row r="1908" spans="2:2">
      <c r="B1908" s="79"/>
    </row>
    <row r="1909" spans="2:2">
      <c r="B1909" s="79"/>
    </row>
    <row r="1910" spans="2:2">
      <c r="B1910" s="79"/>
    </row>
    <row r="1911" spans="2:2">
      <c r="B1911" s="79"/>
    </row>
    <row r="1912" spans="2:2">
      <c r="B1912" s="79"/>
    </row>
    <row r="1913" spans="2:2">
      <c r="B1913" s="79"/>
    </row>
    <row r="1914" spans="2:2">
      <c r="B1914" s="79"/>
    </row>
    <row r="1915" spans="2:2">
      <c r="B1915" s="79"/>
    </row>
    <row r="1916" spans="2:2">
      <c r="B1916" s="79"/>
    </row>
    <row r="1917" spans="2:2">
      <c r="B1917" s="79"/>
    </row>
    <row r="1918" spans="2:2">
      <c r="B1918" s="79"/>
    </row>
    <row r="1919" spans="2:2">
      <c r="B1919" s="79"/>
    </row>
    <row r="1920" spans="2:2">
      <c r="B1920" s="79"/>
    </row>
    <row r="1921" spans="2:2">
      <c r="B1921" s="79"/>
    </row>
    <row r="1922" spans="2:2">
      <c r="B1922" s="79"/>
    </row>
    <row r="1923" spans="2:2">
      <c r="B1923" s="79"/>
    </row>
    <row r="1924" spans="2:2">
      <c r="B1924" s="79"/>
    </row>
    <row r="1925" spans="2:2">
      <c r="B1925" s="79"/>
    </row>
    <row r="1926" spans="2:2">
      <c r="B1926" s="79"/>
    </row>
    <row r="1927" spans="2:2">
      <c r="B1927" s="79"/>
    </row>
    <row r="1928" spans="2:2">
      <c r="B1928" s="79"/>
    </row>
    <row r="1929" spans="2:2">
      <c r="B1929" s="79"/>
    </row>
    <row r="1930" spans="2:2">
      <c r="B1930" s="79"/>
    </row>
    <row r="1931" spans="2:2">
      <c r="B1931" s="79"/>
    </row>
    <row r="1932" spans="2:2">
      <c r="B1932" s="79"/>
    </row>
    <row r="1933" spans="2:2">
      <c r="B1933" s="79"/>
    </row>
    <row r="1934" spans="2:2">
      <c r="B1934" s="79"/>
    </row>
    <row r="1935" spans="2:2">
      <c r="B1935" s="79"/>
    </row>
    <row r="1936" spans="2:2">
      <c r="B1936" s="79"/>
    </row>
    <row r="1937" spans="2:2">
      <c r="B1937" s="79"/>
    </row>
    <row r="1938" spans="2:2">
      <c r="B1938" s="79"/>
    </row>
    <row r="1939" spans="2:2">
      <c r="B1939" s="79"/>
    </row>
    <row r="1940" spans="2:2">
      <c r="B1940" s="79"/>
    </row>
    <row r="1941" spans="2:2">
      <c r="B1941" s="79"/>
    </row>
    <row r="1942" spans="2:2">
      <c r="B1942" s="79"/>
    </row>
    <row r="1943" spans="2:2">
      <c r="B1943" s="79"/>
    </row>
    <row r="1944" spans="2:2">
      <c r="B1944" s="79"/>
    </row>
    <row r="1945" spans="2:2">
      <c r="B1945" s="79"/>
    </row>
    <row r="1946" spans="2:2">
      <c r="B1946" s="79"/>
    </row>
    <row r="1947" spans="2:2">
      <c r="B1947" s="79"/>
    </row>
    <row r="1948" spans="2:2">
      <c r="B1948" s="79"/>
    </row>
    <row r="1949" spans="2:2">
      <c r="B1949" s="79"/>
    </row>
    <row r="1950" spans="2:2">
      <c r="B1950" s="79"/>
    </row>
    <row r="1951" spans="2:2">
      <c r="B1951" s="79"/>
    </row>
    <row r="1952" spans="2:2">
      <c r="B1952" s="79"/>
    </row>
    <row r="1953" spans="2:2">
      <c r="B1953" s="79"/>
    </row>
    <row r="1954" spans="2:2">
      <c r="B1954" s="79"/>
    </row>
    <row r="1955" spans="2:2">
      <c r="B1955" s="79"/>
    </row>
    <row r="1956" spans="2:2">
      <c r="B1956" s="79"/>
    </row>
    <row r="1957" spans="2:2">
      <c r="B1957" s="79"/>
    </row>
    <row r="1958" spans="2:2">
      <c r="B1958" s="79"/>
    </row>
    <row r="1959" spans="2:2">
      <c r="B1959" s="79"/>
    </row>
    <row r="1960" spans="2:2">
      <c r="B1960" s="79"/>
    </row>
    <row r="1961" spans="2:2">
      <c r="B1961" s="79"/>
    </row>
    <row r="1962" spans="2:2">
      <c r="B1962" s="79"/>
    </row>
    <row r="1963" spans="2:2">
      <c r="B1963" s="79"/>
    </row>
    <row r="1964" spans="2:2">
      <c r="B1964" s="79"/>
    </row>
    <row r="1965" spans="2:2">
      <c r="B1965" s="79"/>
    </row>
    <row r="1966" spans="2:2">
      <c r="B1966" s="79"/>
    </row>
    <row r="1967" spans="2:2">
      <c r="B1967" s="79"/>
    </row>
    <row r="1968" spans="2:2">
      <c r="B1968" s="79"/>
    </row>
    <row r="1969" spans="2:2">
      <c r="B1969" s="79"/>
    </row>
    <row r="1970" spans="2:2">
      <c r="B1970" s="79"/>
    </row>
    <row r="1971" spans="2:2">
      <c r="B1971" s="79"/>
    </row>
    <row r="1972" spans="2:2">
      <c r="B1972" s="79"/>
    </row>
    <row r="1973" spans="2:2">
      <c r="B1973" s="79"/>
    </row>
    <row r="1974" spans="2:2">
      <c r="B1974" s="79"/>
    </row>
    <row r="1975" spans="2:2">
      <c r="B1975" s="79"/>
    </row>
    <row r="1976" spans="2:2">
      <c r="B1976" s="79"/>
    </row>
    <row r="1977" spans="2:2">
      <c r="B1977" s="79"/>
    </row>
    <row r="1978" spans="2:2">
      <c r="B1978" s="79"/>
    </row>
    <row r="1979" spans="2:2">
      <c r="B1979" s="79"/>
    </row>
    <row r="1980" spans="2:2">
      <c r="B1980" s="79"/>
    </row>
    <row r="1981" spans="2:2">
      <c r="B1981" s="79"/>
    </row>
    <row r="1982" spans="2:2">
      <c r="B1982" s="79"/>
    </row>
    <row r="1983" spans="2:2">
      <c r="B1983" s="79"/>
    </row>
    <row r="1984" spans="2:2">
      <c r="B1984" s="79"/>
    </row>
    <row r="1985" spans="2:2">
      <c r="B1985" s="79"/>
    </row>
    <row r="1986" spans="2:2">
      <c r="B1986" s="79"/>
    </row>
    <row r="1987" spans="2:2">
      <c r="B1987" s="79"/>
    </row>
    <row r="1988" spans="2:2">
      <c r="B1988" s="79"/>
    </row>
    <row r="1989" spans="2:2">
      <c r="B1989" s="79"/>
    </row>
    <row r="1990" spans="2:2">
      <c r="B1990" s="79"/>
    </row>
    <row r="1991" spans="2:2">
      <c r="B1991" s="79"/>
    </row>
    <row r="1992" spans="2:2">
      <c r="B1992" s="79"/>
    </row>
    <row r="1993" spans="2:2">
      <c r="B1993" s="79"/>
    </row>
    <row r="1994" spans="2:2">
      <c r="B1994" s="79"/>
    </row>
    <row r="1995" spans="2:2">
      <c r="B1995" s="79"/>
    </row>
    <row r="1996" spans="2:2">
      <c r="B1996" s="79"/>
    </row>
    <row r="1997" spans="2:2">
      <c r="B1997" s="79"/>
    </row>
    <row r="1998" spans="2:2">
      <c r="B1998" s="79"/>
    </row>
    <row r="1999" spans="2:2">
      <c r="B1999" s="79"/>
    </row>
    <row r="2000" spans="2:2">
      <c r="B2000" s="79"/>
    </row>
    <row r="2001" spans="2:2">
      <c r="B2001" s="79"/>
    </row>
    <row r="2002" spans="2:2">
      <c r="B2002" s="79"/>
    </row>
    <row r="2003" spans="2:2">
      <c r="B2003" s="79"/>
    </row>
    <row r="2004" spans="2:2">
      <c r="B2004" s="79"/>
    </row>
    <row r="2005" spans="2:2">
      <c r="B2005" s="79"/>
    </row>
    <row r="2006" spans="2:2">
      <c r="B2006" s="79"/>
    </row>
    <row r="2007" spans="2:2">
      <c r="B2007" s="79"/>
    </row>
    <row r="2008" spans="2:2">
      <c r="B2008" s="79"/>
    </row>
    <row r="2009" spans="2:2">
      <c r="B2009" s="79"/>
    </row>
    <row r="2010" spans="2:2">
      <c r="B2010" s="79"/>
    </row>
    <row r="2011" spans="2:2">
      <c r="B2011" s="79"/>
    </row>
    <row r="2012" spans="2:2">
      <c r="B2012" s="79"/>
    </row>
    <row r="2013" spans="2:2">
      <c r="B2013" s="79"/>
    </row>
    <row r="2014" spans="2:2">
      <c r="B2014" s="79"/>
    </row>
    <row r="2015" spans="2:2">
      <c r="B2015" s="79"/>
    </row>
    <row r="2016" spans="2:2">
      <c r="B2016" s="79"/>
    </row>
    <row r="2017" spans="2:2">
      <c r="B2017" s="79"/>
    </row>
    <row r="2018" spans="2:2">
      <c r="B2018" s="79"/>
    </row>
    <row r="2019" spans="2:2">
      <c r="B2019" s="79"/>
    </row>
    <row r="2020" spans="2:2">
      <c r="B2020" s="79"/>
    </row>
    <row r="2021" spans="2:2">
      <c r="B2021" s="79"/>
    </row>
    <row r="2022" spans="2:2">
      <c r="B2022" s="79"/>
    </row>
    <row r="2023" spans="2:2">
      <c r="B2023" s="79"/>
    </row>
    <row r="2024" spans="2:2">
      <c r="B2024" s="79"/>
    </row>
    <row r="2025" spans="2:2">
      <c r="B2025" s="79"/>
    </row>
    <row r="2026" spans="2:2">
      <c r="B2026" s="79"/>
    </row>
    <row r="2027" spans="2:2">
      <c r="B2027" s="79"/>
    </row>
    <row r="2028" spans="2:2">
      <c r="B2028" s="79"/>
    </row>
    <row r="2029" spans="2:2">
      <c r="B2029" s="79"/>
    </row>
    <row r="2030" spans="2:2">
      <c r="B2030" s="79"/>
    </row>
    <row r="2031" spans="2:2">
      <c r="B2031" s="79"/>
    </row>
    <row r="2032" spans="2:2">
      <c r="B2032" s="79"/>
    </row>
    <row r="2033" spans="2:2">
      <c r="B2033" s="79"/>
    </row>
    <row r="2034" spans="2:2">
      <c r="B2034" s="79"/>
    </row>
    <row r="2035" spans="2:2">
      <c r="B2035" s="79"/>
    </row>
    <row r="2036" spans="2:2">
      <c r="B2036" s="79"/>
    </row>
    <row r="2037" spans="2:2">
      <c r="B2037" s="79"/>
    </row>
    <row r="2038" spans="2:2">
      <c r="B2038" s="79"/>
    </row>
    <row r="2039" spans="2:2">
      <c r="B2039" s="79"/>
    </row>
    <row r="2040" spans="2:2">
      <c r="B2040" s="79"/>
    </row>
    <row r="2041" spans="2:2">
      <c r="B2041" s="79"/>
    </row>
    <row r="2042" spans="2:2">
      <c r="B2042" s="79"/>
    </row>
    <row r="2043" spans="2:2">
      <c r="B2043" s="79"/>
    </row>
    <row r="2044" spans="2:2">
      <c r="B2044" s="79"/>
    </row>
    <row r="2045" spans="2:2">
      <c r="B2045" s="79"/>
    </row>
    <row r="2046" spans="2:2">
      <c r="B2046" s="79"/>
    </row>
    <row r="2047" spans="2:2">
      <c r="B2047" s="79"/>
    </row>
    <row r="2048" spans="2:2">
      <c r="B2048" s="79"/>
    </row>
    <row r="2049" spans="2:2">
      <c r="B2049" s="79"/>
    </row>
    <row r="2050" spans="2:2">
      <c r="B2050" s="79"/>
    </row>
    <row r="2051" spans="2:2">
      <c r="B2051" s="79"/>
    </row>
    <row r="2052" spans="2:2">
      <c r="B2052" s="79"/>
    </row>
    <row r="2053" spans="2:2">
      <c r="B2053" s="79"/>
    </row>
    <row r="2054" spans="2:2">
      <c r="B2054" s="79"/>
    </row>
    <row r="2055" spans="2:2">
      <c r="B2055" s="79"/>
    </row>
    <row r="2056" spans="2:2">
      <c r="B2056" s="79"/>
    </row>
    <row r="2057" spans="2:2">
      <c r="B2057" s="79"/>
    </row>
    <row r="2058" spans="2:2">
      <c r="B2058" s="79"/>
    </row>
    <row r="2059" spans="2:2">
      <c r="B2059" s="79"/>
    </row>
    <row r="2060" spans="2:2">
      <c r="B2060" s="79"/>
    </row>
    <row r="2061" spans="2:2">
      <c r="B2061" s="79"/>
    </row>
    <row r="2062" spans="2:2">
      <c r="B2062" s="79"/>
    </row>
    <row r="2063" spans="2:2">
      <c r="B2063" s="79"/>
    </row>
    <row r="2064" spans="2:2">
      <c r="B2064" s="79"/>
    </row>
    <row r="2065" spans="2:2">
      <c r="B2065" s="79"/>
    </row>
    <row r="2066" spans="2:2">
      <c r="B2066" s="79"/>
    </row>
    <row r="2067" spans="2:2">
      <c r="B2067" s="79"/>
    </row>
    <row r="2068" spans="2:2">
      <c r="B2068" s="79"/>
    </row>
    <row r="2069" spans="2:2">
      <c r="B2069" s="79"/>
    </row>
    <row r="2070" spans="2:2">
      <c r="B2070" s="79"/>
    </row>
    <row r="2071" spans="2:2">
      <c r="B2071" s="79"/>
    </row>
    <row r="2072" spans="2:2">
      <c r="B2072" s="79"/>
    </row>
    <row r="2073" spans="2:2">
      <c r="B2073" s="79"/>
    </row>
    <row r="2074" spans="2:2">
      <c r="B2074" s="79"/>
    </row>
    <row r="2075" spans="2:2">
      <c r="B2075" s="79"/>
    </row>
    <row r="2076" spans="2:2">
      <c r="B2076" s="79"/>
    </row>
    <row r="2077" spans="2:2">
      <c r="B2077" s="79"/>
    </row>
    <row r="2078" spans="2:2">
      <c r="B2078" s="79"/>
    </row>
    <row r="2079" spans="2:2">
      <c r="B2079" s="79"/>
    </row>
    <row r="2080" spans="2:2">
      <c r="B2080" s="79"/>
    </row>
    <row r="2081" spans="2:2">
      <c r="B2081" s="79"/>
    </row>
    <row r="2082" spans="2:2">
      <c r="B2082" s="79"/>
    </row>
    <row r="2083" spans="2:2">
      <c r="B2083" s="79"/>
    </row>
    <row r="2084" spans="2:2">
      <c r="B2084" s="79"/>
    </row>
    <row r="2085" spans="2:2">
      <c r="B2085" s="79"/>
    </row>
    <row r="2086" spans="2:2">
      <c r="B2086" s="79"/>
    </row>
    <row r="2087" spans="2:2">
      <c r="B2087" s="79"/>
    </row>
    <row r="2088" spans="2:2">
      <c r="B2088" s="79"/>
    </row>
    <row r="2089" spans="2:2">
      <c r="B2089" s="79"/>
    </row>
    <row r="2090" spans="2:2">
      <c r="B2090" s="79"/>
    </row>
    <row r="2091" spans="2:2">
      <c r="B2091" s="79"/>
    </row>
    <row r="2092" spans="2:2">
      <c r="B2092" s="79"/>
    </row>
    <row r="2093" spans="2:2">
      <c r="B2093" s="79"/>
    </row>
    <row r="2094" spans="2:2">
      <c r="B2094" s="79"/>
    </row>
    <row r="2095" spans="2:2">
      <c r="B2095" s="79"/>
    </row>
    <row r="2096" spans="2:2">
      <c r="B2096" s="79"/>
    </row>
    <row r="2097" spans="2:2">
      <c r="B2097" s="79"/>
    </row>
    <row r="2098" spans="2:2">
      <c r="B2098" s="79"/>
    </row>
    <row r="2099" spans="2:2">
      <c r="B2099" s="79"/>
    </row>
    <row r="2100" spans="2:2">
      <c r="B2100" s="79"/>
    </row>
    <row r="2101" spans="2:2">
      <c r="B2101" s="79"/>
    </row>
    <row r="2102" spans="2:2">
      <c r="B2102" s="79"/>
    </row>
    <row r="2103" spans="2:2">
      <c r="B2103" s="79"/>
    </row>
    <row r="2104" spans="2:2">
      <c r="B2104" s="79"/>
    </row>
    <row r="2105" spans="2:2">
      <c r="B2105" s="79"/>
    </row>
    <row r="2106" spans="2:2">
      <c r="B2106" s="79"/>
    </row>
    <row r="2107" spans="2:2">
      <c r="B2107" s="79"/>
    </row>
    <row r="2108" spans="2:2">
      <c r="B2108" s="79"/>
    </row>
    <row r="2109" spans="2:2">
      <c r="B2109" s="79"/>
    </row>
    <row r="2110" spans="2:2">
      <c r="B2110" s="79"/>
    </row>
    <row r="2111" spans="2:2">
      <c r="B2111" s="79"/>
    </row>
    <row r="2112" spans="2:2">
      <c r="B2112" s="79"/>
    </row>
    <row r="2113" spans="2:2">
      <c r="B2113" s="79"/>
    </row>
    <row r="2114" spans="2:2">
      <c r="B2114" s="79"/>
    </row>
    <row r="2115" spans="2:2">
      <c r="B2115" s="79"/>
    </row>
    <row r="2116" spans="2:2">
      <c r="B2116" s="79"/>
    </row>
    <row r="2117" spans="2:2">
      <c r="B2117" s="79"/>
    </row>
    <row r="2118" spans="2:2">
      <c r="B2118" s="79"/>
    </row>
    <row r="2119" spans="2:2">
      <c r="B2119" s="79"/>
    </row>
    <row r="2120" spans="2:2">
      <c r="B2120" s="79"/>
    </row>
    <row r="2121" spans="2:2">
      <c r="B2121" s="79"/>
    </row>
    <row r="2122" spans="2:2">
      <c r="B2122" s="79"/>
    </row>
    <row r="2123" spans="2:2">
      <c r="B2123" s="79"/>
    </row>
    <row r="2124" spans="2:2">
      <c r="B2124" s="79"/>
    </row>
    <row r="2125" spans="2:2">
      <c r="B2125" s="79"/>
    </row>
    <row r="2126" spans="2:2">
      <c r="B2126" s="79"/>
    </row>
    <row r="2127" spans="2:2">
      <c r="B2127" s="79"/>
    </row>
    <row r="2128" spans="2:2">
      <c r="B2128" s="79"/>
    </row>
    <row r="2129" spans="2:2">
      <c r="B2129" s="79"/>
    </row>
    <row r="2130" spans="2:2">
      <c r="B2130" s="79"/>
    </row>
    <row r="2131" spans="2:2">
      <c r="B2131" s="79"/>
    </row>
    <row r="2132" spans="2:2">
      <c r="B2132" s="79"/>
    </row>
    <row r="2133" spans="2:2">
      <c r="B2133" s="79"/>
    </row>
    <row r="2134" spans="2:2">
      <c r="B2134" s="79"/>
    </row>
    <row r="2135" spans="2:2">
      <c r="B2135" s="79"/>
    </row>
    <row r="2136" spans="2:2">
      <c r="B2136" s="79"/>
    </row>
    <row r="2137" spans="2:2">
      <c r="B2137" s="79"/>
    </row>
    <row r="2138" spans="2:2">
      <c r="B2138" s="79"/>
    </row>
    <row r="2139" spans="2:2">
      <c r="B2139" s="79"/>
    </row>
    <row r="2140" spans="2:2">
      <c r="B2140" s="79"/>
    </row>
    <row r="2141" spans="2:2">
      <c r="B2141" s="79"/>
    </row>
    <row r="2142" spans="2:2">
      <c r="B2142" s="79"/>
    </row>
    <row r="2143" spans="2:2">
      <c r="B2143" s="79"/>
    </row>
    <row r="2144" spans="2:2">
      <c r="B2144" s="79"/>
    </row>
    <row r="2145" spans="2:2">
      <c r="B2145" s="79"/>
    </row>
    <row r="2146" spans="2:2">
      <c r="B2146" s="79"/>
    </row>
    <row r="2147" spans="2:2">
      <c r="B2147" s="79"/>
    </row>
    <row r="2148" spans="2:2">
      <c r="B2148" s="79"/>
    </row>
    <row r="2149" spans="2:2">
      <c r="B2149" s="79"/>
    </row>
    <row r="2150" spans="2:2">
      <c r="B2150" s="79"/>
    </row>
    <row r="2151" spans="2:2">
      <c r="B2151" s="79"/>
    </row>
    <row r="2152" spans="2:2">
      <c r="B2152" s="79"/>
    </row>
    <row r="2153" spans="2:2">
      <c r="B2153" s="79"/>
    </row>
    <row r="2154" spans="2:2">
      <c r="B2154" s="79"/>
    </row>
    <row r="2155" spans="2:2">
      <c r="B2155" s="79"/>
    </row>
    <row r="2156" spans="2:2">
      <c r="B2156" s="79"/>
    </row>
    <row r="2157" spans="2:2">
      <c r="B2157" s="79"/>
    </row>
    <row r="2158" spans="2:2">
      <c r="B2158" s="79"/>
    </row>
    <row r="2159" spans="2:2">
      <c r="B2159" s="79"/>
    </row>
    <row r="2160" spans="2:2">
      <c r="B2160" s="79"/>
    </row>
    <row r="2161" spans="2:2">
      <c r="B2161" s="79"/>
    </row>
    <row r="2162" spans="2:2">
      <c r="B2162" s="79"/>
    </row>
    <row r="2163" spans="2:2">
      <c r="B2163" s="79"/>
    </row>
    <row r="2164" spans="2:2">
      <c r="B2164" s="79"/>
    </row>
    <row r="2165" spans="2:2">
      <c r="B2165" s="79"/>
    </row>
    <row r="2166" spans="2:2">
      <c r="B2166" s="79"/>
    </row>
    <row r="2167" spans="2:2">
      <c r="B2167" s="79"/>
    </row>
    <row r="2168" spans="2:2">
      <c r="B2168" s="79"/>
    </row>
    <row r="2169" spans="2:2">
      <c r="B2169" s="79"/>
    </row>
    <row r="2170" spans="2:2">
      <c r="B2170" s="79"/>
    </row>
    <row r="2171" spans="2:2">
      <c r="B2171" s="79"/>
    </row>
    <row r="2172" spans="2:2">
      <c r="B2172" s="79"/>
    </row>
    <row r="2173" spans="2:2">
      <c r="B2173" s="79"/>
    </row>
    <row r="2174" spans="2:2">
      <c r="B2174" s="79"/>
    </row>
    <row r="2175" spans="2:2">
      <c r="B2175" s="79"/>
    </row>
    <row r="2176" spans="2:2">
      <c r="B2176" s="79"/>
    </row>
    <row r="2177" spans="2:2">
      <c r="B2177" s="79"/>
    </row>
    <row r="2178" spans="2:2">
      <c r="B2178" s="79"/>
    </row>
    <row r="2179" spans="2:2">
      <c r="B2179" s="79"/>
    </row>
    <row r="2180" spans="2:2">
      <c r="B2180" s="79"/>
    </row>
    <row r="2181" spans="2:2">
      <c r="B2181" s="79"/>
    </row>
    <row r="2182" spans="2:2">
      <c r="B2182" s="79"/>
    </row>
    <row r="2183" spans="2:2">
      <c r="B2183" s="79"/>
    </row>
    <row r="2184" spans="2:2">
      <c r="B2184" s="79"/>
    </row>
    <row r="2185" spans="2:2">
      <c r="B2185" s="79"/>
    </row>
    <row r="2186" spans="2:2">
      <c r="B2186" s="79"/>
    </row>
    <row r="2187" spans="2:2">
      <c r="B2187" s="79"/>
    </row>
    <row r="2188" spans="2:2">
      <c r="B2188" s="79"/>
    </row>
    <row r="2189" spans="2:2">
      <c r="B2189" s="79"/>
    </row>
    <row r="2190" spans="2:2">
      <c r="B2190" s="79"/>
    </row>
    <row r="2191" spans="2:2">
      <c r="B2191" s="79"/>
    </row>
    <row r="2192" spans="2:2">
      <c r="B2192" s="79"/>
    </row>
    <row r="2193" spans="2:2">
      <c r="B2193" s="79"/>
    </row>
    <row r="2194" spans="2:2">
      <c r="B2194" s="79"/>
    </row>
    <row r="2195" spans="2:2">
      <c r="B2195" s="79"/>
    </row>
    <row r="2196" spans="2:2">
      <c r="B2196" s="79"/>
    </row>
    <row r="2197" spans="2:2">
      <c r="B2197" s="79"/>
    </row>
    <row r="2198" spans="2:2">
      <c r="B2198" s="79"/>
    </row>
    <row r="2199" spans="2:2">
      <c r="B2199" s="79"/>
    </row>
    <row r="2200" spans="2:2">
      <c r="B2200" s="79"/>
    </row>
    <row r="2201" spans="2:2">
      <c r="B2201" s="79"/>
    </row>
    <row r="2202" spans="2:2">
      <c r="B2202" s="79"/>
    </row>
    <row r="2203" spans="2:2">
      <c r="B2203" s="79"/>
    </row>
    <row r="2204" spans="2:2">
      <c r="B2204" s="79"/>
    </row>
    <row r="2205" spans="2:2">
      <c r="B2205" s="79"/>
    </row>
    <row r="2206" spans="2:2">
      <c r="B2206" s="79"/>
    </row>
    <row r="2207" spans="2:2">
      <c r="B2207" s="79"/>
    </row>
    <row r="2208" spans="2:2">
      <c r="B2208" s="79"/>
    </row>
    <row r="2209" spans="2:2">
      <c r="B2209" s="79"/>
    </row>
    <row r="2210" spans="2:2">
      <c r="B2210" s="79"/>
    </row>
    <row r="2211" spans="2:2">
      <c r="B2211" s="79"/>
    </row>
    <row r="2212" spans="2:2">
      <c r="B2212" s="79"/>
    </row>
    <row r="2213" spans="2:2">
      <c r="B2213" s="79"/>
    </row>
    <row r="2214" spans="2:2">
      <c r="B2214" s="79"/>
    </row>
    <row r="2215" spans="2:2">
      <c r="B2215" s="79"/>
    </row>
    <row r="2216" spans="2:2">
      <c r="B2216" s="79"/>
    </row>
    <row r="2217" spans="2:2">
      <c r="B2217" s="79"/>
    </row>
    <row r="2218" spans="2:2">
      <c r="B2218" s="79"/>
    </row>
    <row r="2219" spans="2:2">
      <c r="B2219" s="79"/>
    </row>
    <row r="2220" spans="2:2">
      <c r="B2220" s="79"/>
    </row>
    <row r="2221" spans="2:2">
      <c r="B2221" s="79"/>
    </row>
    <row r="2222" spans="2:2">
      <c r="B2222" s="79"/>
    </row>
    <row r="2223" spans="2:2">
      <c r="B2223" s="79"/>
    </row>
    <row r="2224" spans="2:2">
      <c r="B2224" s="79"/>
    </row>
    <row r="2225" spans="2:2">
      <c r="B2225" s="79"/>
    </row>
    <row r="2226" spans="2:2">
      <c r="B2226" s="79"/>
    </row>
    <row r="2227" spans="2:2">
      <c r="B2227" s="79"/>
    </row>
    <row r="2228" spans="2:2">
      <c r="B2228" s="79"/>
    </row>
    <row r="2229" spans="2:2">
      <c r="B2229" s="79"/>
    </row>
    <row r="2230" spans="2:2">
      <c r="B2230" s="79"/>
    </row>
    <row r="2231" spans="2:2">
      <c r="B2231" s="79"/>
    </row>
    <row r="2232" spans="2:2">
      <c r="B2232" s="79"/>
    </row>
    <row r="2233" spans="2:2">
      <c r="B2233" s="79"/>
    </row>
    <row r="2234" spans="2:2">
      <c r="B2234" s="79"/>
    </row>
    <row r="2235" spans="2:2">
      <c r="B2235" s="79"/>
    </row>
    <row r="2236" spans="2:2">
      <c r="B2236" s="79"/>
    </row>
    <row r="2237" spans="2:2">
      <c r="B2237" s="79"/>
    </row>
    <row r="2238" spans="2:2">
      <c r="B2238" s="79"/>
    </row>
    <row r="2239" spans="2:2">
      <c r="B2239" s="79"/>
    </row>
    <row r="2240" spans="2:2">
      <c r="B2240" s="79"/>
    </row>
    <row r="2241" spans="2:2">
      <c r="B2241" s="79"/>
    </row>
    <row r="2242" spans="2:2">
      <c r="B2242" s="79"/>
    </row>
    <row r="2243" spans="2:2">
      <c r="B2243" s="79"/>
    </row>
    <row r="2244" spans="2:2">
      <c r="B2244" s="79"/>
    </row>
    <row r="2245" spans="2:2">
      <c r="B2245" s="79"/>
    </row>
    <row r="2246" spans="2:2">
      <c r="B2246" s="79"/>
    </row>
    <row r="2247" spans="2:2">
      <c r="B2247" s="79"/>
    </row>
    <row r="2248" spans="2:2">
      <c r="B2248" s="79"/>
    </row>
    <row r="2249" spans="2:2">
      <c r="B2249" s="79"/>
    </row>
    <row r="2250" spans="2:2">
      <c r="B2250" s="79"/>
    </row>
    <row r="2251" spans="2:2">
      <c r="B2251" s="79"/>
    </row>
    <row r="2252" spans="2:2">
      <c r="B2252" s="79"/>
    </row>
    <row r="2253" spans="2:2">
      <c r="B2253" s="79"/>
    </row>
    <row r="2254" spans="2:2">
      <c r="B2254" s="79"/>
    </row>
    <row r="2255" spans="2:2">
      <c r="B2255" s="79"/>
    </row>
    <row r="2256" spans="2:2">
      <c r="B2256" s="79"/>
    </row>
    <row r="2257" spans="2:2">
      <c r="B2257" s="79"/>
    </row>
    <row r="2258" spans="2:2">
      <c r="B2258" s="79"/>
    </row>
    <row r="2259" spans="2:2">
      <c r="B2259" s="79"/>
    </row>
    <row r="2260" spans="2:2">
      <c r="B2260" s="79"/>
    </row>
    <row r="2261" spans="2:2">
      <c r="B2261" s="79"/>
    </row>
    <row r="2262" spans="2:2">
      <c r="B2262" s="79"/>
    </row>
    <row r="2263" spans="2:2">
      <c r="B2263" s="79"/>
    </row>
    <row r="2264" spans="2:2">
      <c r="B2264" s="79"/>
    </row>
    <row r="2265" spans="2:2">
      <c r="B2265" s="79"/>
    </row>
    <row r="2266" spans="2:2">
      <c r="B2266" s="79"/>
    </row>
    <row r="2267" spans="2:2">
      <c r="B2267" s="79"/>
    </row>
    <row r="2268" spans="2:2">
      <c r="B2268" s="79"/>
    </row>
    <row r="2269" spans="2:2">
      <c r="B2269" s="79"/>
    </row>
    <row r="2270" spans="2:2">
      <c r="B2270" s="79"/>
    </row>
    <row r="2271" spans="2:2">
      <c r="B2271" s="79"/>
    </row>
    <row r="2272" spans="2:2">
      <c r="B2272" s="79"/>
    </row>
    <row r="2273" spans="2:2">
      <c r="B2273" s="79"/>
    </row>
    <row r="2274" spans="2:2">
      <c r="B2274" s="79"/>
    </row>
    <row r="2275" spans="2:2">
      <c r="B2275" s="79"/>
    </row>
    <row r="2276" spans="2:2">
      <c r="B2276" s="79"/>
    </row>
    <row r="2277" spans="2:2">
      <c r="B2277" s="79"/>
    </row>
    <row r="2278" spans="2:2">
      <c r="B2278" s="79"/>
    </row>
    <row r="2279" spans="2:2">
      <c r="B2279" s="79"/>
    </row>
    <row r="2280" spans="2:2">
      <c r="B2280" s="79"/>
    </row>
    <row r="2281" spans="2:2">
      <c r="B2281" s="79"/>
    </row>
    <row r="2282" spans="2:2">
      <c r="B2282" s="79"/>
    </row>
    <row r="2283" spans="2:2">
      <c r="B2283" s="79"/>
    </row>
    <row r="2284" spans="2:2">
      <c r="B2284" s="79"/>
    </row>
    <row r="2285" spans="2:2">
      <c r="B2285" s="79"/>
    </row>
    <row r="2286" spans="2:2">
      <c r="B2286" s="79"/>
    </row>
    <row r="2287" spans="2:2">
      <c r="B2287" s="79"/>
    </row>
    <row r="2288" spans="2:2">
      <c r="B2288" s="79"/>
    </row>
    <row r="2289" spans="2:2">
      <c r="B2289" s="79"/>
    </row>
    <row r="2290" spans="2:2">
      <c r="B2290" s="79"/>
    </row>
    <row r="2291" spans="2:2">
      <c r="B2291" s="79"/>
    </row>
    <row r="2292" spans="2:2">
      <c r="B2292" s="79"/>
    </row>
    <row r="2293" spans="2:2">
      <c r="B2293" s="79"/>
    </row>
    <row r="2294" spans="2:2">
      <c r="B2294" s="79"/>
    </row>
    <row r="2295" spans="2:2">
      <c r="B2295" s="79"/>
    </row>
    <row r="2296" spans="2:2">
      <c r="B2296" s="79"/>
    </row>
    <row r="2297" spans="2:2">
      <c r="B2297" s="79"/>
    </row>
    <row r="2298" spans="2:2">
      <c r="B2298" s="79"/>
    </row>
    <row r="2299" spans="2:2">
      <c r="B2299" s="79"/>
    </row>
    <row r="2300" spans="2:2">
      <c r="B2300" s="79"/>
    </row>
    <row r="2301" spans="2:2">
      <c r="B2301" s="79"/>
    </row>
    <row r="2302" spans="2:2">
      <c r="B2302" s="79"/>
    </row>
    <row r="2303" spans="2:2">
      <c r="B2303" s="79"/>
    </row>
    <row r="2304" spans="2:2">
      <c r="B2304" s="79"/>
    </row>
    <row r="2305" spans="2:2">
      <c r="B2305" s="79"/>
    </row>
    <row r="2306" spans="2:2">
      <c r="B2306" s="79"/>
    </row>
    <row r="2307" spans="2:2">
      <c r="B2307" s="79"/>
    </row>
    <row r="2308" spans="2:2">
      <c r="B2308" s="79"/>
    </row>
    <row r="2309" spans="2:2">
      <c r="B2309" s="79"/>
    </row>
    <row r="2310" spans="2:2">
      <c r="B2310" s="79"/>
    </row>
    <row r="2311" spans="2:2">
      <c r="B2311" s="79"/>
    </row>
    <row r="2312" spans="2:2">
      <c r="B2312" s="79"/>
    </row>
    <row r="2313" spans="2:2">
      <c r="B2313" s="79"/>
    </row>
    <row r="2314" spans="2:2">
      <c r="B2314" s="79"/>
    </row>
    <row r="2315" spans="2:2">
      <c r="B2315" s="79"/>
    </row>
    <row r="2316" spans="2:2">
      <c r="B2316" s="79"/>
    </row>
    <row r="2317" spans="2:2">
      <c r="B2317" s="79"/>
    </row>
    <row r="2318" spans="2:2">
      <c r="B2318" s="79"/>
    </row>
    <row r="2319" spans="2:2">
      <c r="B2319" s="79"/>
    </row>
    <row r="2320" spans="2:2">
      <c r="B2320" s="79"/>
    </row>
    <row r="2321" spans="2:2">
      <c r="B2321" s="79"/>
    </row>
    <row r="2322" spans="2:2">
      <c r="B2322" s="79"/>
    </row>
    <row r="2323" spans="2:2">
      <c r="B2323" s="79"/>
    </row>
    <row r="2324" spans="2:2">
      <c r="B2324" s="79"/>
    </row>
    <row r="2325" spans="2:2">
      <c r="B2325" s="79"/>
    </row>
    <row r="2326" spans="2:2">
      <c r="B2326" s="79"/>
    </row>
    <row r="2327" spans="2:2">
      <c r="B2327" s="79"/>
    </row>
    <row r="2328" spans="2:2">
      <c r="B2328" s="79"/>
    </row>
    <row r="2329" spans="2:2">
      <c r="B2329" s="79"/>
    </row>
    <row r="2330" spans="2:2">
      <c r="B2330" s="79"/>
    </row>
    <row r="2331" spans="2:2">
      <c r="B2331" s="79"/>
    </row>
    <row r="2332" spans="2:2">
      <c r="B2332" s="79"/>
    </row>
    <row r="2333" spans="2:2">
      <c r="B2333" s="79"/>
    </row>
    <row r="2334" spans="2:2">
      <c r="B2334" s="79"/>
    </row>
    <row r="2335" spans="2:2">
      <c r="B2335" s="79"/>
    </row>
    <row r="2336" spans="2:2">
      <c r="B2336" s="79"/>
    </row>
    <row r="2337" spans="2:2">
      <c r="B2337" s="79"/>
    </row>
    <row r="2338" spans="2:2">
      <c r="B2338" s="79"/>
    </row>
    <row r="2339" spans="2:2">
      <c r="B2339" s="79"/>
    </row>
    <row r="2340" spans="2:2">
      <c r="B2340" s="79"/>
    </row>
    <row r="2341" spans="2:2">
      <c r="B2341" s="79"/>
    </row>
    <row r="2342" spans="2:2">
      <c r="B2342" s="79"/>
    </row>
    <row r="2343" spans="2:2">
      <c r="B2343" s="79"/>
    </row>
    <row r="2344" spans="2:2">
      <c r="B2344" s="79"/>
    </row>
    <row r="2345" spans="2:2">
      <c r="B2345" s="79"/>
    </row>
    <row r="2346" spans="2:2">
      <c r="B2346" s="79"/>
    </row>
    <row r="2347" spans="2:2">
      <c r="B2347" s="79"/>
    </row>
    <row r="2348" spans="2:2">
      <c r="B2348" s="79"/>
    </row>
    <row r="2349" spans="2:2">
      <c r="B2349" s="79"/>
    </row>
    <row r="2350" spans="2:2">
      <c r="B2350" s="79"/>
    </row>
    <row r="2351" spans="2:2">
      <c r="B2351" s="79"/>
    </row>
    <row r="2352" spans="2:2">
      <c r="B2352" s="79"/>
    </row>
    <row r="2353" spans="2:2">
      <c r="B2353" s="79"/>
    </row>
    <row r="2354" spans="2:2">
      <c r="B2354" s="79"/>
    </row>
    <row r="2355" spans="2:2">
      <c r="B2355" s="79"/>
    </row>
    <row r="2356" spans="2:2">
      <c r="B2356" s="79"/>
    </row>
    <row r="2357" spans="2:2">
      <c r="B2357" s="79"/>
    </row>
    <row r="2358" spans="2:2">
      <c r="B2358" s="79"/>
    </row>
    <row r="2359" spans="2:2">
      <c r="B2359" s="79"/>
    </row>
    <row r="2360" spans="2:2">
      <c r="B2360" s="79"/>
    </row>
    <row r="2361" spans="2:2">
      <c r="B2361" s="79"/>
    </row>
    <row r="2362" spans="2:2">
      <c r="B2362" s="79"/>
    </row>
    <row r="2363" spans="2:2">
      <c r="B2363" s="79"/>
    </row>
    <row r="2364" spans="2:2">
      <c r="B2364" s="79"/>
    </row>
    <row r="2365" spans="2:2">
      <c r="B2365" s="79"/>
    </row>
    <row r="2366" spans="2:2">
      <c r="B2366" s="79"/>
    </row>
    <row r="2367" spans="2:2">
      <c r="B2367" s="79"/>
    </row>
    <row r="2368" spans="2:2">
      <c r="B2368" s="79"/>
    </row>
    <row r="2369" spans="2:2">
      <c r="B2369" s="79"/>
    </row>
    <row r="2370" spans="2:2">
      <c r="B2370" s="79"/>
    </row>
    <row r="2371" spans="2:2">
      <c r="B2371" s="79"/>
    </row>
    <row r="2372" spans="2:2">
      <c r="B2372" s="79"/>
    </row>
    <row r="2373" spans="2:2">
      <c r="B2373" s="79"/>
    </row>
    <row r="2374" spans="2:2">
      <c r="B2374" s="79"/>
    </row>
    <row r="2375" spans="2:2">
      <c r="B2375" s="79"/>
    </row>
    <row r="2376" spans="2:2">
      <c r="B2376" s="79"/>
    </row>
    <row r="2377" spans="2:2">
      <c r="B2377" s="79"/>
    </row>
    <row r="2378" spans="2:2">
      <c r="B2378" s="79"/>
    </row>
    <row r="2379" spans="2:2">
      <c r="B2379" s="79"/>
    </row>
    <row r="2380" spans="2:2">
      <c r="B2380" s="79"/>
    </row>
    <row r="2381" spans="2:2">
      <c r="B2381" s="79"/>
    </row>
    <row r="2382" spans="2:2">
      <c r="B2382" s="79"/>
    </row>
    <row r="2383" spans="2:2">
      <c r="B2383" s="79"/>
    </row>
    <row r="2384" spans="2:2">
      <c r="B2384" s="79"/>
    </row>
    <row r="2385" spans="2:2">
      <c r="B2385" s="79"/>
    </row>
    <row r="2386" spans="2:2">
      <c r="B2386" s="79"/>
    </row>
    <row r="2387" spans="2:2">
      <c r="B2387" s="79"/>
    </row>
    <row r="2388" spans="2:2">
      <c r="B2388" s="79"/>
    </row>
    <row r="2389" spans="2:2">
      <c r="B2389" s="79"/>
    </row>
    <row r="2390" spans="2:2">
      <c r="B2390" s="79"/>
    </row>
    <row r="2391" spans="2:2">
      <c r="B2391" s="79"/>
    </row>
    <row r="2392" spans="2:2">
      <c r="B2392" s="79"/>
    </row>
    <row r="2393" spans="2:2">
      <c r="B2393" s="79"/>
    </row>
    <row r="2394" spans="2:2">
      <c r="B2394" s="79"/>
    </row>
    <row r="2395" spans="2:2">
      <c r="B2395" s="79"/>
    </row>
    <row r="2396" spans="2:2">
      <c r="B2396" s="79"/>
    </row>
    <row r="2397" spans="2:2">
      <c r="B2397" s="79"/>
    </row>
    <row r="2398" spans="2:2">
      <c r="B2398" s="79"/>
    </row>
    <row r="2399" spans="2:2">
      <c r="B2399" s="79"/>
    </row>
    <row r="2400" spans="2:2">
      <c r="B2400" s="79"/>
    </row>
    <row r="2401" spans="2:2">
      <c r="B2401" s="79"/>
    </row>
    <row r="2402" spans="2:2">
      <c r="B2402" s="79"/>
    </row>
    <row r="2403" spans="2:2">
      <c r="B2403" s="79"/>
    </row>
    <row r="2404" spans="2:2">
      <c r="B2404" s="79"/>
    </row>
    <row r="2405" spans="2:2">
      <c r="B2405" s="79"/>
    </row>
    <row r="2406" spans="2:2">
      <c r="B2406" s="79"/>
    </row>
    <row r="2407" spans="2:2">
      <c r="B2407" s="79"/>
    </row>
    <row r="2408" spans="2:2">
      <c r="B2408" s="79"/>
    </row>
    <row r="2409" spans="2:2">
      <c r="B2409" s="79"/>
    </row>
    <row r="2410" spans="2:2">
      <c r="B2410" s="79"/>
    </row>
    <row r="2411" spans="2:2">
      <c r="B2411" s="79"/>
    </row>
    <row r="2412" spans="2:2">
      <c r="B2412" s="79"/>
    </row>
    <row r="2413" spans="2:2">
      <c r="B2413" s="79"/>
    </row>
    <row r="2414" spans="2:2">
      <c r="B2414" s="79"/>
    </row>
    <row r="2415" spans="2:2">
      <c r="B2415" s="79"/>
    </row>
    <row r="2416" spans="2:2">
      <c r="B2416" s="79"/>
    </row>
    <row r="2417" spans="2:2">
      <c r="B2417" s="79"/>
    </row>
    <row r="2418" spans="2:2">
      <c r="B2418" s="79"/>
    </row>
    <row r="2419" spans="2:2">
      <c r="B2419" s="79"/>
    </row>
    <row r="2420" spans="2:2">
      <c r="B2420" s="79"/>
    </row>
    <row r="2421" spans="2:2">
      <c r="B2421" s="79"/>
    </row>
    <row r="2422" spans="2:2">
      <c r="B2422" s="79"/>
    </row>
    <row r="2423" spans="2:2">
      <c r="B2423" s="79"/>
    </row>
    <row r="2424" spans="2:2">
      <c r="B2424" s="79"/>
    </row>
    <row r="2425" spans="2:2">
      <c r="B2425" s="79"/>
    </row>
    <row r="2426" spans="2:2">
      <c r="B2426" s="79"/>
    </row>
    <row r="2427" spans="2:2">
      <c r="B2427" s="79"/>
    </row>
    <row r="2428" spans="2:2">
      <c r="B2428" s="79"/>
    </row>
    <row r="2429" spans="2:2">
      <c r="B2429" s="79"/>
    </row>
    <row r="2430" spans="2:2">
      <c r="B2430" s="79"/>
    </row>
    <row r="2431" spans="2:2">
      <c r="B2431" s="79"/>
    </row>
    <row r="2432" spans="2:2">
      <c r="B2432" s="79"/>
    </row>
    <row r="2433" spans="2:2">
      <c r="B2433" s="79"/>
    </row>
    <row r="2434" spans="2:2">
      <c r="B2434" s="79"/>
    </row>
    <row r="2435" spans="2:2">
      <c r="B2435" s="79"/>
    </row>
    <row r="2436" spans="2:2">
      <c r="B2436" s="79"/>
    </row>
    <row r="2437" spans="2:2">
      <c r="B2437" s="79"/>
    </row>
    <row r="2438" spans="2:2">
      <c r="B2438" s="79"/>
    </row>
    <row r="2439" spans="2:2">
      <c r="B2439" s="79"/>
    </row>
    <row r="2440" spans="2:2">
      <c r="B2440" s="79"/>
    </row>
    <row r="2441" spans="2:2">
      <c r="B2441" s="79"/>
    </row>
    <row r="2442" spans="2:2">
      <c r="B2442" s="79"/>
    </row>
    <row r="2443" spans="2:2">
      <c r="B2443" s="79"/>
    </row>
    <row r="2444" spans="2:2">
      <c r="B2444" s="79"/>
    </row>
    <row r="2445" spans="2:2">
      <c r="B2445" s="79"/>
    </row>
    <row r="2446" spans="2:2">
      <c r="B2446" s="79"/>
    </row>
    <row r="2447" spans="2:2">
      <c r="B2447" s="79"/>
    </row>
    <row r="2448" spans="2:2">
      <c r="B2448" s="79"/>
    </row>
    <row r="2449" spans="2:2">
      <c r="B2449" s="79"/>
    </row>
    <row r="2450" spans="2:2">
      <c r="B2450" s="79"/>
    </row>
    <row r="2451" spans="2:2">
      <c r="B2451" s="79"/>
    </row>
    <row r="2452" spans="2:2">
      <c r="B2452" s="79"/>
    </row>
    <row r="2453" spans="2:2">
      <c r="B2453" s="79"/>
    </row>
    <row r="2454" spans="2:2">
      <c r="B2454" s="79"/>
    </row>
    <row r="2455" spans="2:2">
      <c r="B2455" s="79"/>
    </row>
    <row r="2456" spans="2:2">
      <c r="B2456" s="79"/>
    </row>
    <row r="2457" spans="2:2">
      <c r="B2457" s="79"/>
    </row>
    <row r="2458" spans="2:2">
      <c r="B2458" s="79"/>
    </row>
    <row r="2459" spans="2:2">
      <c r="B2459" s="79"/>
    </row>
    <row r="2460" spans="2:2">
      <c r="B2460" s="79"/>
    </row>
    <row r="2461" spans="2:2">
      <c r="B2461" s="79"/>
    </row>
    <row r="2462" spans="2:2">
      <c r="B2462" s="79"/>
    </row>
    <row r="2463" spans="2:2">
      <c r="B2463" s="79"/>
    </row>
    <row r="2464" spans="2:2">
      <c r="B2464" s="79"/>
    </row>
    <row r="2465" spans="2:2">
      <c r="B2465" s="79"/>
    </row>
    <row r="2466" spans="2:2">
      <c r="B2466" s="79"/>
    </row>
    <row r="2467" spans="2:2">
      <c r="B2467" s="79"/>
    </row>
    <row r="2468" spans="2:2">
      <c r="B2468" s="79"/>
    </row>
    <row r="2469" spans="2:2">
      <c r="B2469" s="79"/>
    </row>
    <row r="2470" spans="2:2">
      <c r="B2470" s="79"/>
    </row>
    <row r="2471" spans="2:2">
      <c r="B2471" s="79"/>
    </row>
    <row r="2472" spans="2:2">
      <c r="B2472" s="79"/>
    </row>
    <row r="2473" spans="2:2">
      <c r="B2473" s="79"/>
    </row>
    <row r="2474" spans="2:2">
      <c r="B2474" s="79"/>
    </row>
    <row r="2475" spans="2:2">
      <c r="B2475" s="79"/>
    </row>
    <row r="2476" spans="2:2">
      <c r="B2476" s="79"/>
    </row>
    <row r="2477" spans="2:2">
      <c r="B2477" s="79"/>
    </row>
    <row r="2478" spans="2:2">
      <c r="B2478" s="79"/>
    </row>
    <row r="2479" spans="2:2">
      <c r="B2479" s="79"/>
    </row>
    <row r="2480" spans="2:2">
      <c r="B2480" s="79"/>
    </row>
    <row r="2481" spans="2:2">
      <c r="B2481" s="79"/>
    </row>
    <row r="2482" spans="2:2">
      <c r="B2482" s="79"/>
    </row>
    <row r="2483" spans="2:2">
      <c r="B2483" s="79"/>
    </row>
    <row r="2484" spans="2:2">
      <c r="B2484" s="79"/>
    </row>
    <row r="2485" spans="2:2">
      <c r="B2485" s="79"/>
    </row>
    <row r="2486" spans="2:2">
      <c r="B2486" s="79"/>
    </row>
    <row r="2487" spans="2:2">
      <c r="B2487" s="79"/>
    </row>
    <row r="2488" spans="2:2">
      <c r="B2488" s="79"/>
    </row>
    <row r="2489" spans="2:2">
      <c r="B2489" s="79"/>
    </row>
    <row r="2490" spans="2:2">
      <c r="B2490" s="79"/>
    </row>
    <row r="2491" spans="2:2">
      <c r="B2491" s="79"/>
    </row>
    <row r="2492" spans="2:2">
      <c r="B2492" s="79"/>
    </row>
    <row r="2493" spans="2:2">
      <c r="B2493" s="79"/>
    </row>
    <row r="2494" spans="2:2">
      <c r="B2494" s="79"/>
    </row>
    <row r="2495" spans="2:2">
      <c r="B2495" s="79"/>
    </row>
    <row r="2496" spans="2:2">
      <c r="B2496" s="79"/>
    </row>
    <row r="2497" spans="2:2">
      <c r="B2497" s="79"/>
    </row>
    <row r="2498" spans="2:2">
      <c r="B2498" s="79"/>
    </row>
    <row r="2499" spans="2:2">
      <c r="B2499" s="79"/>
    </row>
    <row r="2500" spans="2:2">
      <c r="B2500" s="79"/>
    </row>
    <row r="2501" spans="2:2">
      <c r="B2501" s="79"/>
    </row>
    <row r="2502" spans="2:2">
      <c r="B2502" s="79"/>
    </row>
    <row r="2503" spans="2:2">
      <c r="B2503" s="79"/>
    </row>
    <row r="2504" spans="2:2">
      <c r="B2504" s="79"/>
    </row>
    <row r="2505" spans="2:2">
      <c r="B2505" s="79"/>
    </row>
    <row r="2506" spans="2:2">
      <c r="B2506" s="79"/>
    </row>
    <row r="2507" spans="2:2">
      <c r="B2507" s="79"/>
    </row>
    <row r="2508" spans="2:2">
      <c r="B2508" s="79"/>
    </row>
    <row r="2509" spans="2:2">
      <c r="B2509" s="79"/>
    </row>
    <row r="2510" spans="2:2">
      <c r="B2510" s="79"/>
    </row>
    <row r="2511" spans="2:2">
      <c r="B2511" s="79"/>
    </row>
    <row r="2512" spans="2:2">
      <c r="B2512" s="79"/>
    </row>
    <row r="2513" spans="2:2">
      <c r="B2513" s="79"/>
    </row>
    <row r="2514" spans="2:2">
      <c r="B2514" s="79"/>
    </row>
    <row r="2515" spans="2:2">
      <c r="B2515" s="79"/>
    </row>
    <row r="2516" spans="2:2">
      <c r="B2516" s="79"/>
    </row>
    <row r="2517" spans="2:2">
      <c r="B2517" s="79"/>
    </row>
    <row r="2518" spans="2:2">
      <c r="B2518" s="79"/>
    </row>
    <row r="2519" spans="2:2">
      <c r="B2519" s="79"/>
    </row>
    <row r="2520" spans="2:2">
      <c r="B2520" s="79"/>
    </row>
    <row r="2521" spans="2:2">
      <c r="B2521" s="79"/>
    </row>
    <row r="2522" spans="2:2">
      <c r="B2522" s="79"/>
    </row>
    <row r="2523" spans="2:2">
      <c r="B2523" s="79"/>
    </row>
    <row r="2524" spans="2:2">
      <c r="B2524" s="79"/>
    </row>
    <row r="2525" spans="2:2">
      <c r="B2525" s="79"/>
    </row>
    <row r="2526" spans="2:2">
      <c r="B2526" s="79"/>
    </row>
    <row r="2527" spans="2:2">
      <c r="B2527" s="79"/>
    </row>
    <row r="2528" spans="2:2">
      <c r="B2528" s="79"/>
    </row>
    <row r="2529" spans="2:2">
      <c r="B2529" s="79"/>
    </row>
    <row r="2530" spans="2:2">
      <c r="B2530" s="79"/>
    </row>
    <row r="2531" spans="2:2">
      <c r="B2531" s="79"/>
    </row>
    <row r="2532" spans="2:2">
      <c r="B2532" s="79"/>
    </row>
    <row r="2533" spans="2:2">
      <c r="B2533" s="79"/>
    </row>
    <row r="2534" spans="2:2">
      <c r="B2534" s="79"/>
    </row>
    <row r="2535" spans="2:2">
      <c r="B2535" s="79"/>
    </row>
    <row r="2536" spans="2:2">
      <c r="B2536" s="79"/>
    </row>
    <row r="2537" spans="2:2">
      <c r="B2537" s="79"/>
    </row>
    <row r="2538" spans="2:2">
      <c r="B2538" s="79"/>
    </row>
    <row r="2539" spans="2:2">
      <c r="B2539" s="79"/>
    </row>
    <row r="2540" spans="2:2">
      <c r="B2540" s="79"/>
    </row>
    <row r="2541" spans="2:2">
      <c r="B2541" s="79"/>
    </row>
    <row r="2542" spans="2:2">
      <c r="B2542" s="79"/>
    </row>
    <row r="2543" spans="2:2">
      <c r="B2543" s="79"/>
    </row>
    <row r="2544" spans="2:2">
      <c r="B2544" s="79"/>
    </row>
    <row r="2545" spans="2:2">
      <c r="B2545" s="79"/>
    </row>
    <row r="2546" spans="2:2">
      <c r="B2546" s="79"/>
    </row>
    <row r="2547" spans="2:2">
      <c r="B2547" s="79"/>
    </row>
    <row r="2548" spans="2:2">
      <c r="B2548" s="79"/>
    </row>
    <row r="2549" spans="2:2">
      <c r="B2549" s="79"/>
    </row>
    <row r="2550" spans="2:2">
      <c r="B2550" s="79"/>
    </row>
    <row r="2551" spans="2:2">
      <c r="B2551" s="79"/>
    </row>
    <row r="2552" spans="2:2">
      <c r="B2552" s="79"/>
    </row>
    <row r="2553" spans="2:2">
      <c r="B2553" s="79"/>
    </row>
    <row r="2554" spans="2:2">
      <c r="B2554" s="79"/>
    </row>
    <row r="2555" spans="2:2">
      <c r="B2555" s="79"/>
    </row>
    <row r="2556" spans="2:2">
      <c r="B2556" s="79"/>
    </row>
    <row r="2557" spans="2:2">
      <c r="B2557" s="79"/>
    </row>
    <row r="2558" spans="2:2">
      <c r="B2558" s="79"/>
    </row>
    <row r="2559" spans="2:2">
      <c r="B2559" s="79"/>
    </row>
    <row r="2560" spans="2:2">
      <c r="B2560" s="79"/>
    </row>
    <row r="2561" spans="2:2">
      <c r="B2561" s="79"/>
    </row>
    <row r="2562" spans="2:2">
      <c r="B2562" s="79"/>
    </row>
    <row r="2563" spans="2:2">
      <c r="B2563" s="79"/>
    </row>
    <row r="2564" spans="2:2">
      <c r="B2564" s="79"/>
    </row>
    <row r="2565" spans="2:2">
      <c r="B2565" s="79"/>
    </row>
    <row r="2566" spans="2:2">
      <c r="B2566" s="79"/>
    </row>
    <row r="2567" spans="2:2">
      <c r="B2567" s="79"/>
    </row>
    <row r="2568" spans="2:2">
      <c r="B2568" s="79"/>
    </row>
    <row r="2569" spans="2:2">
      <c r="B2569" s="79"/>
    </row>
    <row r="2570" spans="2:2">
      <c r="B2570" s="79"/>
    </row>
    <row r="2571" spans="2:2">
      <c r="B2571" s="79"/>
    </row>
    <row r="2572" spans="2:2">
      <c r="B2572" s="79"/>
    </row>
    <row r="2573" spans="2:2">
      <c r="B2573" s="79"/>
    </row>
    <row r="2574" spans="2:2">
      <c r="B2574" s="79"/>
    </row>
    <row r="2575" spans="2:2">
      <c r="B2575" s="79"/>
    </row>
    <row r="2576" spans="2:2">
      <c r="B2576" s="79"/>
    </row>
    <row r="2577" spans="2:2">
      <c r="B2577" s="79"/>
    </row>
    <row r="2578" spans="2:2">
      <c r="B2578" s="79"/>
    </row>
    <row r="2579" spans="2:2">
      <c r="B2579" s="79"/>
    </row>
    <row r="2580" spans="2:2">
      <c r="B2580" s="79"/>
    </row>
    <row r="2581" spans="2:2">
      <c r="B2581" s="79"/>
    </row>
    <row r="2582" spans="2:2">
      <c r="B2582" s="79"/>
    </row>
    <row r="2583" spans="2:2">
      <c r="B2583" s="79"/>
    </row>
    <row r="2584" spans="2:2">
      <c r="B2584" s="79"/>
    </row>
    <row r="2585" spans="2:2">
      <c r="B2585" s="79"/>
    </row>
    <row r="2586" spans="2:2">
      <c r="B2586" s="79"/>
    </row>
    <row r="2587" spans="2:2">
      <c r="B2587" s="79"/>
    </row>
    <row r="2588" spans="2:2">
      <c r="B2588" s="79"/>
    </row>
    <row r="2589" spans="2:2">
      <c r="B2589" s="79"/>
    </row>
    <row r="2590" spans="2:2">
      <c r="B2590" s="79"/>
    </row>
    <row r="2591" spans="2:2">
      <c r="B2591" s="79"/>
    </row>
    <row r="2592" spans="2:2">
      <c r="B2592" s="79"/>
    </row>
    <row r="2593" spans="2:2">
      <c r="B2593" s="79"/>
    </row>
    <row r="2594" spans="2:2">
      <c r="B2594" s="79"/>
    </row>
    <row r="2595" spans="2:2">
      <c r="B2595" s="79"/>
    </row>
    <row r="2596" spans="2:2">
      <c r="B2596" s="79"/>
    </row>
    <row r="2597" spans="2:2">
      <c r="B2597" s="79"/>
    </row>
    <row r="2598" spans="2:2">
      <c r="B2598" s="79"/>
    </row>
    <row r="2599" spans="2:2">
      <c r="B2599" s="79"/>
    </row>
    <row r="2600" spans="2:2">
      <c r="B2600" s="79"/>
    </row>
    <row r="2601" spans="2:2">
      <c r="B2601" s="79"/>
    </row>
    <row r="2602" spans="2:2">
      <c r="B2602" s="79"/>
    </row>
    <row r="2603" spans="2:2">
      <c r="B2603" s="79"/>
    </row>
    <row r="2604" spans="2:2">
      <c r="B2604" s="79"/>
    </row>
    <row r="2605" spans="2:2">
      <c r="B2605" s="79"/>
    </row>
    <row r="2606" spans="2:2">
      <c r="B2606" s="79"/>
    </row>
    <row r="2607" spans="2:2">
      <c r="B2607" s="79"/>
    </row>
    <row r="2608" spans="2:2">
      <c r="B2608" s="79"/>
    </row>
    <row r="2609" spans="2:2">
      <c r="B2609" s="79"/>
    </row>
    <row r="2610" spans="2:2">
      <c r="B2610" s="79"/>
    </row>
    <row r="2611" spans="2:2">
      <c r="B2611" s="79"/>
    </row>
    <row r="2612" spans="2:2">
      <c r="B2612" s="79"/>
    </row>
    <row r="2613" spans="2:2">
      <c r="B2613" s="79"/>
    </row>
    <row r="2614" spans="2:2">
      <c r="B2614" s="79"/>
    </row>
    <row r="2615" spans="2:2">
      <c r="B2615" s="79"/>
    </row>
    <row r="2616" spans="2:2">
      <c r="B2616" s="79"/>
    </row>
    <row r="2617" spans="2:2">
      <c r="B2617" s="79"/>
    </row>
    <row r="2618" spans="2:2">
      <c r="B2618" s="79"/>
    </row>
    <row r="2619" spans="2:2">
      <c r="B2619" s="79"/>
    </row>
    <row r="2620" spans="2:2">
      <c r="B2620" s="79"/>
    </row>
    <row r="2621" spans="2:2">
      <c r="B2621" s="79"/>
    </row>
    <row r="2622" spans="2:2">
      <c r="B2622" s="79"/>
    </row>
    <row r="2623" spans="2:2">
      <c r="B2623" s="79"/>
    </row>
    <row r="2624" spans="2:2">
      <c r="B2624" s="79"/>
    </row>
    <row r="2625" spans="2:2">
      <c r="B2625" s="79"/>
    </row>
    <row r="2626" spans="2:2">
      <c r="B2626" s="79"/>
    </row>
    <row r="2627" spans="2:2">
      <c r="B2627" s="79"/>
    </row>
    <row r="2628" spans="2:2">
      <c r="B2628" s="79"/>
    </row>
    <row r="2629" spans="2:2">
      <c r="B2629" s="79"/>
    </row>
    <row r="2630" spans="2:2">
      <c r="B2630" s="79"/>
    </row>
    <row r="2631" spans="2:2">
      <c r="B2631" s="79"/>
    </row>
    <row r="2632" spans="2:2">
      <c r="B2632" s="79"/>
    </row>
    <row r="2633" spans="2:2">
      <c r="B2633" s="79"/>
    </row>
    <row r="2634" spans="2:2">
      <c r="B2634" s="79"/>
    </row>
    <row r="2635" spans="2:2">
      <c r="B2635" s="79"/>
    </row>
    <row r="2636" spans="2:2">
      <c r="B2636" s="79"/>
    </row>
    <row r="2637" spans="2:2">
      <c r="B2637" s="79"/>
    </row>
    <row r="2638" spans="2:2">
      <c r="B2638" s="79"/>
    </row>
    <row r="2639" spans="2:2">
      <c r="B2639" s="79"/>
    </row>
    <row r="2640" spans="2:2">
      <c r="B2640" s="79"/>
    </row>
    <row r="2641" spans="2:2">
      <c r="B2641" s="79"/>
    </row>
    <row r="2642" spans="2:2">
      <c r="B2642" s="79"/>
    </row>
    <row r="2643" spans="2:2">
      <c r="B2643" s="79"/>
    </row>
    <row r="2644" spans="2:2">
      <c r="B2644" s="79"/>
    </row>
    <row r="2645" spans="2:2">
      <c r="B2645" s="79"/>
    </row>
    <row r="2646" spans="2:2">
      <c r="B2646" s="79"/>
    </row>
    <row r="2647" spans="2:2">
      <c r="B2647" s="79"/>
    </row>
    <row r="2648" spans="2:2">
      <c r="B2648" s="79"/>
    </row>
    <row r="2649" spans="2:2">
      <c r="B2649" s="79"/>
    </row>
    <row r="2650" spans="2:2">
      <c r="B2650" s="79"/>
    </row>
    <row r="2651" spans="2:2">
      <c r="B2651" s="79"/>
    </row>
    <row r="2652" spans="2:2">
      <c r="B2652" s="79"/>
    </row>
    <row r="2653" spans="2:2">
      <c r="B2653" s="79"/>
    </row>
    <row r="2654" spans="2:2">
      <c r="B2654" s="79"/>
    </row>
    <row r="2655" spans="2:2">
      <c r="B2655" s="79"/>
    </row>
    <row r="2656" spans="2:2">
      <c r="B2656" s="79"/>
    </row>
    <row r="2657" spans="2:2">
      <c r="B2657" s="79"/>
    </row>
    <row r="2658" spans="2:2">
      <c r="B2658" s="79"/>
    </row>
    <row r="2659" spans="2:2">
      <c r="B2659" s="79"/>
    </row>
    <row r="2660" spans="2:2">
      <c r="B2660" s="79"/>
    </row>
    <row r="2661" spans="2:2">
      <c r="B2661" s="79"/>
    </row>
    <row r="2662" spans="2:2">
      <c r="B2662" s="79"/>
    </row>
    <row r="2663" spans="2:2">
      <c r="B2663" s="79"/>
    </row>
    <row r="2664" spans="2:2">
      <c r="B2664" s="79"/>
    </row>
    <row r="2665" spans="2:2">
      <c r="B2665" s="79"/>
    </row>
    <row r="2666" spans="2:2">
      <c r="B2666" s="79"/>
    </row>
    <row r="2667" spans="2:2">
      <c r="B2667" s="79"/>
    </row>
    <row r="2668" spans="2:2">
      <c r="B2668" s="79"/>
    </row>
    <row r="2669" spans="2:2">
      <c r="B2669" s="79"/>
    </row>
    <row r="2670" spans="2:2">
      <c r="B2670" s="79"/>
    </row>
    <row r="2671" spans="2:2">
      <c r="B2671" s="79"/>
    </row>
    <row r="2672" spans="2:2">
      <c r="B2672" s="79"/>
    </row>
    <row r="2673" spans="2:2">
      <c r="B2673" s="79"/>
    </row>
    <row r="2674" spans="2:2">
      <c r="B2674" s="79"/>
    </row>
    <row r="2675" spans="2:2">
      <c r="B2675" s="79"/>
    </row>
    <row r="2676" spans="2:2">
      <c r="B2676" s="79"/>
    </row>
    <row r="2677" spans="2:2">
      <c r="B2677" s="79"/>
    </row>
    <row r="2678" spans="2:2">
      <c r="B2678" s="79"/>
    </row>
    <row r="2679" spans="2:2">
      <c r="B2679" s="79"/>
    </row>
    <row r="2680" spans="2:2">
      <c r="B2680" s="79"/>
    </row>
    <row r="2681" spans="2:2">
      <c r="B2681" s="79"/>
    </row>
    <row r="2682" spans="2:2">
      <c r="B2682" s="79"/>
    </row>
    <row r="2683" spans="2:2">
      <c r="B2683" s="79"/>
    </row>
    <row r="2684" spans="2:2">
      <c r="B2684" s="79"/>
    </row>
    <row r="2685" spans="2:2">
      <c r="B2685" s="79"/>
    </row>
    <row r="2686" spans="2:2">
      <c r="B2686" s="79"/>
    </row>
    <row r="2687" spans="2:2">
      <c r="B2687" s="79"/>
    </row>
    <row r="2688" spans="2:2">
      <c r="B2688" s="79"/>
    </row>
    <row r="2689" spans="2:2">
      <c r="B2689" s="79"/>
    </row>
    <row r="2690" spans="2:2">
      <c r="B2690" s="79"/>
    </row>
    <row r="2691" spans="2:2">
      <c r="B2691" s="79"/>
    </row>
    <row r="2692" spans="2:2">
      <c r="B2692" s="79"/>
    </row>
    <row r="2693" spans="2:2">
      <c r="B2693" s="79"/>
    </row>
    <row r="2694" spans="2:2">
      <c r="B2694" s="79"/>
    </row>
    <row r="2695" spans="2:2">
      <c r="B2695" s="79"/>
    </row>
    <row r="2696" spans="2:2">
      <c r="B2696" s="79"/>
    </row>
    <row r="2697" spans="2:2">
      <c r="B2697" s="79"/>
    </row>
    <row r="2698" spans="2:2">
      <c r="B2698" s="79"/>
    </row>
    <row r="2699" spans="2:2">
      <c r="B2699" s="79"/>
    </row>
    <row r="2700" spans="2:2">
      <c r="B2700" s="79"/>
    </row>
    <row r="2701" spans="2:2">
      <c r="B2701" s="79"/>
    </row>
    <row r="2702" spans="2:2">
      <c r="B2702" s="79"/>
    </row>
    <row r="2703" spans="2:2">
      <c r="B2703" s="79"/>
    </row>
    <row r="2704" spans="2:2">
      <c r="B2704" s="79"/>
    </row>
    <row r="2705" spans="2:2">
      <c r="B2705" s="79"/>
    </row>
    <row r="2706" spans="2:2">
      <c r="B2706" s="79"/>
    </row>
    <row r="2707" spans="2:2">
      <c r="B2707" s="79"/>
    </row>
    <row r="2708" spans="2:2">
      <c r="B2708" s="79"/>
    </row>
    <row r="2709" spans="2:2">
      <c r="B2709" s="79"/>
    </row>
    <row r="2710" spans="2:2">
      <c r="B2710" s="79"/>
    </row>
    <row r="2711" spans="2:2">
      <c r="B2711" s="79"/>
    </row>
    <row r="2712" spans="2:2">
      <c r="B2712" s="79"/>
    </row>
    <row r="2713" spans="2:2">
      <c r="B2713" s="79"/>
    </row>
    <row r="2714" spans="2:2">
      <c r="B2714" s="79"/>
    </row>
    <row r="2715" spans="2:2">
      <c r="B2715" s="79"/>
    </row>
    <row r="2716" spans="2:2">
      <c r="B2716" s="79"/>
    </row>
    <row r="2717" spans="2:2">
      <c r="B2717" s="79"/>
    </row>
    <row r="2718" spans="2:2">
      <c r="B2718" s="79"/>
    </row>
    <row r="2719" spans="2:2">
      <c r="B2719" s="79"/>
    </row>
    <row r="2720" spans="2:2">
      <c r="B2720" s="79"/>
    </row>
    <row r="2721" spans="2:2">
      <c r="B2721" s="79"/>
    </row>
    <row r="2722" spans="2:2">
      <c r="B2722" s="79"/>
    </row>
    <row r="2723" spans="2:2">
      <c r="B2723" s="79"/>
    </row>
    <row r="2724" spans="2:2">
      <c r="B2724" s="79"/>
    </row>
    <row r="2725" spans="2:2">
      <c r="B2725" s="79"/>
    </row>
    <row r="2726" spans="2:2">
      <c r="B2726" s="79"/>
    </row>
    <row r="2727" spans="2:2">
      <c r="B2727" s="79"/>
    </row>
    <row r="2728" spans="2:2">
      <c r="B2728" s="79"/>
    </row>
    <row r="2729" spans="2:2">
      <c r="B2729" s="79"/>
    </row>
    <row r="2730" spans="2:2">
      <c r="B2730" s="79"/>
    </row>
    <row r="2731" spans="2:2">
      <c r="B2731" s="79"/>
    </row>
    <row r="2732" spans="2:2">
      <c r="B2732" s="79"/>
    </row>
    <row r="2733" spans="2:2">
      <c r="B2733" s="79"/>
    </row>
    <row r="2734" spans="2:2">
      <c r="B2734" s="79"/>
    </row>
    <row r="2735" spans="2:2">
      <c r="B2735" s="79"/>
    </row>
    <row r="2736" spans="2:2">
      <c r="B2736" s="79"/>
    </row>
    <row r="2737" spans="2:2">
      <c r="B2737" s="79"/>
    </row>
    <row r="2738" spans="2:2">
      <c r="B2738" s="79"/>
    </row>
    <row r="2739" spans="2:2">
      <c r="B2739" s="79"/>
    </row>
    <row r="2740" spans="2:2">
      <c r="B2740" s="79"/>
    </row>
    <row r="2741" spans="2:2">
      <c r="B2741" s="79"/>
    </row>
    <row r="2742" spans="2:2">
      <c r="B2742" s="79"/>
    </row>
    <row r="2743" spans="2:2">
      <c r="B2743" s="79"/>
    </row>
    <row r="2744" spans="2:2">
      <c r="B2744" s="79"/>
    </row>
    <row r="2745" spans="2:2">
      <c r="B2745" s="79"/>
    </row>
    <row r="2746" spans="2:2">
      <c r="B2746" s="79"/>
    </row>
    <row r="2747" spans="2:2">
      <c r="B2747" s="79"/>
    </row>
    <row r="2748" spans="2:2">
      <c r="B2748" s="79"/>
    </row>
    <row r="2749" spans="2:2">
      <c r="B2749" s="79"/>
    </row>
    <row r="2750" spans="2:2">
      <c r="B2750" s="79"/>
    </row>
    <row r="2751" spans="2:2">
      <c r="B2751" s="79"/>
    </row>
    <row r="2752" spans="2:2">
      <c r="B2752" s="79"/>
    </row>
    <row r="2753" spans="2:2">
      <c r="B2753" s="79"/>
    </row>
    <row r="2754" spans="2:2">
      <c r="B2754" s="79"/>
    </row>
    <row r="2755" spans="2:2">
      <c r="B2755" s="79"/>
    </row>
    <row r="2756" spans="2:2">
      <c r="B2756" s="79"/>
    </row>
    <row r="2757" spans="2:2">
      <c r="B2757" s="79"/>
    </row>
    <row r="2758" spans="2:2">
      <c r="B2758" s="79"/>
    </row>
    <row r="2759" spans="2:2">
      <c r="B2759" s="79"/>
    </row>
    <row r="2760" spans="2:2">
      <c r="B2760" s="79"/>
    </row>
    <row r="2761" spans="2:2">
      <c r="B2761" s="79"/>
    </row>
    <row r="2762" spans="2:2">
      <c r="B2762" s="79"/>
    </row>
    <row r="2763" spans="2:2">
      <c r="B2763" s="79"/>
    </row>
    <row r="2764" spans="2:2">
      <c r="B2764" s="79"/>
    </row>
    <row r="2765" spans="2:2">
      <c r="B2765" s="79"/>
    </row>
    <row r="2766" spans="2:2">
      <c r="B2766" s="79"/>
    </row>
    <row r="2767" spans="2:2">
      <c r="B2767" s="79"/>
    </row>
    <row r="2768" spans="2:2">
      <c r="B2768" s="79"/>
    </row>
    <row r="2769" spans="2:2">
      <c r="B2769" s="79"/>
    </row>
    <row r="2770" spans="2:2">
      <c r="B2770" s="79"/>
    </row>
    <row r="2771" spans="2:2">
      <c r="B2771" s="79"/>
    </row>
    <row r="2772" spans="2:2">
      <c r="B2772" s="79"/>
    </row>
    <row r="2773" spans="2:2">
      <c r="B2773" s="79"/>
    </row>
    <row r="2774" spans="2:2">
      <c r="B2774" s="79"/>
    </row>
    <row r="2775" spans="2:2">
      <c r="B2775" s="79"/>
    </row>
    <row r="2776" spans="2:2">
      <c r="B2776" s="79"/>
    </row>
    <row r="2777" spans="2:2">
      <c r="B2777" s="79"/>
    </row>
    <row r="2778" spans="2:2">
      <c r="B2778" s="79"/>
    </row>
    <row r="2779" spans="2:2">
      <c r="B2779" s="79"/>
    </row>
    <row r="2780" spans="2:2">
      <c r="B2780" s="79"/>
    </row>
    <row r="2781" spans="2:2">
      <c r="B2781" s="79"/>
    </row>
    <row r="2782" spans="2:2">
      <c r="B2782" s="79"/>
    </row>
    <row r="2783" spans="2:2">
      <c r="B2783" s="79"/>
    </row>
    <row r="2784" spans="2:2">
      <c r="B2784" s="79"/>
    </row>
    <row r="2785" spans="2:2">
      <c r="B2785" s="79"/>
    </row>
    <row r="2786" spans="2:2">
      <c r="B2786" s="79"/>
    </row>
    <row r="2787" spans="2:2">
      <c r="B2787" s="79"/>
    </row>
    <row r="2788" spans="2:2">
      <c r="B2788" s="79"/>
    </row>
    <row r="2789" spans="2:2">
      <c r="B2789" s="79"/>
    </row>
    <row r="2790" spans="2:2">
      <c r="B2790" s="79"/>
    </row>
    <row r="2791" spans="2:2">
      <c r="B2791" s="79"/>
    </row>
    <row r="2792" spans="2:2">
      <c r="B2792" s="79"/>
    </row>
    <row r="2793" spans="2:2">
      <c r="B2793" s="79"/>
    </row>
    <row r="2794" spans="2:2">
      <c r="B2794" s="79"/>
    </row>
    <row r="2795" spans="2:2">
      <c r="B2795" s="79"/>
    </row>
    <row r="2796" spans="2:2">
      <c r="B2796" s="79"/>
    </row>
    <row r="2797" spans="2:2">
      <c r="B2797" s="79"/>
    </row>
    <row r="2798" spans="2:2">
      <c r="B2798" s="79"/>
    </row>
    <row r="2799" spans="2:2">
      <c r="B2799" s="79"/>
    </row>
    <row r="2800" spans="2:2">
      <c r="B2800" s="79"/>
    </row>
    <row r="2801" spans="2:2">
      <c r="B2801" s="79"/>
    </row>
    <row r="2802" spans="2:2">
      <c r="B2802" s="79"/>
    </row>
    <row r="2803" spans="2:2">
      <c r="B2803" s="79"/>
    </row>
    <row r="2804" spans="2:2">
      <c r="B2804" s="79"/>
    </row>
    <row r="2805" spans="2:2">
      <c r="B2805" s="79"/>
    </row>
    <row r="2806" spans="2:2">
      <c r="B2806" s="79"/>
    </row>
    <row r="2807" spans="2:2">
      <c r="B2807" s="79"/>
    </row>
    <row r="2808" spans="2:2">
      <c r="B2808" s="79"/>
    </row>
    <row r="2809" spans="2:2">
      <c r="B2809" s="79"/>
    </row>
    <row r="2810" spans="2:2">
      <c r="B2810" s="79"/>
    </row>
    <row r="2811" spans="2:2">
      <c r="B2811" s="79"/>
    </row>
    <row r="2812" spans="2:2">
      <c r="B2812" s="79"/>
    </row>
    <row r="2813" spans="2:2">
      <c r="B2813" s="79"/>
    </row>
    <row r="2814" spans="2:2">
      <c r="B2814" s="79"/>
    </row>
    <row r="2815" spans="2:2">
      <c r="B2815" s="79"/>
    </row>
    <row r="2816" spans="2:2">
      <c r="B2816" s="79"/>
    </row>
    <row r="2817" spans="2:2">
      <c r="B2817" s="79"/>
    </row>
    <row r="2818" spans="2:2">
      <c r="B2818" s="79"/>
    </row>
    <row r="2819" spans="2:2">
      <c r="B2819" s="79"/>
    </row>
    <row r="2820" spans="2:2">
      <c r="B2820" s="79"/>
    </row>
    <row r="2821" spans="2:2">
      <c r="B2821" s="79"/>
    </row>
    <row r="2822" spans="2:2">
      <c r="B2822" s="79"/>
    </row>
    <row r="2823" spans="2:2">
      <c r="B2823" s="79"/>
    </row>
    <row r="2824" spans="2:2">
      <c r="B2824" s="79"/>
    </row>
    <row r="2825" spans="2:2">
      <c r="B2825" s="79"/>
    </row>
    <row r="2826" spans="2:2">
      <c r="B2826" s="79"/>
    </row>
    <row r="2827" spans="2:2">
      <c r="B2827" s="79"/>
    </row>
    <row r="2828" spans="2:2">
      <c r="B2828" s="79"/>
    </row>
    <row r="2829" spans="2:2">
      <c r="B2829" s="79"/>
    </row>
    <row r="2830" spans="2:2">
      <c r="B2830" s="79"/>
    </row>
    <row r="2831" spans="2:2">
      <c r="B2831" s="79"/>
    </row>
    <row r="2832" spans="2:2">
      <c r="B2832" s="79"/>
    </row>
    <row r="2833" spans="2:2">
      <c r="B2833" s="79"/>
    </row>
    <row r="2834" spans="2:2">
      <c r="B2834" s="79"/>
    </row>
    <row r="2835" spans="2:2">
      <c r="B2835" s="79"/>
    </row>
    <row r="2836" spans="2:2">
      <c r="B2836" s="79"/>
    </row>
    <row r="2837" spans="2:2">
      <c r="B2837" s="79"/>
    </row>
    <row r="2838" spans="2:2">
      <c r="B2838" s="79"/>
    </row>
    <row r="2839" spans="2:2">
      <c r="B2839" s="79"/>
    </row>
    <row r="2840" spans="2:2">
      <c r="B2840" s="79"/>
    </row>
    <row r="2841" spans="2:2">
      <c r="B2841" s="79"/>
    </row>
    <row r="2842" spans="2:2">
      <c r="B2842" s="79"/>
    </row>
    <row r="2843" spans="2:2">
      <c r="B2843" s="79"/>
    </row>
    <row r="2844" spans="2:2">
      <c r="B2844" s="79"/>
    </row>
    <row r="2845" spans="2:2">
      <c r="B2845" s="79"/>
    </row>
    <row r="2846" spans="2:2">
      <c r="B2846" s="79"/>
    </row>
    <row r="2847" spans="2:2">
      <c r="B2847" s="79"/>
    </row>
    <row r="2848" spans="2:2">
      <c r="B2848" s="79"/>
    </row>
    <row r="2849" spans="2:2">
      <c r="B2849" s="79"/>
    </row>
    <row r="2850" spans="2:2">
      <c r="B2850" s="79"/>
    </row>
    <row r="2851" spans="2:2">
      <c r="B2851" s="79"/>
    </row>
    <row r="2852" spans="2:2">
      <c r="B2852" s="79"/>
    </row>
    <row r="2853" spans="2:2">
      <c r="B2853" s="79"/>
    </row>
    <row r="2854" spans="2:2">
      <c r="B2854" s="79"/>
    </row>
    <row r="2855" spans="2:2">
      <c r="B2855" s="79"/>
    </row>
    <row r="2856" spans="2:2">
      <c r="B2856" s="79"/>
    </row>
    <row r="2857" spans="2:2">
      <c r="B2857" s="79"/>
    </row>
    <row r="2858" spans="2:2">
      <c r="B2858" s="79"/>
    </row>
    <row r="2859" spans="2:2">
      <c r="B2859" s="79"/>
    </row>
    <row r="2860" spans="2:2">
      <c r="B2860" s="79"/>
    </row>
    <row r="2861" spans="2:2">
      <c r="B2861" s="79"/>
    </row>
    <row r="2862" spans="2:2">
      <c r="B2862" s="79"/>
    </row>
    <row r="2863" spans="2:2">
      <c r="B2863" s="79"/>
    </row>
    <row r="2864" spans="2:2">
      <c r="B2864" s="79"/>
    </row>
    <row r="2865" spans="2:2">
      <c r="B2865" s="79"/>
    </row>
    <row r="2866" spans="2:2">
      <c r="B2866" s="79"/>
    </row>
    <row r="2867" spans="2:2">
      <c r="B2867" s="79"/>
    </row>
    <row r="2868" spans="2:2">
      <c r="B2868" s="79"/>
    </row>
    <row r="2869" spans="2:2">
      <c r="B2869" s="79"/>
    </row>
    <row r="2870" spans="2:2">
      <c r="B2870" s="79"/>
    </row>
    <row r="2871" spans="2:2">
      <c r="B2871" s="79"/>
    </row>
    <row r="2872" spans="2:2">
      <c r="B2872" s="79"/>
    </row>
    <row r="2873" spans="2:2">
      <c r="B2873" s="79"/>
    </row>
    <row r="2874" spans="2:2">
      <c r="B2874" s="79"/>
    </row>
    <row r="2875" spans="2:2">
      <c r="B2875" s="79"/>
    </row>
    <row r="2876" spans="2:2">
      <c r="B2876" s="79"/>
    </row>
    <row r="2877" spans="2:2">
      <c r="B2877" s="79"/>
    </row>
    <row r="2878" spans="2:2">
      <c r="B2878" s="79"/>
    </row>
    <row r="2879" spans="2:2">
      <c r="B2879" s="79"/>
    </row>
    <row r="2880" spans="2:2">
      <c r="B2880" s="79"/>
    </row>
    <row r="2881" spans="2:2">
      <c r="B2881" s="79"/>
    </row>
    <row r="2882" spans="2:2">
      <c r="B2882" s="79"/>
    </row>
    <row r="2883" spans="2:2">
      <c r="B2883" s="79"/>
    </row>
    <row r="2884" spans="2:2">
      <c r="B2884" s="79"/>
    </row>
    <row r="2885" spans="2:2">
      <c r="B2885" s="79"/>
    </row>
    <row r="2886" spans="2:2">
      <c r="B2886" s="79"/>
    </row>
    <row r="2887" spans="2:2">
      <c r="B2887" s="79"/>
    </row>
    <row r="2888" spans="2:2">
      <c r="B2888" s="79"/>
    </row>
    <row r="2889" spans="2:2">
      <c r="B2889" s="79"/>
    </row>
    <row r="2890" spans="2:2">
      <c r="B2890" s="79"/>
    </row>
    <row r="2891" spans="2:2">
      <c r="B2891" s="79"/>
    </row>
    <row r="2892" spans="2:2">
      <c r="B2892" s="79"/>
    </row>
    <row r="2893" spans="2:2">
      <c r="B2893" s="79"/>
    </row>
    <row r="2894" spans="2:2">
      <c r="B2894" s="79"/>
    </row>
    <row r="2895" spans="2:2">
      <c r="B2895" s="79"/>
    </row>
    <row r="2896" spans="2:2">
      <c r="B2896" s="79"/>
    </row>
    <row r="2897" spans="2:2">
      <c r="B2897" s="79"/>
    </row>
    <row r="2898" spans="2:2">
      <c r="B2898" s="79"/>
    </row>
    <row r="2899" spans="2:2">
      <c r="B2899" s="79"/>
    </row>
    <row r="2900" spans="2:2">
      <c r="B2900" s="79"/>
    </row>
    <row r="2901" spans="2:2">
      <c r="B2901" s="79"/>
    </row>
    <row r="2902" spans="2:2">
      <c r="B2902" s="79"/>
    </row>
    <row r="2903" spans="2:2">
      <c r="B2903" s="79"/>
    </row>
    <row r="2904" spans="2:2">
      <c r="B2904" s="79"/>
    </row>
    <row r="2905" spans="2:2">
      <c r="B2905" s="79"/>
    </row>
    <row r="2906" spans="2:2">
      <c r="B2906" s="79"/>
    </row>
    <row r="2907" spans="2:2">
      <c r="B2907" s="79"/>
    </row>
    <row r="2908" spans="2:2">
      <c r="B2908" s="79"/>
    </row>
    <row r="2909" spans="2:2">
      <c r="B2909" s="79"/>
    </row>
    <row r="2910" spans="2:2">
      <c r="B2910" s="79"/>
    </row>
    <row r="2911" spans="2:2">
      <c r="B2911" s="79"/>
    </row>
    <row r="2912" spans="2:2">
      <c r="B2912" s="79"/>
    </row>
    <row r="2913" spans="2:2">
      <c r="B2913" s="79"/>
    </row>
    <row r="2914" spans="2:2">
      <c r="B2914" s="79"/>
    </row>
    <row r="2915" spans="2:2">
      <c r="B2915" s="79"/>
    </row>
    <row r="2916" spans="2:2">
      <c r="B2916" s="79"/>
    </row>
    <row r="2917" spans="2:2">
      <c r="B2917" s="79"/>
    </row>
    <row r="2918" spans="2:2">
      <c r="B2918" s="79"/>
    </row>
    <row r="2919" spans="2:2">
      <c r="B2919" s="79"/>
    </row>
    <row r="2920" spans="2:2">
      <c r="B2920" s="79"/>
    </row>
    <row r="2921" spans="2:2">
      <c r="B2921" s="79"/>
    </row>
    <row r="2922" spans="2:2">
      <c r="B2922" s="79"/>
    </row>
    <row r="2923" spans="2:2">
      <c r="B2923" s="79"/>
    </row>
    <row r="2924" spans="2:2">
      <c r="B2924" s="79"/>
    </row>
    <row r="2925" spans="2:2">
      <c r="B2925" s="79"/>
    </row>
    <row r="2926" spans="2:2">
      <c r="B2926" s="79"/>
    </row>
    <row r="2927" spans="2:2">
      <c r="B2927" s="79"/>
    </row>
    <row r="2928" spans="2:2">
      <c r="B2928" s="79"/>
    </row>
    <row r="2929" spans="2:2">
      <c r="B2929" s="79"/>
    </row>
    <row r="2930" spans="2:2">
      <c r="B2930" s="79"/>
    </row>
    <row r="2931" spans="2:2">
      <c r="B2931" s="79"/>
    </row>
    <row r="2932" spans="2:2">
      <c r="B2932" s="79"/>
    </row>
    <row r="2933" spans="2:2">
      <c r="B2933" s="79"/>
    </row>
    <row r="2934" spans="2:2">
      <c r="B2934" s="79"/>
    </row>
    <row r="2935" spans="2:2">
      <c r="B2935" s="79"/>
    </row>
    <row r="2936" spans="2:2">
      <c r="B2936" s="79"/>
    </row>
    <row r="2937" spans="2:2">
      <c r="B2937" s="79"/>
    </row>
    <row r="2938" spans="2:2">
      <c r="B2938" s="79"/>
    </row>
    <row r="2939" spans="2:2">
      <c r="B2939" s="79"/>
    </row>
    <row r="2940" spans="2:2">
      <c r="B2940" s="79"/>
    </row>
    <row r="2941" spans="2:2">
      <c r="B2941" s="79"/>
    </row>
    <row r="2942" spans="2:2">
      <c r="B2942" s="79"/>
    </row>
    <row r="2943" spans="2:2">
      <c r="B2943" s="79"/>
    </row>
    <row r="2944" spans="2:2">
      <c r="B2944" s="79"/>
    </row>
    <row r="2945" spans="2:2">
      <c r="B2945" s="79"/>
    </row>
    <row r="2946" spans="2:2">
      <c r="B2946" s="79"/>
    </row>
    <row r="2947" spans="2:2">
      <c r="B2947" s="79"/>
    </row>
    <row r="2948" spans="2:2">
      <c r="B2948" s="79"/>
    </row>
    <row r="2949" spans="2:2">
      <c r="B2949" s="79"/>
    </row>
    <row r="2950" spans="2:2">
      <c r="B2950" s="79"/>
    </row>
    <row r="2951" spans="2:2">
      <c r="B2951" s="79"/>
    </row>
    <row r="2952" spans="2:2">
      <c r="B2952" s="79"/>
    </row>
    <row r="2953" spans="2:2">
      <c r="B2953" s="79"/>
    </row>
    <row r="2954" spans="2:2">
      <c r="B2954" s="79"/>
    </row>
    <row r="2955" spans="2:2">
      <c r="B2955" s="79"/>
    </row>
    <row r="2956" spans="2:2">
      <c r="B2956" s="79"/>
    </row>
    <row r="2957" spans="2:2">
      <c r="B2957" s="79"/>
    </row>
    <row r="2958" spans="2:2">
      <c r="B2958" s="79"/>
    </row>
    <row r="2959" spans="2:2">
      <c r="B2959" s="79"/>
    </row>
    <row r="2960" spans="2:2">
      <c r="B2960" s="79"/>
    </row>
    <row r="2961" spans="2:2">
      <c r="B2961" s="79"/>
    </row>
    <row r="2962" spans="2:2">
      <c r="B2962" s="79"/>
    </row>
    <row r="2963" spans="2:2">
      <c r="B2963" s="79"/>
    </row>
    <row r="2964" spans="2:2">
      <c r="B2964" s="79"/>
    </row>
    <row r="2965" spans="2:2">
      <c r="B2965" s="79"/>
    </row>
    <row r="2966" spans="2:2">
      <c r="B2966" s="79"/>
    </row>
    <row r="2967" spans="2:2">
      <c r="B2967" s="79"/>
    </row>
    <row r="2968" spans="2:2">
      <c r="B2968" s="79"/>
    </row>
    <row r="2969" spans="2:2">
      <c r="B2969" s="79"/>
    </row>
    <row r="2970" spans="2:2">
      <c r="B2970" s="79"/>
    </row>
    <row r="2971" spans="2:2">
      <c r="B2971" s="79"/>
    </row>
    <row r="2972" spans="2:2">
      <c r="B2972" s="79"/>
    </row>
    <row r="2973" spans="2:2">
      <c r="B2973" s="79"/>
    </row>
    <row r="2974" spans="2:2">
      <c r="B2974" s="79"/>
    </row>
    <row r="2975" spans="2:2">
      <c r="B2975" s="79"/>
    </row>
    <row r="2976" spans="2:2">
      <c r="B2976" s="79"/>
    </row>
    <row r="2977" spans="2:2">
      <c r="B2977" s="79"/>
    </row>
    <row r="2978" spans="2:2">
      <c r="B2978" s="79"/>
    </row>
    <row r="2979" spans="2:2">
      <c r="B2979" s="79"/>
    </row>
    <row r="2980" spans="2:2">
      <c r="B2980" s="79"/>
    </row>
    <row r="2981" spans="2:2">
      <c r="B2981" s="79"/>
    </row>
    <row r="2982" spans="2:2">
      <c r="B2982" s="79"/>
    </row>
    <row r="2983" spans="2:2">
      <c r="B2983" s="79"/>
    </row>
    <row r="2984" spans="2:2">
      <c r="B2984" s="79"/>
    </row>
    <row r="2985" spans="2:2">
      <c r="B2985" s="79"/>
    </row>
    <row r="2986" spans="2:2">
      <c r="B2986" s="79"/>
    </row>
    <row r="2987" spans="2:2">
      <c r="B2987" s="79"/>
    </row>
    <row r="2988" spans="2:2">
      <c r="B2988" s="79"/>
    </row>
    <row r="2989" spans="2:2">
      <c r="B2989" s="79"/>
    </row>
    <row r="2990" spans="2:2">
      <c r="B2990" s="79"/>
    </row>
    <row r="2991" spans="2:2">
      <c r="B2991" s="79"/>
    </row>
    <row r="2992" spans="2:2">
      <c r="B2992" s="79"/>
    </row>
    <row r="2993" spans="2:2">
      <c r="B2993" s="79"/>
    </row>
    <row r="2994" spans="2:2">
      <c r="B2994" s="79"/>
    </row>
    <row r="2995" spans="2:2">
      <c r="B2995" s="79"/>
    </row>
    <row r="2996" spans="2:2">
      <c r="B2996" s="79"/>
    </row>
    <row r="2997" spans="2:2">
      <c r="B2997" s="79"/>
    </row>
    <row r="2998" spans="2:2">
      <c r="B2998" s="79"/>
    </row>
    <row r="2999" spans="2:2">
      <c r="B2999" s="79"/>
    </row>
    <row r="3000" spans="2:2">
      <c r="B3000" s="79"/>
    </row>
    <row r="3001" spans="2:2">
      <c r="B3001" s="79"/>
    </row>
    <row r="3002" spans="2:2">
      <c r="B3002" s="79"/>
    </row>
    <row r="3003" spans="2:2">
      <c r="B3003" s="79"/>
    </row>
    <row r="3004" spans="2:2">
      <c r="B3004" s="79"/>
    </row>
    <row r="3005" spans="2:2">
      <c r="B3005" s="79"/>
    </row>
    <row r="3006" spans="2:2">
      <c r="B3006" s="79"/>
    </row>
    <row r="3007" spans="2:2">
      <c r="B3007" s="79"/>
    </row>
    <row r="3008" spans="2:2">
      <c r="B3008" s="79"/>
    </row>
    <row r="3009" spans="2:2">
      <c r="B3009" s="79"/>
    </row>
    <row r="3010" spans="2:2">
      <c r="B3010" s="79"/>
    </row>
    <row r="3011" spans="2:2">
      <c r="B3011" s="79"/>
    </row>
    <row r="3012" spans="2:2">
      <c r="B3012" s="79"/>
    </row>
    <row r="3013" spans="2:2">
      <c r="B3013" s="79"/>
    </row>
    <row r="3014" spans="2:2">
      <c r="B3014" s="79"/>
    </row>
    <row r="3015" spans="2:2">
      <c r="B3015" s="79"/>
    </row>
    <row r="3016" spans="2:2">
      <c r="B3016" s="79"/>
    </row>
    <row r="3017" spans="2:2">
      <c r="B3017" s="79"/>
    </row>
    <row r="3018" spans="2:2">
      <c r="B3018" s="79"/>
    </row>
    <row r="3019" spans="2:2">
      <c r="B3019" s="79"/>
    </row>
    <row r="3020" spans="2:2">
      <c r="B3020" s="79"/>
    </row>
    <row r="3021" spans="2:2">
      <c r="B3021" s="79"/>
    </row>
    <row r="3022" spans="2:2">
      <c r="B3022" s="79"/>
    </row>
    <row r="3023" spans="2:2">
      <c r="B3023" s="79"/>
    </row>
    <row r="3024" spans="2:2">
      <c r="B3024" s="79"/>
    </row>
    <row r="3025" spans="2:2">
      <c r="B3025" s="79"/>
    </row>
    <row r="3026" spans="2:2">
      <c r="B3026" s="79"/>
    </row>
    <row r="3027" spans="2:2">
      <c r="B3027" s="79"/>
    </row>
    <row r="3028" spans="2:2">
      <c r="B3028" s="79"/>
    </row>
    <row r="3029" spans="2:2">
      <c r="B3029" s="79"/>
    </row>
    <row r="3030" spans="2:2">
      <c r="B3030" s="79"/>
    </row>
    <row r="3031" spans="2:2">
      <c r="B3031" s="79"/>
    </row>
    <row r="3032" spans="2:2">
      <c r="B3032" s="79"/>
    </row>
    <row r="3033" spans="2:2">
      <c r="B3033" s="79"/>
    </row>
    <row r="3034" spans="2:2">
      <c r="B3034" s="79"/>
    </row>
    <row r="3035" spans="2:2">
      <c r="B3035" s="79"/>
    </row>
    <row r="3036" spans="2:2">
      <c r="B3036" s="79"/>
    </row>
    <row r="3037" spans="2:2">
      <c r="B3037" s="79"/>
    </row>
    <row r="3038" spans="2:2">
      <c r="B3038" s="79"/>
    </row>
    <row r="3039" spans="2:2">
      <c r="B3039" s="79"/>
    </row>
    <row r="3040" spans="2:2">
      <c r="B3040" s="79"/>
    </row>
    <row r="3041" spans="2:2">
      <c r="B3041" s="79"/>
    </row>
    <row r="3042" spans="2:2">
      <c r="B3042" s="79"/>
    </row>
    <row r="3043" spans="2:2">
      <c r="B3043" s="79"/>
    </row>
    <row r="3044" spans="2:2">
      <c r="B3044" s="79"/>
    </row>
    <row r="3045" spans="2:2">
      <c r="B3045" s="79"/>
    </row>
    <row r="3046" spans="2:2">
      <c r="B3046" s="79"/>
    </row>
    <row r="3047" spans="2:2">
      <c r="B3047" s="79"/>
    </row>
    <row r="3048" spans="2:2">
      <c r="B3048" s="79"/>
    </row>
    <row r="3049" spans="2:2">
      <c r="B3049" s="79"/>
    </row>
    <row r="3050" spans="2:2">
      <c r="B3050" s="79"/>
    </row>
    <row r="3051" spans="2:2">
      <c r="B3051" s="79"/>
    </row>
    <row r="3052" spans="2:2">
      <c r="B3052" s="79"/>
    </row>
    <row r="3053" spans="2:2">
      <c r="B3053" s="79"/>
    </row>
    <row r="3054" spans="2:2">
      <c r="B3054" s="79"/>
    </row>
    <row r="3055" spans="2:2">
      <c r="B3055" s="79"/>
    </row>
    <row r="3056" spans="2:2">
      <c r="B3056" s="79"/>
    </row>
    <row r="3057" spans="2:2">
      <c r="B3057" s="79"/>
    </row>
    <row r="3058" spans="2:2">
      <c r="B3058" s="79"/>
    </row>
    <row r="3059" spans="2:2">
      <c r="B3059" s="79"/>
    </row>
    <row r="3060" spans="2:2">
      <c r="B3060" s="79"/>
    </row>
    <row r="3061" spans="2:2">
      <c r="B3061" s="79"/>
    </row>
    <row r="3062" spans="2:2">
      <c r="B3062" s="79"/>
    </row>
    <row r="3063" spans="2:2">
      <c r="B3063" s="79"/>
    </row>
    <row r="3064" spans="2:2">
      <c r="B3064" s="79"/>
    </row>
    <row r="3065" spans="2:2">
      <c r="B3065" s="79"/>
    </row>
    <row r="3066" spans="2:2">
      <c r="B3066" s="79"/>
    </row>
    <row r="3067" spans="2:2">
      <c r="B3067" s="79"/>
    </row>
    <row r="3068" spans="2:2">
      <c r="B3068" s="79"/>
    </row>
    <row r="3069" spans="2:2">
      <c r="B3069" s="79"/>
    </row>
    <row r="3070" spans="2:2">
      <c r="B3070" s="79"/>
    </row>
    <row r="3071" spans="2:2">
      <c r="B3071" s="79"/>
    </row>
    <row r="3072" spans="2:2">
      <c r="B3072" s="79"/>
    </row>
    <row r="3073" spans="2:2">
      <c r="B3073" s="79"/>
    </row>
    <row r="3074" spans="2:2">
      <c r="B3074" s="79"/>
    </row>
    <row r="3075" spans="2:2">
      <c r="B3075" s="79"/>
    </row>
    <row r="3076" spans="2:2">
      <c r="B3076" s="79"/>
    </row>
    <row r="3077" spans="2:2">
      <c r="B3077" s="79"/>
    </row>
    <row r="3078" spans="2:2">
      <c r="B3078" s="79"/>
    </row>
    <row r="3079" spans="2:2">
      <c r="B3079" s="79"/>
    </row>
    <row r="3080" spans="2:2">
      <c r="B3080" s="79"/>
    </row>
    <row r="3081" spans="2:2">
      <c r="B3081" s="79"/>
    </row>
    <row r="3082" spans="2:2">
      <c r="B3082" s="79"/>
    </row>
    <row r="3083" spans="2:2">
      <c r="B3083" s="79"/>
    </row>
    <row r="3084" spans="2:2">
      <c r="B3084" s="79"/>
    </row>
    <row r="3085" spans="2:2">
      <c r="B3085" s="79"/>
    </row>
    <row r="3086" spans="2:2">
      <c r="B3086" s="79"/>
    </row>
    <row r="3087" spans="2:2">
      <c r="B3087" s="79"/>
    </row>
    <row r="3088" spans="2:2">
      <c r="B3088" s="79"/>
    </row>
    <row r="3089" spans="2:2">
      <c r="B3089" s="79"/>
    </row>
    <row r="3090" spans="2:2">
      <c r="B3090" s="79"/>
    </row>
    <row r="3091" spans="2:2">
      <c r="B3091" s="79"/>
    </row>
    <row r="3092" spans="2:2">
      <c r="B3092" s="79"/>
    </row>
    <row r="3093" spans="2:2">
      <c r="B3093" s="79"/>
    </row>
    <row r="3094" spans="2:2">
      <c r="B3094" s="79"/>
    </row>
    <row r="3095" spans="2:2">
      <c r="B3095" s="79"/>
    </row>
    <row r="3096" spans="2:2">
      <c r="B3096" s="79"/>
    </row>
    <row r="3097" spans="2:2">
      <c r="B3097" s="79"/>
    </row>
    <row r="3098" spans="2:2">
      <c r="B3098" s="79"/>
    </row>
    <row r="3099" spans="2:2">
      <c r="B3099" s="79"/>
    </row>
    <row r="3100" spans="2:2">
      <c r="B3100" s="79"/>
    </row>
    <row r="3101" spans="2:2">
      <c r="B3101" s="79"/>
    </row>
    <row r="3102" spans="2:2">
      <c r="B3102" s="79"/>
    </row>
    <row r="3103" spans="2:2">
      <c r="B3103" s="79"/>
    </row>
    <row r="3104" spans="2:2">
      <c r="B3104" s="79"/>
    </row>
    <row r="3105" spans="2:2">
      <c r="B3105" s="79"/>
    </row>
    <row r="3106" spans="2:2">
      <c r="B3106" s="79"/>
    </row>
    <row r="3107" spans="2:2">
      <c r="B3107" s="79"/>
    </row>
    <row r="3108" spans="2:2">
      <c r="B3108" s="79"/>
    </row>
    <row r="3109" spans="2:2">
      <c r="B3109" s="79"/>
    </row>
    <row r="3110" spans="2:2">
      <c r="B3110" s="79"/>
    </row>
    <row r="3111" spans="2:2">
      <c r="B3111" s="79"/>
    </row>
    <row r="3112" spans="2:2">
      <c r="B3112" s="79"/>
    </row>
    <row r="3113" spans="2:2">
      <c r="B3113" s="79"/>
    </row>
    <row r="3114" spans="2:2">
      <c r="B3114" s="79"/>
    </row>
    <row r="3115" spans="2:2">
      <c r="B3115" s="79"/>
    </row>
    <row r="3116" spans="2:2">
      <c r="B3116" s="79"/>
    </row>
    <row r="3117" spans="2:2">
      <c r="B3117" s="79"/>
    </row>
    <row r="3118" spans="2:2">
      <c r="B3118" s="79"/>
    </row>
    <row r="3119" spans="2:2">
      <c r="B3119" s="79"/>
    </row>
    <row r="3120" spans="2:2">
      <c r="B3120" s="79"/>
    </row>
    <row r="3121" spans="2:2">
      <c r="B3121" s="79"/>
    </row>
    <row r="3122" spans="2:2">
      <c r="B3122" s="79"/>
    </row>
    <row r="3123" spans="2:2">
      <c r="B3123" s="79"/>
    </row>
    <row r="3124" spans="2:2">
      <c r="B3124" s="79"/>
    </row>
    <row r="3125" spans="2:2">
      <c r="B3125" s="79"/>
    </row>
    <row r="3126" spans="2:2">
      <c r="B3126" s="79"/>
    </row>
    <row r="3127" spans="2:2">
      <c r="B3127" s="79"/>
    </row>
    <row r="3128" spans="2:2">
      <c r="B3128" s="79"/>
    </row>
    <row r="3129" spans="2:2">
      <c r="B3129" s="79"/>
    </row>
    <row r="3130" spans="2:2">
      <c r="B3130" s="79"/>
    </row>
    <row r="3131" spans="2:2">
      <c r="B3131" s="79"/>
    </row>
    <row r="3132" spans="2:2">
      <c r="B3132" s="79"/>
    </row>
    <row r="3133" spans="2:2">
      <c r="B3133" s="79"/>
    </row>
    <row r="3134" spans="2:2">
      <c r="B3134" s="79"/>
    </row>
    <row r="3135" spans="2:2">
      <c r="B3135" s="79"/>
    </row>
    <row r="3136" spans="2:2">
      <c r="B3136" s="79"/>
    </row>
    <row r="3137" spans="2:2">
      <c r="B3137" s="79"/>
    </row>
    <row r="3138" spans="2:2">
      <c r="B3138" s="79"/>
    </row>
    <row r="3139" spans="2:2">
      <c r="B3139" s="79"/>
    </row>
    <row r="3140" spans="2:2">
      <c r="B3140" s="79"/>
    </row>
    <row r="3141" spans="2:2">
      <c r="B3141" s="79"/>
    </row>
    <row r="3142" spans="2:2">
      <c r="B3142" s="79"/>
    </row>
    <row r="3143" spans="2:2">
      <c r="B3143" s="79"/>
    </row>
    <row r="3144" spans="2:2">
      <c r="B3144" s="79"/>
    </row>
    <row r="3145" spans="2:2">
      <c r="B3145" s="79"/>
    </row>
    <row r="3146" spans="2:2">
      <c r="B3146" s="79"/>
    </row>
    <row r="3147" spans="2:2">
      <c r="B3147" s="79"/>
    </row>
    <row r="3148" spans="2:2">
      <c r="B3148" s="79"/>
    </row>
    <row r="3149" spans="2:2">
      <c r="B3149" s="79"/>
    </row>
    <row r="3150" spans="2:2">
      <c r="B3150" s="79"/>
    </row>
    <row r="3151" spans="2:2">
      <c r="B3151" s="79"/>
    </row>
    <row r="3152" spans="2:2">
      <c r="B3152" s="79"/>
    </row>
    <row r="3153" spans="2:2">
      <c r="B3153" s="79"/>
    </row>
    <row r="3154" spans="2:2">
      <c r="B3154" s="79"/>
    </row>
    <row r="3155" spans="2:2">
      <c r="B3155" s="79"/>
    </row>
    <row r="3156" spans="2:2">
      <c r="B3156" s="79"/>
    </row>
    <row r="3157" spans="2:2">
      <c r="B3157" s="79"/>
    </row>
    <row r="3158" spans="2:2">
      <c r="B3158" s="79"/>
    </row>
    <row r="3159" spans="2:2">
      <c r="B3159" s="79"/>
    </row>
    <row r="3160" spans="2:2">
      <c r="B3160" s="79"/>
    </row>
    <row r="3161" spans="2:2">
      <c r="B3161" s="79"/>
    </row>
    <row r="3162" spans="2:2">
      <c r="B3162" s="79"/>
    </row>
    <row r="3163" spans="2:2">
      <c r="B3163" s="79"/>
    </row>
    <row r="3164" spans="2:2">
      <c r="B3164" s="79"/>
    </row>
    <row r="3165" spans="2:2">
      <c r="B3165" s="79"/>
    </row>
    <row r="3166" spans="2:2">
      <c r="B3166" s="79"/>
    </row>
    <row r="3167" spans="2:2">
      <c r="B3167" s="79"/>
    </row>
    <row r="3168" spans="2:2">
      <c r="B3168" s="79"/>
    </row>
    <row r="3169" spans="2:2">
      <c r="B3169" s="79"/>
    </row>
    <row r="3170" spans="2:2">
      <c r="B3170" s="79"/>
    </row>
    <row r="3171" spans="2:2">
      <c r="B3171" s="79"/>
    </row>
    <row r="3172" spans="2:2">
      <c r="B3172" s="79"/>
    </row>
    <row r="3173" spans="2:2">
      <c r="B3173" s="79"/>
    </row>
    <row r="3174" spans="2:2">
      <c r="B3174" s="79"/>
    </row>
    <row r="3175" spans="2:2">
      <c r="B3175" s="79"/>
    </row>
    <row r="3176" spans="2:2">
      <c r="B3176" s="79"/>
    </row>
    <row r="3177" spans="2:2">
      <c r="B3177" s="79"/>
    </row>
    <row r="3178" spans="2:2">
      <c r="B3178" s="79"/>
    </row>
    <row r="3179" spans="2:2">
      <c r="B3179" s="79"/>
    </row>
    <row r="3180" spans="2:2">
      <c r="B3180" s="79"/>
    </row>
    <row r="3181" spans="2:2">
      <c r="B3181" s="79"/>
    </row>
    <row r="3182" spans="2:2">
      <c r="B3182" s="79"/>
    </row>
    <row r="3183" spans="2:2">
      <c r="B3183" s="79"/>
    </row>
    <row r="3184" spans="2:2">
      <c r="B3184" s="79"/>
    </row>
    <row r="3185" spans="2:2">
      <c r="B3185" s="79"/>
    </row>
    <row r="3186" spans="2:2">
      <c r="B3186" s="79"/>
    </row>
    <row r="3187" spans="2:2">
      <c r="B3187" s="79"/>
    </row>
    <row r="3188" spans="2:2">
      <c r="B3188" s="79"/>
    </row>
    <row r="3189" spans="2:2">
      <c r="B3189" s="79"/>
    </row>
    <row r="3190" spans="2:2">
      <c r="B3190" s="79"/>
    </row>
    <row r="3191" spans="2:2">
      <c r="B3191" s="79"/>
    </row>
    <row r="3192" spans="2:2">
      <c r="B3192" s="79"/>
    </row>
    <row r="3193" spans="2:2">
      <c r="B3193" s="79"/>
    </row>
    <row r="3194" spans="2:2">
      <c r="B3194" s="79"/>
    </row>
    <row r="3195" spans="2:2">
      <c r="B3195" s="79"/>
    </row>
    <row r="3196" spans="2:2">
      <c r="B3196" s="79"/>
    </row>
    <row r="3197" spans="2:2">
      <c r="B3197" s="79"/>
    </row>
    <row r="3198" spans="2:2">
      <c r="B3198" s="79"/>
    </row>
    <row r="3199" spans="2:2">
      <c r="B3199" s="79"/>
    </row>
    <row r="3200" spans="2:2">
      <c r="B3200" s="79"/>
    </row>
    <row r="3201" spans="2:2">
      <c r="B3201" s="79"/>
    </row>
    <row r="3202" spans="2:2">
      <c r="B3202" s="79"/>
    </row>
    <row r="3203" spans="2:2">
      <c r="B3203" s="79"/>
    </row>
    <row r="3204" spans="2:2">
      <c r="B3204" s="79"/>
    </row>
    <row r="3205" spans="2:2">
      <c r="B3205" s="79"/>
    </row>
    <row r="3206" spans="2:2">
      <c r="B3206" s="79"/>
    </row>
    <row r="3207" spans="2:2">
      <c r="B3207" s="79"/>
    </row>
    <row r="3208" spans="2:2">
      <c r="B3208" s="79"/>
    </row>
    <row r="3209" spans="2:2">
      <c r="B3209" s="79"/>
    </row>
    <row r="3210" spans="2:2">
      <c r="B3210" s="79"/>
    </row>
    <row r="3211" spans="2:2">
      <c r="B3211" s="79"/>
    </row>
    <row r="3212" spans="2:2">
      <c r="B3212" s="79"/>
    </row>
    <row r="3213" spans="2:2">
      <c r="B3213" s="79"/>
    </row>
    <row r="3214" spans="2:2">
      <c r="B3214" s="79"/>
    </row>
    <row r="3215" spans="2:2">
      <c r="B3215" s="79"/>
    </row>
    <row r="3216" spans="2:2">
      <c r="B3216" s="79"/>
    </row>
    <row r="3217" spans="2:2">
      <c r="B3217" s="79"/>
    </row>
    <row r="3218" spans="2:2">
      <c r="B3218" s="79"/>
    </row>
    <row r="3219" spans="2:2">
      <c r="B3219" s="79"/>
    </row>
    <row r="3220" spans="2:2">
      <c r="B3220" s="79"/>
    </row>
    <row r="3221" spans="2:2">
      <c r="B3221" s="79"/>
    </row>
    <row r="3222" spans="2:2">
      <c r="B3222" s="79"/>
    </row>
    <row r="3223" spans="2:2">
      <c r="B3223" s="79"/>
    </row>
    <row r="3224" spans="2:2">
      <c r="B3224" s="79"/>
    </row>
    <row r="3225" spans="2:2">
      <c r="B3225" s="79"/>
    </row>
    <row r="3226" spans="2:2">
      <c r="B3226" s="79"/>
    </row>
    <row r="3227" spans="2:2">
      <c r="B3227" s="79"/>
    </row>
    <row r="3228" spans="2:2">
      <c r="B3228" s="79"/>
    </row>
    <row r="3229" spans="2:2">
      <c r="B3229" s="79"/>
    </row>
    <row r="3230" spans="2:2">
      <c r="B3230" s="79"/>
    </row>
    <row r="3231" spans="2:2">
      <c r="B3231" s="79"/>
    </row>
    <row r="3232" spans="2:2">
      <c r="B3232" s="79"/>
    </row>
    <row r="3233" spans="2:2">
      <c r="B3233" s="79"/>
    </row>
    <row r="3234" spans="2:2">
      <c r="B3234" s="79"/>
    </row>
    <row r="3235" spans="2:2">
      <c r="B3235" s="79"/>
    </row>
    <row r="3236" spans="2:2">
      <c r="B3236" s="79"/>
    </row>
    <row r="3237" spans="2:2">
      <c r="B3237" s="79"/>
    </row>
    <row r="3238" spans="2:2">
      <c r="B3238" s="79"/>
    </row>
    <row r="3239" spans="2:2">
      <c r="B3239" s="79"/>
    </row>
    <row r="3240" spans="2:2">
      <c r="B3240" s="79"/>
    </row>
    <row r="3241" spans="2:2">
      <c r="B3241" s="79"/>
    </row>
    <row r="3242" spans="2:2">
      <c r="B3242" s="79"/>
    </row>
    <row r="3243" spans="2:2">
      <c r="B3243" s="79"/>
    </row>
    <row r="3244" spans="2:2">
      <c r="B3244" s="79"/>
    </row>
    <row r="3245" spans="2:2">
      <c r="B3245" s="79"/>
    </row>
    <row r="3246" spans="2:2">
      <c r="B3246" s="79"/>
    </row>
    <row r="3247" spans="2:2">
      <c r="B3247" s="79"/>
    </row>
    <row r="3248" spans="2:2">
      <c r="B3248" s="79"/>
    </row>
    <row r="3249" spans="2:2">
      <c r="B3249" s="79"/>
    </row>
    <row r="3250" spans="2:2">
      <c r="B3250" s="79"/>
    </row>
    <row r="3251" spans="2:2">
      <c r="B3251" s="79"/>
    </row>
    <row r="3252" spans="2:2">
      <c r="B3252" s="79"/>
    </row>
    <row r="3253" spans="2:2">
      <c r="B3253" s="79"/>
    </row>
    <row r="3254" spans="2:2">
      <c r="B3254" s="79"/>
    </row>
    <row r="3255" spans="2:2">
      <c r="B3255" s="79"/>
    </row>
    <row r="3256" spans="2:2">
      <c r="B3256" s="79"/>
    </row>
    <row r="3257" spans="2:2">
      <c r="B3257" s="79"/>
    </row>
    <row r="3258" spans="2:2">
      <c r="B3258" s="79"/>
    </row>
    <row r="3259" spans="2:2">
      <c r="B3259" s="79"/>
    </row>
    <row r="3260" spans="2:2">
      <c r="B3260" s="79"/>
    </row>
    <row r="3261" spans="2:2">
      <c r="B3261" s="79"/>
    </row>
    <row r="3262" spans="2:2">
      <c r="B3262" s="79"/>
    </row>
    <row r="3263" spans="2:2">
      <c r="B3263" s="79"/>
    </row>
    <row r="3264" spans="2:2">
      <c r="B3264" s="79"/>
    </row>
    <row r="3265" spans="2:2">
      <c r="B3265" s="79"/>
    </row>
    <row r="3266" spans="2:2">
      <c r="B3266" s="79"/>
    </row>
    <row r="3267" spans="2:2">
      <c r="B3267" s="79"/>
    </row>
    <row r="3268" spans="2:2">
      <c r="B3268" s="79"/>
    </row>
    <row r="3269" spans="2:2">
      <c r="B3269" s="79"/>
    </row>
    <row r="3270" spans="2:2">
      <c r="B3270" s="79"/>
    </row>
    <row r="3271" spans="2:2">
      <c r="B3271" s="79"/>
    </row>
    <row r="3272" spans="2:2">
      <c r="B3272" s="79"/>
    </row>
    <row r="3273" spans="2:2">
      <c r="B3273" s="79"/>
    </row>
    <row r="3274" spans="2:2">
      <c r="B3274" s="79"/>
    </row>
    <row r="3275" spans="2:2">
      <c r="B3275" s="79"/>
    </row>
    <row r="3276" spans="2:2">
      <c r="B3276" s="79"/>
    </row>
    <row r="3277" spans="2:2">
      <c r="B3277" s="79"/>
    </row>
    <row r="3278" spans="2:2">
      <c r="B3278" s="79"/>
    </row>
    <row r="3279" spans="2:2">
      <c r="B3279" s="79"/>
    </row>
    <row r="3280" spans="2:2">
      <c r="B3280" s="79"/>
    </row>
    <row r="3281" spans="2:2">
      <c r="B3281" s="79"/>
    </row>
    <row r="3282" spans="2:2">
      <c r="B3282" s="79"/>
    </row>
    <row r="3283" spans="2:2">
      <c r="B3283" s="79"/>
    </row>
    <row r="3284" spans="2:2">
      <c r="B3284" s="79"/>
    </row>
    <row r="3285" spans="2:2">
      <c r="B3285" s="79"/>
    </row>
    <row r="3286" spans="2:2">
      <c r="B3286" s="79"/>
    </row>
    <row r="3287" spans="2:2">
      <c r="B3287" s="79"/>
    </row>
    <row r="3288" spans="2:2">
      <c r="B3288" s="79"/>
    </row>
    <row r="3289" spans="2:2">
      <c r="B3289" s="79"/>
    </row>
    <row r="3290" spans="2:2">
      <c r="B3290" s="79"/>
    </row>
    <row r="3291" spans="2:2">
      <c r="B3291" s="79"/>
    </row>
    <row r="3292" spans="2:2">
      <c r="B3292" s="79"/>
    </row>
    <row r="3293" spans="2:2">
      <c r="B3293" s="79"/>
    </row>
    <row r="3294" spans="2:2">
      <c r="B3294" s="79"/>
    </row>
    <row r="3295" spans="2:2">
      <c r="B3295" s="79"/>
    </row>
    <row r="3296" spans="2:2">
      <c r="B3296" s="79"/>
    </row>
    <row r="3297" spans="2:2">
      <c r="B3297" s="79"/>
    </row>
    <row r="3298" spans="2:2">
      <c r="B3298" s="79"/>
    </row>
    <row r="3299" spans="2:2">
      <c r="B3299" s="79"/>
    </row>
    <row r="3300" spans="2:2">
      <c r="B3300" s="79"/>
    </row>
    <row r="3301" spans="2:2">
      <c r="B3301" s="79"/>
    </row>
    <row r="3302" spans="2:2">
      <c r="B3302" s="79"/>
    </row>
    <row r="3303" spans="2:2">
      <c r="B3303" s="79"/>
    </row>
    <row r="3304" spans="2:2">
      <c r="B3304" s="79"/>
    </row>
    <row r="3305" spans="2:2">
      <c r="B3305" s="79"/>
    </row>
    <row r="3306" spans="2:2">
      <c r="B3306" s="79"/>
    </row>
    <row r="3307" spans="2:2">
      <c r="B3307" s="79"/>
    </row>
    <row r="3308" spans="2:2">
      <c r="B3308" s="79"/>
    </row>
    <row r="3309" spans="2:2">
      <c r="B3309" s="79"/>
    </row>
    <row r="3310" spans="2:2">
      <c r="B3310" s="79"/>
    </row>
    <row r="3311" spans="2:2">
      <c r="B3311" s="79"/>
    </row>
    <row r="3312" spans="2:2">
      <c r="B3312" s="79"/>
    </row>
    <row r="3313" spans="2:2">
      <c r="B3313" s="79"/>
    </row>
    <row r="3314" spans="2:2">
      <c r="B3314" s="79"/>
    </row>
    <row r="3315" spans="2:2">
      <c r="B3315" s="79"/>
    </row>
    <row r="3316" spans="2:2">
      <c r="B3316" s="79"/>
    </row>
    <row r="3317" spans="2:2">
      <c r="B3317" s="79"/>
    </row>
    <row r="3318" spans="2:2">
      <c r="B3318" s="79"/>
    </row>
    <row r="3319" spans="2:2">
      <c r="B3319" s="79"/>
    </row>
    <row r="3320" spans="2:2">
      <c r="B3320" s="79"/>
    </row>
    <row r="3321" spans="2:2">
      <c r="B3321" s="79"/>
    </row>
    <row r="3322" spans="2:2">
      <c r="B3322" s="79"/>
    </row>
    <row r="3323" spans="2:2">
      <c r="B3323" s="79"/>
    </row>
    <row r="3324" spans="2:2">
      <c r="B3324" s="79"/>
    </row>
    <row r="3325" spans="2:2">
      <c r="B3325" s="79"/>
    </row>
    <row r="3326" spans="2:2">
      <c r="B3326" s="79"/>
    </row>
    <row r="3327" spans="2:2">
      <c r="B3327" s="79"/>
    </row>
    <row r="3328" spans="2:2">
      <c r="B3328" s="79"/>
    </row>
    <row r="3329" spans="2:2">
      <c r="B3329" s="79"/>
    </row>
    <row r="3330" spans="2:2">
      <c r="B3330" s="79"/>
    </row>
    <row r="3331" spans="2:2">
      <c r="B3331" s="79"/>
    </row>
    <row r="3332" spans="2:2">
      <c r="B3332" s="79"/>
    </row>
    <row r="3333" spans="2:2">
      <c r="B3333" s="79"/>
    </row>
    <row r="3334" spans="2:2">
      <c r="B3334" s="79"/>
    </row>
    <row r="3335" spans="2:2">
      <c r="B3335" s="79"/>
    </row>
    <row r="3336" spans="2:2">
      <c r="B3336" s="79"/>
    </row>
    <row r="3337" spans="2:2">
      <c r="B3337" s="79"/>
    </row>
    <row r="3338" spans="2:2">
      <c r="B3338" s="79"/>
    </row>
    <row r="3339" spans="2:2">
      <c r="B3339" s="79"/>
    </row>
    <row r="3340" spans="2:2">
      <c r="B3340" s="79"/>
    </row>
    <row r="3341" spans="2:2">
      <c r="B3341" s="79"/>
    </row>
    <row r="3342" spans="2:2">
      <c r="B3342" s="79"/>
    </row>
    <row r="3343" spans="2:2">
      <c r="B3343" s="79"/>
    </row>
    <row r="3344" spans="2:2">
      <c r="B3344" s="79"/>
    </row>
    <row r="3345" spans="2:2">
      <c r="B3345" s="79"/>
    </row>
    <row r="3346" spans="2:2">
      <c r="B3346" s="79"/>
    </row>
    <row r="3347" spans="2:2">
      <c r="B3347" s="79"/>
    </row>
    <row r="3348" spans="2:2">
      <c r="B3348" s="79"/>
    </row>
    <row r="3349" spans="2:2">
      <c r="B3349" s="79"/>
    </row>
    <row r="3350" spans="2:2">
      <c r="B3350" s="79"/>
    </row>
    <row r="3351" spans="2:2">
      <c r="B3351" s="79"/>
    </row>
    <row r="3352" spans="2:2">
      <c r="B3352" s="79"/>
    </row>
    <row r="3353" spans="2:2">
      <c r="B3353" s="79"/>
    </row>
    <row r="3354" spans="2:2">
      <c r="B3354" s="79"/>
    </row>
    <row r="3355" spans="2:2">
      <c r="B3355" s="79"/>
    </row>
    <row r="3356" spans="2:2">
      <c r="B3356" s="79"/>
    </row>
    <row r="3357" spans="2:2">
      <c r="B3357" s="79"/>
    </row>
    <row r="3358" spans="2:2">
      <c r="B3358" s="79"/>
    </row>
    <row r="3359" spans="2:2">
      <c r="B3359" s="79"/>
    </row>
    <row r="3360" spans="2:2">
      <c r="B3360" s="79"/>
    </row>
    <row r="3361" spans="2:2">
      <c r="B3361" s="79"/>
    </row>
    <row r="3362" spans="2:2">
      <c r="B3362" s="79"/>
    </row>
    <row r="3363" spans="2:2">
      <c r="B3363" s="79"/>
    </row>
    <row r="3364" spans="2:2">
      <c r="B3364" s="79"/>
    </row>
    <row r="3365" spans="2:2">
      <c r="B3365" s="79"/>
    </row>
    <row r="3366" spans="2:2">
      <c r="B3366" s="79"/>
    </row>
    <row r="3367" spans="2:2">
      <c r="B3367" s="79"/>
    </row>
    <row r="3368" spans="2:2">
      <c r="B3368" s="79"/>
    </row>
    <row r="3369" spans="2:2">
      <c r="B3369" s="79"/>
    </row>
    <row r="3370" spans="2:2">
      <c r="B3370" s="79"/>
    </row>
    <row r="3371" spans="2:2">
      <c r="B3371" s="79"/>
    </row>
    <row r="3372" spans="2:2">
      <c r="B3372" s="79"/>
    </row>
    <row r="3373" spans="2:2">
      <c r="B3373" s="79"/>
    </row>
    <row r="3374" spans="2:2">
      <c r="B3374" s="79"/>
    </row>
    <row r="3375" spans="2:2">
      <c r="B3375" s="79"/>
    </row>
    <row r="3376" spans="2:2">
      <c r="B3376" s="79"/>
    </row>
    <row r="3377" spans="2:2">
      <c r="B3377" s="79"/>
    </row>
    <row r="3378" spans="2:2">
      <c r="B3378" s="79"/>
    </row>
    <row r="3379" spans="2:2">
      <c r="B3379" s="79"/>
    </row>
    <row r="3380" spans="2:2">
      <c r="B3380" s="79"/>
    </row>
    <row r="3381" spans="2:2">
      <c r="B3381" s="79"/>
    </row>
    <row r="3382" spans="2:2">
      <c r="B3382" s="79"/>
    </row>
    <row r="3383" spans="2:2">
      <c r="B3383" s="79"/>
    </row>
    <row r="3384" spans="2:2">
      <c r="B3384" s="79"/>
    </row>
    <row r="3385" spans="2:2">
      <c r="B3385" s="79"/>
    </row>
    <row r="3386" spans="2:2">
      <c r="B3386" s="79"/>
    </row>
    <row r="3387" spans="2:2">
      <c r="B3387" s="79"/>
    </row>
    <row r="3388" spans="2:2">
      <c r="B3388" s="79"/>
    </row>
    <row r="3389" spans="2:2">
      <c r="B3389" s="79"/>
    </row>
    <row r="3390" spans="2:2">
      <c r="B3390" s="79"/>
    </row>
    <row r="3391" spans="2:2">
      <c r="B3391" s="79"/>
    </row>
    <row r="3392" spans="2:2">
      <c r="B3392" s="79"/>
    </row>
    <row r="3393" spans="2:2">
      <c r="B3393" s="79"/>
    </row>
    <row r="3394" spans="2:2">
      <c r="B3394" s="79"/>
    </row>
    <row r="3395" spans="2:2">
      <c r="B3395" s="79"/>
    </row>
    <row r="3396" spans="2:2">
      <c r="B3396" s="79"/>
    </row>
    <row r="3397" spans="2:2">
      <c r="B3397" s="79"/>
    </row>
    <row r="3398" spans="2:2">
      <c r="B3398" s="79"/>
    </row>
    <row r="3399" spans="2:2">
      <c r="B3399" s="79"/>
    </row>
    <row r="3400" spans="2:2">
      <c r="B3400" s="79"/>
    </row>
    <row r="3401" spans="2:2">
      <c r="B3401" s="79"/>
    </row>
    <row r="3402" spans="2:2">
      <c r="B3402" s="79"/>
    </row>
    <row r="3403" spans="2:2">
      <c r="B3403" s="79"/>
    </row>
    <row r="3404" spans="2:2">
      <c r="B3404" s="79"/>
    </row>
    <row r="3405" spans="2:2">
      <c r="B3405" s="79"/>
    </row>
    <row r="3406" spans="2:2">
      <c r="B3406" s="79"/>
    </row>
    <row r="3407" spans="2:2">
      <c r="B3407" s="79"/>
    </row>
    <row r="3408" spans="2:2">
      <c r="B3408" s="79"/>
    </row>
    <row r="3409" spans="2:2">
      <c r="B3409" s="79"/>
    </row>
    <row r="3410" spans="2:2">
      <c r="B3410" s="79"/>
    </row>
    <row r="3411" spans="2:2">
      <c r="B3411" s="79"/>
    </row>
    <row r="3412" spans="2:2">
      <c r="B3412" s="79"/>
    </row>
    <row r="3413" spans="2:2">
      <c r="B3413" s="79"/>
    </row>
    <row r="3414" spans="2:2">
      <c r="B3414" s="79"/>
    </row>
    <row r="3415" spans="2:2">
      <c r="B3415" s="79"/>
    </row>
    <row r="3416" spans="2:2">
      <c r="B3416" s="79"/>
    </row>
    <row r="3417" spans="2:2">
      <c r="B3417" s="79"/>
    </row>
    <row r="3418" spans="2:2">
      <c r="B3418" s="79"/>
    </row>
    <row r="3419" spans="2:2">
      <c r="B3419" s="79"/>
    </row>
    <row r="3420" spans="2:2">
      <c r="B3420" s="79"/>
    </row>
    <row r="3421" spans="2:2">
      <c r="B3421" s="79"/>
    </row>
    <row r="3422" spans="2:2">
      <c r="B3422" s="79"/>
    </row>
    <row r="3423" spans="2:2">
      <c r="B3423" s="79"/>
    </row>
    <row r="3424" spans="2:2">
      <c r="B3424" s="79"/>
    </row>
    <row r="3425" spans="2:2">
      <c r="B3425" s="79"/>
    </row>
    <row r="3426" spans="2:2">
      <c r="B3426" s="79"/>
    </row>
    <row r="3427" spans="2:2">
      <c r="B3427" s="79"/>
    </row>
    <row r="3428" spans="2:2">
      <c r="B3428" s="79"/>
    </row>
    <row r="3429" spans="2:2">
      <c r="B3429" s="79"/>
    </row>
    <row r="3430" spans="2:2">
      <c r="B3430" s="79"/>
    </row>
    <row r="3431" spans="2:2">
      <c r="B3431" s="79"/>
    </row>
    <row r="3432" spans="2:2">
      <c r="B3432" s="79"/>
    </row>
    <row r="3433" spans="2:2">
      <c r="B3433" s="79"/>
    </row>
    <row r="3434" spans="2:2">
      <c r="B3434" s="79"/>
    </row>
    <row r="3435" spans="2:2">
      <c r="B3435" s="79"/>
    </row>
    <row r="3436" spans="2:2">
      <c r="B3436" s="79"/>
    </row>
    <row r="3437" spans="2:2">
      <c r="B3437" s="79"/>
    </row>
    <row r="3438" spans="2:2">
      <c r="B3438" s="79"/>
    </row>
    <row r="3439" spans="2:2">
      <c r="B3439" s="79"/>
    </row>
    <row r="3440" spans="2:2">
      <c r="B3440" s="79"/>
    </row>
    <row r="3441" spans="2:2">
      <c r="B3441" s="79"/>
    </row>
    <row r="3442" spans="2:2">
      <c r="B3442" s="79"/>
    </row>
    <row r="3443" spans="2:2">
      <c r="B3443" s="79"/>
    </row>
    <row r="3444" spans="2:2">
      <c r="B3444" s="79"/>
    </row>
    <row r="3445" spans="2:2">
      <c r="B3445" s="79"/>
    </row>
    <row r="3446" spans="2:2">
      <c r="B3446" s="79"/>
    </row>
    <row r="3447" spans="2:2">
      <c r="B3447" s="79"/>
    </row>
    <row r="3448" spans="2:2">
      <c r="B3448" s="79"/>
    </row>
    <row r="3449" spans="2:2">
      <c r="B3449" s="79"/>
    </row>
    <row r="3450" spans="2:2">
      <c r="B3450" s="79"/>
    </row>
    <row r="3451" spans="2:2">
      <c r="B3451" s="79"/>
    </row>
    <row r="3452" spans="2:2">
      <c r="B3452" s="79"/>
    </row>
    <row r="3453" spans="2:2">
      <c r="B3453" s="79"/>
    </row>
    <row r="3454" spans="2:2">
      <c r="B3454" s="79"/>
    </row>
    <row r="3455" spans="2:2">
      <c r="B3455" s="79"/>
    </row>
    <row r="3456" spans="2:2">
      <c r="B3456" s="79"/>
    </row>
    <row r="3457" spans="2:2">
      <c r="B3457" s="79"/>
    </row>
    <row r="3458" spans="2:2">
      <c r="B3458" s="79"/>
    </row>
    <row r="3459" spans="2:2">
      <c r="B3459" s="79"/>
    </row>
    <row r="3460" spans="2:2">
      <c r="B3460" s="79"/>
    </row>
    <row r="3461" spans="2:2">
      <c r="B3461" s="79"/>
    </row>
    <row r="3462" spans="2:2">
      <c r="B3462" s="79"/>
    </row>
    <row r="3463" spans="2:2">
      <c r="B3463" s="79"/>
    </row>
    <row r="3464" spans="2:2">
      <c r="B3464" s="79"/>
    </row>
    <row r="3465" spans="2:2">
      <c r="B3465" s="79"/>
    </row>
    <row r="3466" spans="2:2">
      <c r="B3466" s="79"/>
    </row>
    <row r="3467" spans="2:2">
      <c r="B3467" s="79"/>
    </row>
    <row r="3468" spans="2:2">
      <c r="B3468" s="79"/>
    </row>
    <row r="3469" spans="2:2">
      <c r="B3469" s="79"/>
    </row>
    <row r="3470" spans="2:2">
      <c r="B3470" s="79"/>
    </row>
    <row r="3471" spans="2:2">
      <c r="B3471" s="79"/>
    </row>
    <row r="3472" spans="2:2">
      <c r="B3472" s="79"/>
    </row>
    <row r="3473" spans="2:2">
      <c r="B3473" s="79"/>
    </row>
    <row r="3474" spans="2:2">
      <c r="B3474" s="79"/>
    </row>
    <row r="3475" spans="2:2">
      <c r="B3475" s="79"/>
    </row>
    <row r="3476" spans="2:2">
      <c r="B3476" s="79"/>
    </row>
    <row r="3477" spans="2:2">
      <c r="B3477" s="79"/>
    </row>
    <row r="3478" spans="2:2">
      <c r="B3478" s="79"/>
    </row>
    <row r="3479" spans="2:2">
      <c r="B3479" s="79"/>
    </row>
    <row r="3480" spans="2:2">
      <c r="B3480" s="79"/>
    </row>
    <row r="3481" spans="2:2">
      <c r="B3481" s="79"/>
    </row>
    <row r="3482" spans="2:2">
      <c r="B3482" s="79"/>
    </row>
    <row r="3483" spans="2:2">
      <c r="B3483" s="79"/>
    </row>
    <row r="3484" spans="2:2">
      <c r="B3484" s="79"/>
    </row>
    <row r="3485" spans="2:2">
      <c r="B3485" s="79"/>
    </row>
    <row r="3486" spans="2:2">
      <c r="B3486" s="79"/>
    </row>
    <row r="3487" spans="2:2">
      <c r="B3487" s="79"/>
    </row>
    <row r="3488" spans="2:2">
      <c r="B3488" s="79"/>
    </row>
    <row r="3489" spans="2:2">
      <c r="B3489" s="79"/>
    </row>
    <row r="3490" spans="2:2">
      <c r="B3490" s="79"/>
    </row>
    <row r="3491" spans="2:2">
      <c r="B3491" s="79"/>
    </row>
    <row r="3492" spans="2:2">
      <c r="B3492" s="79"/>
    </row>
    <row r="3493" spans="2:2">
      <c r="B3493" s="79"/>
    </row>
    <row r="3494" spans="2:2">
      <c r="B3494" s="79"/>
    </row>
    <row r="3495" spans="2:2">
      <c r="B3495" s="79"/>
    </row>
    <row r="3496" spans="2:2">
      <c r="B3496" s="79"/>
    </row>
    <row r="3497" spans="2:2">
      <c r="B3497" s="79"/>
    </row>
    <row r="3498" spans="2:2">
      <c r="B3498" s="79"/>
    </row>
    <row r="3499" spans="2:2">
      <c r="B3499" s="79"/>
    </row>
    <row r="3500" spans="2:2">
      <c r="B3500" s="79"/>
    </row>
    <row r="3501" spans="2:2">
      <c r="B3501" s="79"/>
    </row>
    <row r="3502" spans="2:2">
      <c r="B3502" s="79"/>
    </row>
    <row r="3503" spans="2:2">
      <c r="B3503" s="79"/>
    </row>
    <row r="3504" spans="2:2">
      <c r="B3504" s="79"/>
    </row>
    <row r="3505" spans="2:2">
      <c r="B3505" s="79"/>
    </row>
    <row r="3506" spans="2:2">
      <c r="B3506" s="79"/>
    </row>
    <row r="3507" spans="2:2">
      <c r="B3507" s="79"/>
    </row>
    <row r="3508" spans="2:2">
      <c r="B3508" s="79"/>
    </row>
    <row r="3509" spans="2:2">
      <c r="B3509" s="79"/>
    </row>
    <row r="3510" spans="2:2">
      <c r="B3510" s="79"/>
    </row>
    <row r="3511" spans="2:2">
      <c r="B3511" s="79"/>
    </row>
    <row r="3512" spans="2:2">
      <c r="B3512" s="79"/>
    </row>
    <row r="3513" spans="2:2">
      <c r="B3513" s="79"/>
    </row>
    <row r="3514" spans="2:2">
      <c r="B3514" s="79"/>
    </row>
    <row r="3515" spans="2:2">
      <c r="B3515" s="79"/>
    </row>
    <row r="3516" spans="2:2">
      <c r="B3516" s="79"/>
    </row>
    <row r="3517" spans="2:2">
      <c r="B3517" s="79"/>
    </row>
    <row r="3518" spans="2:2">
      <c r="B3518" s="79"/>
    </row>
    <row r="3519" spans="2:2">
      <c r="B3519" s="79"/>
    </row>
    <row r="3520" spans="2:2">
      <c r="B3520" s="79"/>
    </row>
    <row r="3521" spans="2:2">
      <c r="B3521" s="79"/>
    </row>
    <row r="3522" spans="2:2">
      <c r="B3522" s="79"/>
    </row>
    <row r="3523" spans="2:2">
      <c r="B3523" s="79"/>
    </row>
    <row r="3524" spans="2:2">
      <c r="B3524" s="79"/>
    </row>
    <row r="3525" spans="2:2">
      <c r="B3525" s="79"/>
    </row>
    <row r="3526" spans="2:2">
      <c r="B3526" s="79"/>
    </row>
    <row r="3527" spans="2:2">
      <c r="B3527" s="79"/>
    </row>
    <row r="3528" spans="2:2">
      <c r="B3528" s="79"/>
    </row>
    <row r="3529" spans="2:2">
      <c r="B3529" s="79"/>
    </row>
    <row r="3530" spans="2:2">
      <c r="B3530" s="79"/>
    </row>
    <row r="3531" spans="2:2">
      <c r="B3531" s="79"/>
    </row>
    <row r="3532" spans="2:2">
      <c r="B3532" s="79"/>
    </row>
    <row r="3533" spans="2:2">
      <c r="B3533" s="79"/>
    </row>
    <row r="3534" spans="2:2">
      <c r="B3534" s="79"/>
    </row>
    <row r="3535" spans="2:2">
      <c r="B3535" s="79"/>
    </row>
    <row r="3536" spans="2:2">
      <c r="B3536" s="79"/>
    </row>
    <row r="3537" spans="2:2">
      <c r="B3537" s="79"/>
    </row>
    <row r="3538" spans="2:2">
      <c r="B3538" s="79"/>
    </row>
    <row r="3539" spans="2:2">
      <c r="B3539" s="79"/>
    </row>
    <row r="3540" spans="2:2">
      <c r="B3540" s="79"/>
    </row>
    <row r="3541" spans="2:2">
      <c r="B3541" s="79"/>
    </row>
    <row r="3542" spans="2:2">
      <c r="B3542" s="79"/>
    </row>
    <row r="3543" spans="2:2">
      <c r="B3543" s="79"/>
    </row>
    <row r="3544" spans="2:2">
      <c r="B3544" s="79"/>
    </row>
    <row r="3545" spans="2:2">
      <c r="B3545" s="79"/>
    </row>
    <row r="3546" spans="2:2">
      <c r="B3546" s="79"/>
    </row>
    <row r="3547" spans="2:2">
      <c r="B3547" s="79"/>
    </row>
    <row r="3548" spans="2:2">
      <c r="B3548" s="79"/>
    </row>
    <row r="3549" spans="2:2">
      <c r="B3549" s="79"/>
    </row>
    <row r="3550" spans="2:2">
      <c r="B3550" s="79"/>
    </row>
    <row r="3551" spans="2:2">
      <c r="B3551" s="79"/>
    </row>
    <row r="3552" spans="2:2">
      <c r="B3552" s="79"/>
    </row>
    <row r="3553" spans="2:2">
      <c r="B3553" s="79"/>
    </row>
    <row r="3554" spans="2:2">
      <c r="B3554" s="79"/>
    </row>
    <row r="3555" spans="2:2">
      <c r="B3555" s="79"/>
    </row>
    <row r="3556" spans="2:2">
      <c r="B3556" s="79"/>
    </row>
    <row r="3557" spans="2:2">
      <c r="B3557" s="79"/>
    </row>
    <row r="3558" spans="2:2">
      <c r="B3558" s="79"/>
    </row>
    <row r="3559" spans="2:2">
      <c r="B3559" s="79"/>
    </row>
    <row r="3560" spans="2:2">
      <c r="B3560" s="79"/>
    </row>
    <row r="3561" spans="2:2">
      <c r="B3561" s="79"/>
    </row>
    <row r="3562" spans="2:2">
      <c r="B3562" s="79"/>
    </row>
    <row r="3563" spans="2:2">
      <c r="B3563" s="79"/>
    </row>
    <row r="3564" spans="2:2">
      <c r="B3564" s="79"/>
    </row>
    <row r="3565" spans="2:2">
      <c r="B3565" s="79"/>
    </row>
    <row r="3566" spans="2:2">
      <c r="B3566" s="79"/>
    </row>
    <row r="3567" spans="2:2">
      <c r="B3567" s="79"/>
    </row>
    <row r="3568" spans="2:2">
      <c r="B3568" s="79"/>
    </row>
    <row r="3569" spans="2:2">
      <c r="B3569" s="79"/>
    </row>
    <row r="3570" spans="2:2">
      <c r="B3570" s="79"/>
    </row>
    <row r="3571" spans="2:2">
      <c r="B3571" s="79"/>
    </row>
    <row r="3572" spans="2:2">
      <c r="B3572" s="79"/>
    </row>
    <row r="3573" spans="2:2">
      <c r="B3573" s="79"/>
    </row>
    <row r="3574" spans="2:2">
      <c r="B3574" s="79"/>
    </row>
    <row r="3575" spans="2:2">
      <c r="B3575" s="79"/>
    </row>
    <row r="3576" spans="2:2">
      <c r="B3576" s="79"/>
    </row>
    <row r="3577" spans="2:2">
      <c r="B3577" s="79"/>
    </row>
    <row r="3578" spans="2:2">
      <c r="B3578" s="79"/>
    </row>
    <row r="3579" spans="2:2">
      <c r="B3579" s="79"/>
    </row>
    <row r="3580" spans="2:2">
      <c r="B3580" s="79"/>
    </row>
    <row r="3581" spans="2:2">
      <c r="B3581" s="79"/>
    </row>
    <row r="3582" spans="2:2">
      <c r="B3582" s="79"/>
    </row>
    <row r="3583" spans="2:2">
      <c r="B3583" s="79"/>
    </row>
    <row r="3584" spans="2:2">
      <c r="B3584" s="79"/>
    </row>
    <row r="3585" spans="2:2">
      <c r="B3585" s="79"/>
    </row>
    <row r="3586" spans="2:2">
      <c r="B3586" s="79"/>
    </row>
    <row r="3587" spans="2:2">
      <c r="B3587" s="79"/>
    </row>
    <row r="3588" spans="2:2">
      <c r="B3588" s="79"/>
    </row>
    <row r="3589" spans="2:2">
      <c r="B3589" s="79"/>
    </row>
    <row r="3590" spans="2:2">
      <c r="B3590" s="79"/>
    </row>
    <row r="3591" spans="2:2">
      <c r="B3591" s="79"/>
    </row>
    <row r="3592" spans="2:2">
      <c r="B3592" s="79"/>
    </row>
    <row r="3593" spans="2:2">
      <c r="B3593" s="79"/>
    </row>
    <row r="3594" spans="2:2">
      <c r="B3594" s="79"/>
    </row>
    <row r="3595" spans="2:2">
      <c r="B3595" s="79"/>
    </row>
    <row r="3596" spans="2:2">
      <c r="B3596" s="79"/>
    </row>
    <row r="3597" spans="2:2">
      <c r="B3597" s="79"/>
    </row>
    <row r="3598" spans="2:2">
      <c r="B3598" s="79"/>
    </row>
    <row r="3599" spans="2:2">
      <c r="B3599" s="79"/>
    </row>
    <row r="3600" spans="2:2">
      <c r="B3600" s="79"/>
    </row>
    <row r="3601" spans="2:2">
      <c r="B3601" s="79"/>
    </row>
    <row r="3602" spans="2:2">
      <c r="B3602" s="79"/>
    </row>
    <row r="3603" spans="2:2">
      <c r="B3603" s="79"/>
    </row>
    <row r="3604" spans="2:2">
      <c r="B3604" s="79"/>
    </row>
    <row r="3605" spans="2:2">
      <c r="B3605" s="79"/>
    </row>
    <row r="3606" spans="2:2">
      <c r="B3606" s="79"/>
    </row>
    <row r="3607" spans="2:2">
      <c r="B3607" s="79"/>
    </row>
    <row r="3608" spans="2:2">
      <c r="B3608" s="79"/>
    </row>
    <row r="3609" spans="2:2">
      <c r="B3609" s="79"/>
    </row>
    <row r="3610" spans="2:2">
      <c r="B3610" s="79"/>
    </row>
    <row r="3611" spans="2:2">
      <c r="B3611" s="79"/>
    </row>
    <row r="3612" spans="2:2">
      <c r="B3612" s="79"/>
    </row>
    <row r="3613" spans="2:2">
      <c r="B3613" s="79"/>
    </row>
    <row r="3614" spans="2:2">
      <c r="B3614" s="79"/>
    </row>
    <row r="3615" spans="2:2">
      <c r="B3615" s="79"/>
    </row>
    <row r="3616" spans="2:2">
      <c r="B3616" s="79"/>
    </row>
    <row r="3617" spans="2:2">
      <c r="B3617" s="79"/>
    </row>
    <row r="3618" spans="2:2">
      <c r="B3618" s="79"/>
    </row>
    <row r="3619" spans="2:2">
      <c r="B3619" s="79"/>
    </row>
    <row r="3620" spans="2:2">
      <c r="B3620" s="79"/>
    </row>
    <row r="3621" spans="2:2">
      <c r="B3621" s="79"/>
    </row>
    <row r="3622" spans="2:2">
      <c r="B3622" s="79"/>
    </row>
    <row r="3623" spans="2:2">
      <c r="B3623" s="79"/>
    </row>
    <row r="3624" spans="2:2">
      <c r="B3624" s="79"/>
    </row>
    <row r="3625" spans="2:2">
      <c r="B3625" s="79"/>
    </row>
    <row r="3626" spans="2:2">
      <c r="B3626" s="79"/>
    </row>
    <row r="3627" spans="2:2">
      <c r="B3627" s="79"/>
    </row>
    <row r="3628" spans="2:2">
      <c r="B3628" s="79"/>
    </row>
    <row r="3629" spans="2:2">
      <c r="B3629" s="79"/>
    </row>
    <row r="3630" spans="2:2">
      <c r="B3630" s="79"/>
    </row>
    <row r="3631" spans="2:2">
      <c r="B3631" s="79"/>
    </row>
    <row r="3632" spans="2:2">
      <c r="B3632" s="79"/>
    </row>
    <row r="3633" spans="2:2">
      <c r="B3633" s="79"/>
    </row>
    <row r="3634" spans="2:2">
      <c r="B3634" s="79"/>
    </row>
    <row r="3635" spans="2:2">
      <c r="B3635" s="79"/>
    </row>
    <row r="3636" spans="2:2">
      <c r="B3636" s="79"/>
    </row>
    <row r="3637" spans="2:2">
      <c r="B3637" s="79"/>
    </row>
    <row r="3638" spans="2:2">
      <c r="B3638" s="79"/>
    </row>
    <row r="3639" spans="2:2">
      <c r="B3639" s="79"/>
    </row>
    <row r="3640" spans="2:2">
      <c r="B3640" s="79"/>
    </row>
    <row r="3641" spans="2:2">
      <c r="B3641" s="79"/>
    </row>
    <row r="3642" spans="2:2">
      <c r="B3642" s="79"/>
    </row>
    <row r="3643" spans="2:2">
      <c r="B3643" s="79"/>
    </row>
    <row r="3644" spans="2:2">
      <c r="B3644" s="79"/>
    </row>
    <row r="3645" spans="2:2">
      <c r="B3645" s="79"/>
    </row>
    <row r="3646" spans="2:2">
      <c r="B3646" s="79"/>
    </row>
    <row r="3647" spans="2:2">
      <c r="B3647" s="79"/>
    </row>
    <row r="3648" spans="2:2">
      <c r="B3648" s="79"/>
    </row>
    <row r="3649" spans="2:2">
      <c r="B3649" s="79"/>
    </row>
    <row r="3650" spans="2:2">
      <c r="B3650" s="79"/>
    </row>
    <row r="3651" spans="2:2">
      <c r="B3651" s="79"/>
    </row>
    <row r="3652" spans="2:2">
      <c r="B3652" s="79"/>
    </row>
    <row r="3653" spans="2:2">
      <c r="B3653" s="79"/>
    </row>
    <row r="3654" spans="2:2">
      <c r="B3654" s="79"/>
    </row>
    <row r="3655" spans="2:2">
      <c r="B3655" s="79"/>
    </row>
    <row r="3656" spans="2:2">
      <c r="B3656" s="79"/>
    </row>
    <row r="3657" spans="2:2">
      <c r="B3657" s="79"/>
    </row>
    <row r="3658" spans="2:2">
      <c r="B3658" s="79"/>
    </row>
    <row r="3659" spans="2:2">
      <c r="B3659" s="79"/>
    </row>
    <row r="3660" spans="2:2">
      <c r="B3660" s="79"/>
    </row>
    <row r="3661" spans="2:2">
      <c r="B3661" s="79"/>
    </row>
    <row r="3662" spans="2:2">
      <c r="B3662" s="79"/>
    </row>
    <row r="3663" spans="2:2">
      <c r="B3663" s="79"/>
    </row>
    <row r="3664" spans="2:2">
      <c r="B3664" s="79"/>
    </row>
    <row r="3665" spans="2:2">
      <c r="B3665" s="79"/>
    </row>
    <row r="3666" spans="2:2">
      <c r="B3666" s="79"/>
    </row>
    <row r="3667" spans="2:2">
      <c r="B3667" s="79"/>
    </row>
    <row r="3668" spans="2:2">
      <c r="B3668" s="79"/>
    </row>
    <row r="3669" spans="2:2">
      <c r="B3669" s="79"/>
    </row>
    <row r="3670" spans="2:2">
      <c r="B3670" s="79"/>
    </row>
    <row r="3671" spans="2:2">
      <c r="B3671" s="79"/>
    </row>
    <row r="3672" spans="2:2">
      <c r="B3672" s="79"/>
    </row>
    <row r="3673" spans="2:2">
      <c r="B3673" s="79"/>
    </row>
    <row r="3674" spans="2:2">
      <c r="B3674" s="79"/>
    </row>
    <row r="3675" spans="2:2">
      <c r="B3675" s="79"/>
    </row>
    <row r="3676" spans="2:2">
      <c r="B3676" s="79"/>
    </row>
    <row r="3677" spans="2:2">
      <c r="B3677" s="79"/>
    </row>
    <row r="3678" spans="2:2">
      <c r="B3678" s="79"/>
    </row>
    <row r="3679" spans="2:2">
      <c r="B3679" s="79"/>
    </row>
    <row r="3680" spans="2:2">
      <c r="B3680" s="79"/>
    </row>
    <row r="3681" spans="2:2">
      <c r="B3681" s="79"/>
    </row>
    <row r="3682" spans="2:2">
      <c r="B3682" s="79"/>
    </row>
    <row r="3683" spans="2:2">
      <c r="B3683" s="79"/>
    </row>
    <row r="3684" spans="2:2">
      <c r="B3684" s="79"/>
    </row>
    <row r="3685" spans="2:2">
      <c r="B3685" s="79"/>
    </row>
    <row r="3686" spans="2:2">
      <c r="B3686" s="79"/>
    </row>
    <row r="3687" spans="2:2">
      <c r="B3687" s="79"/>
    </row>
    <row r="3688" spans="2:2">
      <c r="B3688" s="79"/>
    </row>
    <row r="3689" spans="2:2">
      <c r="B3689" s="79"/>
    </row>
    <row r="3690" spans="2:2">
      <c r="B3690" s="79"/>
    </row>
    <row r="3691" spans="2:2">
      <c r="B3691" s="79"/>
    </row>
    <row r="3692" spans="2:2">
      <c r="B3692" s="79"/>
    </row>
    <row r="3693" spans="2:2">
      <c r="B3693" s="79"/>
    </row>
    <row r="3694" spans="2:2">
      <c r="B3694" s="79"/>
    </row>
    <row r="3695" spans="2:2">
      <c r="B3695" s="79"/>
    </row>
    <row r="3696" spans="2:2">
      <c r="B3696" s="79"/>
    </row>
    <row r="3697" spans="2:2">
      <c r="B3697" s="79"/>
    </row>
    <row r="3698" spans="2:2">
      <c r="B3698" s="79"/>
    </row>
    <row r="3699" spans="2:2">
      <c r="B3699" s="79"/>
    </row>
    <row r="3700" spans="2:2">
      <c r="B3700" s="79"/>
    </row>
    <row r="3701" spans="2:2">
      <c r="B3701" s="79"/>
    </row>
    <row r="3702" spans="2:2">
      <c r="B3702" s="79"/>
    </row>
    <row r="3703" spans="2:2">
      <c r="B3703" s="79"/>
    </row>
    <row r="3704" spans="2:2">
      <c r="B3704" s="79"/>
    </row>
    <row r="3705" spans="2:2">
      <c r="B3705" s="79"/>
    </row>
    <row r="3706" spans="2:2">
      <c r="B3706" s="79"/>
    </row>
    <row r="3707" spans="2:2">
      <c r="B3707" s="79"/>
    </row>
    <row r="3708" spans="2:2">
      <c r="B3708" s="79"/>
    </row>
    <row r="3709" spans="2:2">
      <c r="B3709" s="79"/>
    </row>
    <row r="3710" spans="2:2">
      <c r="B3710" s="79"/>
    </row>
    <row r="3711" spans="2:2">
      <c r="B3711" s="79"/>
    </row>
    <row r="3712" spans="2:2">
      <c r="B3712" s="79"/>
    </row>
    <row r="3713" spans="2:2">
      <c r="B3713" s="79"/>
    </row>
    <row r="3714" spans="2:2">
      <c r="B3714" s="79"/>
    </row>
    <row r="3715" spans="2:2">
      <c r="B3715" s="79"/>
    </row>
    <row r="3716" spans="2:2">
      <c r="B3716" s="79"/>
    </row>
    <row r="3717" spans="2:2">
      <c r="B3717" s="79"/>
    </row>
    <row r="3718" spans="2:2">
      <c r="B3718" s="79"/>
    </row>
    <row r="3719" spans="2:2">
      <c r="B3719" s="79"/>
    </row>
    <row r="3720" spans="2:2">
      <c r="B3720" s="79"/>
    </row>
    <row r="3721" spans="2:2">
      <c r="B3721" s="79"/>
    </row>
    <row r="3722" spans="2:2">
      <c r="B3722" s="79"/>
    </row>
    <row r="3723" spans="2:2">
      <c r="B3723" s="79"/>
    </row>
    <row r="3724" spans="2:2">
      <c r="B3724" s="79"/>
    </row>
    <row r="3725" spans="2:2">
      <c r="B3725" s="79"/>
    </row>
    <row r="3726" spans="2:2">
      <c r="B3726" s="79"/>
    </row>
    <row r="3727" spans="2:2">
      <c r="B3727" s="79"/>
    </row>
    <row r="3728" spans="2:2">
      <c r="B3728" s="79"/>
    </row>
    <row r="3729" spans="2:2">
      <c r="B3729" s="79"/>
    </row>
    <row r="3730" spans="2:2">
      <c r="B3730" s="79"/>
    </row>
    <row r="3731" spans="2:2">
      <c r="B3731" s="79"/>
    </row>
    <row r="3732" spans="2:2">
      <c r="B3732" s="79"/>
    </row>
    <row r="3733" spans="2:2">
      <c r="B3733" s="79"/>
    </row>
    <row r="3734" spans="2:2">
      <c r="B3734" s="79"/>
    </row>
    <row r="3735" spans="2:2">
      <c r="B3735" s="79"/>
    </row>
    <row r="3736" spans="2:2">
      <c r="B3736" s="79"/>
    </row>
    <row r="3737" spans="2:2">
      <c r="B3737" s="79"/>
    </row>
    <row r="3738" spans="2:2">
      <c r="B3738" s="79"/>
    </row>
    <row r="3739" spans="2:2">
      <c r="B3739" s="79"/>
    </row>
    <row r="3740" spans="2:2">
      <c r="B3740" s="79"/>
    </row>
    <row r="3741" spans="2:2">
      <c r="B3741" s="79"/>
    </row>
    <row r="3742" spans="2:2">
      <c r="B3742" s="79"/>
    </row>
    <row r="3743" spans="2:2">
      <c r="B3743" s="79"/>
    </row>
    <row r="3744" spans="2:2">
      <c r="B3744" s="79"/>
    </row>
    <row r="3745" spans="2:2">
      <c r="B3745" s="79"/>
    </row>
    <row r="3746" spans="2:2">
      <c r="B3746" s="79"/>
    </row>
    <row r="3747" spans="2:2">
      <c r="B3747" s="79"/>
    </row>
    <row r="3748" spans="2:2">
      <c r="B3748" s="79"/>
    </row>
    <row r="3749" spans="2:2">
      <c r="B3749" s="79"/>
    </row>
    <row r="3750" spans="2:2">
      <c r="B3750" s="79"/>
    </row>
    <row r="3751" spans="2:2">
      <c r="B3751" s="79"/>
    </row>
    <row r="3752" spans="2:2">
      <c r="B3752" s="79"/>
    </row>
    <row r="3753" spans="2:2">
      <c r="B3753" s="79"/>
    </row>
    <row r="3754" spans="2:2">
      <c r="B3754" s="79"/>
    </row>
    <row r="3755" spans="2:2">
      <c r="B3755" s="79"/>
    </row>
    <row r="3756" spans="2:2">
      <c r="B3756" s="79"/>
    </row>
    <row r="3757" spans="2:2">
      <c r="B3757" s="79"/>
    </row>
    <row r="3758" spans="2:2">
      <c r="B3758" s="79"/>
    </row>
    <row r="3759" spans="2:2">
      <c r="B3759" s="79"/>
    </row>
    <row r="3760" spans="2:2">
      <c r="B3760" s="79"/>
    </row>
    <row r="3761" spans="2:2">
      <c r="B3761" s="79"/>
    </row>
    <row r="3762" spans="2:2">
      <c r="B3762" s="79"/>
    </row>
    <row r="3763" spans="2:2">
      <c r="B3763" s="79"/>
    </row>
    <row r="3764" spans="2:2">
      <c r="B3764" s="79"/>
    </row>
    <row r="3765" spans="2:2">
      <c r="B3765" s="79"/>
    </row>
    <row r="3766" spans="2:2">
      <c r="B3766" s="79"/>
    </row>
    <row r="3767" spans="2:2">
      <c r="B3767" s="79"/>
    </row>
    <row r="3768" spans="2:2">
      <c r="B3768" s="79"/>
    </row>
    <row r="3769" spans="2:2">
      <c r="B3769" s="79"/>
    </row>
    <row r="3770" spans="2:2">
      <c r="B3770" s="79"/>
    </row>
    <row r="3771" spans="2:2">
      <c r="B3771" s="79"/>
    </row>
    <row r="3772" spans="2:2">
      <c r="B3772" s="79"/>
    </row>
    <row r="3773" spans="2:2">
      <c r="B3773" s="79"/>
    </row>
    <row r="3774" spans="2:2">
      <c r="B3774" s="79"/>
    </row>
    <row r="3775" spans="2:2">
      <c r="B3775" s="79"/>
    </row>
    <row r="3776" spans="2:2">
      <c r="B3776" s="79"/>
    </row>
    <row r="3777" spans="2:2">
      <c r="B3777" s="79"/>
    </row>
    <row r="3778" spans="2:2">
      <c r="B3778" s="79"/>
    </row>
    <row r="3779" spans="2:2">
      <c r="B3779" s="79"/>
    </row>
    <row r="3780" spans="2:2">
      <c r="B3780" s="79"/>
    </row>
    <row r="3781" spans="2:2">
      <c r="B3781" s="79"/>
    </row>
    <row r="3782" spans="2:2">
      <c r="B3782" s="79"/>
    </row>
    <row r="3783" spans="2:2">
      <c r="B3783" s="79"/>
    </row>
    <row r="3784" spans="2:2">
      <c r="B3784" s="79"/>
    </row>
    <row r="3785" spans="2:2">
      <c r="B3785" s="79"/>
    </row>
    <row r="3786" spans="2:2">
      <c r="B3786" s="79"/>
    </row>
    <row r="3787" spans="2:2">
      <c r="B3787" s="79"/>
    </row>
    <row r="3788" spans="2:2">
      <c r="B3788" s="79"/>
    </row>
    <row r="3789" spans="2:2">
      <c r="B3789" s="79"/>
    </row>
    <row r="3790" spans="2:2">
      <c r="B3790" s="79"/>
    </row>
    <row r="3791" spans="2:2">
      <c r="B3791" s="79"/>
    </row>
    <row r="3792" spans="2:2">
      <c r="B3792" s="79"/>
    </row>
    <row r="3793" spans="2:2">
      <c r="B3793" s="79"/>
    </row>
    <row r="3794" spans="2:2">
      <c r="B3794" s="79"/>
    </row>
    <row r="3795" spans="2:2">
      <c r="B3795" s="79"/>
    </row>
    <row r="3796" spans="2:2">
      <c r="B3796" s="79"/>
    </row>
    <row r="3797" spans="2:2">
      <c r="B3797" s="79"/>
    </row>
    <row r="3798" spans="2:2">
      <c r="B3798" s="79"/>
    </row>
    <row r="3799" spans="2:2">
      <c r="B3799" s="79"/>
    </row>
    <row r="3800" spans="2:2">
      <c r="B3800" s="79"/>
    </row>
    <row r="3801" spans="2:2">
      <c r="B3801" s="79"/>
    </row>
    <row r="3802" spans="2:2">
      <c r="B3802" s="79"/>
    </row>
    <row r="3803" spans="2:2">
      <c r="B3803" s="79"/>
    </row>
    <row r="3804" spans="2:2">
      <c r="B3804" s="79"/>
    </row>
    <row r="3805" spans="2:2">
      <c r="B3805" s="79"/>
    </row>
    <row r="3806" spans="2:2">
      <c r="B3806" s="79"/>
    </row>
    <row r="3807" spans="2:2">
      <c r="B3807" s="79"/>
    </row>
    <row r="3808" spans="2:2">
      <c r="B3808" s="79"/>
    </row>
    <row r="3809" spans="2:2">
      <c r="B3809" s="79"/>
    </row>
    <row r="3810" spans="2:2">
      <c r="B3810" s="79"/>
    </row>
    <row r="3811" spans="2:2">
      <c r="B3811" s="79"/>
    </row>
    <row r="3812" spans="2:2">
      <c r="B3812" s="79"/>
    </row>
    <row r="3813" spans="2:2">
      <c r="B3813" s="79"/>
    </row>
    <row r="3814" spans="2:2">
      <c r="B3814" s="79"/>
    </row>
    <row r="3815" spans="2:2">
      <c r="B3815" s="79"/>
    </row>
    <row r="3816" spans="2:2">
      <c r="B3816" s="79"/>
    </row>
    <row r="3817" spans="2:2">
      <c r="B3817" s="79"/>
    </row>
    <row r="3818" spans="2:2">
      <c r="B3818" s="79"/>
    </row>
    <row r="3819" spans="2:2">
      <c r="B3819" s="79"/>
    </row>
    <row r="3820" spans="2:2">
      <c r="B3820" s="79"/>
    </row>
    <row r="3821" spans="2:2">
      <c r="B3821" s="79"/>
    </row>
    <row r="3822" spans="2:2">
      <c r="B3822" s="79"/>
    </row>
    <row r="3823" spans="2:2">
      <c r="B3823" s="79"/>
    </row>
    <row r="3824" spans="2:2">
      <c r="B3824" s="79"/>
    </row>
    <row r="3825" spans="2:2">
      <c r="B3825" s="79"/>
    </row>
    <row r="3826" spans="2:2">
      <c r="B3826" s="79"/>
    </row>
    <row r="3827" spans="2:2">
      <c r="B3827" s="79"/>
    </row>
    <row r="3828" spans="2:2">
      <c r="B3828" s="79"/>
    </row>
    <row r="3829" spans="2:2">
      <c r="B3829" s="79"/>
    </row>
    <row r="3830" spans="2:2">
      <c r="B3830" s="79"/>
    </row>
    <row r="3831" spans="2:2">
      <c r="B3831" s="79"/>
    </row>
    <row r="3832" spans="2:2">
      <c r="B3832" s="79"/>
    </row>
    <row r="3833" spans="2:2">
      <c r="B3833" s="79"/>
    </row>
    <row r="3834" spans="2:2">
      <c r="B3834" s="79"/>
    </row>
    <row r="3835" spans="2:2">
      <c r="B3835" s="79"/>
    </row>
    <row r="3836" spans="2:2">
      <c r="B3836" s="79"/>
    </row>
    <row r="3837" spans="2:2">
      <c r="B3837" s="79"/>
    </row>
    <row r="3838" spans="2:2">
      <c r="B3838" s="79"/>
    </row>
    <row r="3839" spans="2:2">
      <c r="B3839" s="79"/>
    </row>
    <row r="3840" spans="2:2">
      <c r="B3840" s="79"/>
    </row>
    <row r="3841" spans="2:2">
      <c r="B3841" s="79"/>
    </row>
    <row r="3842" spans="2:2">
      <c r="B3842" s="79"/>
    </row>
    <row r="3843" spans="2:2">
      <c r="B3843" s="79"/>
    </row>
    <row r="3844" spans="2:2">
      <c r="B3844" s="79"/>
    </row>
    <row r="3845" spans="2:2">
      <c r="B3845" s="79"/>
    </row>
    <row r="3846" spans="2:2">
      <c r="B3846" s="79"/>
    </row>
    <row r="3847" spans="2:2">
      <c r="B3847" s="79"/>
    </row>
    <row r="3848" spans="2:2">
      <c r="B3848" s="79"/>
    </row>
    <row r="3849" spans="2:2">
      <c r="B3849" s="79"/>
    </row>
    <row r="3850" spans="2:2">
      <c r="B3850" s="79"/>
    </row>
    <row r="3851" spans="2:2">
      <c r="B3851" s="79"/>
    </row>
    <row r="3852" spans="2:2">
      <c r="B3852" s="79"/>
    </row>
    <row r="3853" spans="2:2">
      <c r="B3853" s="79"/>
    </row>
    <row r="3854" spans="2:2">
      <c r="B3854" s="79"/>
    </row>
    <row r="3855" spans="2:2">
      <c r="B3855" s="79"/>
    </row>
    <row r="3856" spans="2:2">
      <c r="B3856" s="79"/>
    </row>
    <row r="3857" spans="2:2">
      <c r="B3857" s="79"/>
    </row>
    <row r="3858" spans="2:2">
      <c r="B3858" s="79"/>
    </row>
    <row r="3859" spans="2:2">
      <c r="B3859" s="79"/>
    </row>
    <row r="3860" spans="2:2">
      <c r="B3860" s="79"/>
    </row>
    <row r="3861" spans="2:2">
      <c r="B3861" s="79"/>
    </row>
    <row r="3862" spans="2:2">
      <c r="B3862" s="79"/>
    </row>
    <row r="3863" spans="2:2">
      <c r="B3863" s="79"/>
    </row>
    <row r="3864" spans="2:2">
      <c r="B3864" s="79"/>
    </row>
    <row r="3865" spans="2:2">
      <c r="B3865" s="79"/>
    </row>
    <row r="3866" spans="2:2">
      <c r="B3866" s="79"/>
    </row>
    <row r="3867" spans="2:2">
      <c r="B3867" s="79"/>
    </row>
    <row r="3868" spans="2:2">
      <c r="B3868" s="79"/>
    </row>
    <row r="3869" spans="2:2">
      <c r="B3869" s="79"/>
    </row>
    <row r="3870" spans="2:2">
      <c r="B3870" s="79"/>
    </row>
    <row r="3871" spans="2:2">
      <c r="B3871" s="79"/>
    </row>
    <row r="3872" spans="2:2">
      <c r="B3872" s="79"/>
    </row>
    <row r="3873" spans="2:2">
      <c r="B3873" s="79"/>
    </row>
    <row r="3874" spans="2:2">
      <c r="B3874" s="79"/>
    </row>
    <row r="3875" spans="2:2">
      <c r="B3875" s="79"/>
    </row>
    <row r="3876" spans="2:2">
      <c r="B3876" s="79"/>
    </row>
    <row r="3877" spans="2:2">
      <c r="B3877" s="79"/>
    </row>
    <row r="3878" spans="2:2">
      <c r="B3878" s="79"/>
    </row>
    <row r="3879" spans="2:2">
      <c r="B3879" s="79"/>
    </row>
    <row r="3880" spans="2:2">
      <c r="B3880" s="79"/>
    </row>
    <row r="3881" spans="2:2">
      <c r="B3881" s="79"/>
    </row>
    <row r="3882" spans="2:2">
      <c r="B3882" s="79"/>
    </row>
    <row r="3883" spans="2:2">
      <c r="B3883" s="79"/>
    </row>
    <row r="3884" spans="2:2">
      <c r="B3884" s="79"/>
    </row>
    <row r="3885" spans="2:2">
      <c r="B3885" s="79"/>
    </row>
    <row r="3886" spans="2:2">
      <c r="B3886" s="79"/>
    </row>
    <row r="3887" spans="2:2">
      <c r="B3887" s="79"/>
    </row>
    <row r="3888" spans="2:2">
      <c r="B3888" s="79"/>
    </row>
    <row r="3889" spans="2:2">
      <c r="B3889" s="79"/>
    </row>
    <row r="3890" spans="2:2">
      <c r="B3890" s="79"/>
    </row>
    <row r="3891" spans="2:2">
      <c r="B3891" s="79"/>
    </row>
    <row r="3892" spans="2:2">
      <c r="B3892" s="79"/>
    </row>
    <row r="3893" spans="2:2">
      <c r="B3893" s="79"/>
    </row>
    <row r="3894" spans="2:2">
      <c r="B3894" s="79"/>
    </row>
    <row r="3895" spans="2:2">
      <c r="B3895" s="79"/>
    </row>
    <row r="3896" spans="2:2">
      <c r="B3896" s="79"/>
    </row>
    <row r="3897" spans="2:2">
      <c r="B3897" s="79"/>
    </row>
    <row r="3898" spans="2:2">
      <c r="B3898" s="79"/>
    </row>
    <row r="3899" spans="2:2">
      <c r="B3899" s="79"/>
    </row>
    <row r="3900" spans="2:2">
      <c r="B3900" s="79"/>
    </row>
    <row r="3901" spans="2:2">
      <c r="B3901" s="79"/>
    </row>
    <row r="3902" spans="2:2">
      <c r="B3902" s="79"/>
    </row>
    <row r="3903" spans="2:2">
      <c r="B3903" s="79"/>
    </row>
    <row r="3904" spans="2:2">
      <c r="B3904" s="79"/>
    </row>
    <row r="3905" spans="2:2">
      <c r="B3905" s="79"/>
    </row>
    <row r="3906" spans="2:2">
      <c r="B3906" s="79"/>
    </row>
    <row r="3907" spans="2:2">
      <c r="B3907" s="79"/>
    </row>
    <row r="3908" spans="2:2">
      <c r="B3908" s="79"/>
    </row>
    <row r="3909" spans="2:2">
      <c r="B3909" s="79"/>
    </row>
    <row r="3910" spans="2:2">
      <c r="B3910" s="79"/>
    </row>
    <row r="3911" spans="2:2">
      <c r="B3911" s="79"/>
    </row>
    <row r="3912" spans="2:2">
      <c r="B3912" s="79"/>
    </row>
    <row r="3913" spans="2:2">
      <c r="B3913" s="79"/>
    </row>
    <row r="3914" spans="2:2">
      <c r="B3914" s="79"/>
    </row>
    <row r="3915" spans="2:2">
      <c r="B3915" s="79"/>
    </row>
    <row r="3916" spans="2:2">
      <c r="B3916" s="79"/>
    </row>
    <row r="3917" spans="2:2">
      <c r="B3917" s="79"/>
    </row>
    <row r="3918" spans="2:2">
      <c r="B3918" s="79"/>
    </row>
    <row r="3919" spans="2:2">
      <c r="B3919" s="79"/>
    </row>
    <row r="3920" spans="2:2">
      <c r="B3920" s="79"/>
    </row>
    <row r="3921" spans="2:2">
      <c r="B3921" s="79"/>
    </row>
    <row r="3922" spans="2:2">
      <c r="B3922" s="79"/>
    </row>
    <row r="3923" spans="2:2">
      <c r="B3923" s="79"/>
    </row>
    <row r="3924" spans="2:2">
      <c r="B3924" s="79"/>
    </row>
    <row r="3925" spans="2:2">
      <c r="B3925" s="79"/>
    </row>
    <row r="3926" spans="2:2">
      <c r="B3926" s="79"/>
    </row>
    <row r="3927" spans="2:2">
      <c r="B3927" s="79"/>
    </row>
    <row r="3928" spans="2:2">
      <c r="B3928" s="79"/>
    </row>
    <row r="3929" spans="2:2">
      <c r="B3929" s="79"/>
    </row>
    <row r="3930" spans="2:2">
      <c r="B3930" s="79"/>
    </row>
    <row r="3931" spans="2:2">
      <c r="B3931" s="79"/>
    </row>
    <row r="3932" spans="2:2">
      <c r="B3932" s="79"/>
    </row>
    <row r="3933" spans="2:2">
      <c r="B3933" s="79"/>
    </row>
    <row r="3934" spans="2:2">
      <c r="B3934" s="79"/>
    </row>
    <row r="3935" spans="2:2">
      <c r="B3935" s="79"/>
    </row>
    <row r="3936" spans="2:2">
      <c r="B3936" s="79"/>
    </row>
    <row r="3937" spans="2:2">
      <c r="B3937" s="79"/>
    </row>
    <row r="3938" spans="2:2">
      <c r="B3938" s="79"/>
    </row>
    <row r="3939" spans="2:2">
      <c r="B3939" s="79"/>
    </row>
    <row r="3940" spans="2:2">
      <c r="B3940" s="79"/>
    </row>
    <row r="3941" spans="2:2">
      <c r="B3941" s="79"/>
    </row>
    <row r="3942" spans="2:2">
      <c r="B3942" s="79"/>
    </row>
    <row r="3943" spans="2:2">
      <c r="B3943" s="79"/>
    </row>
    <row r="3944" spans="2:2">
      <c r="B3944" s="79"/>
    </row>
    <row r="3945" spans="2:2">
      <c r="B3945" s="79"/>
    </row>
    <row r="3946" spans="2:2">
      <c r="B3946" s="79"/>
    </row>
    <row r="3947" spans="2:2">
      <c r="B3947" s="79"/>
    </row>
    <row r="3948" spans="2:2">
      <c r="B3948" s="79"/>
    </row>
    <row r="3949" spans="2:2">
      <c r="B3949" s="79"/>
    </row>
    <row r="3950" spans="2:2">
      <c r="B3950" s="79"/>
    </row>
    <row r="3951" spans="2:2">
      <c r="B3951" s="79"/>
    </row>
    <row r="3952" spans="2:2">
      <c r="B3952" s="79"/>
    </row>
    <row r="3953" spans="2:2">
      <c r="B3953" s="79"/>
    </row>
    <row r="3954" spans="2:2">
      <c r="B3954" s="79"/>
    </row>
    <row r="3955" spans="2:2">
      <c r="B3955" s="79"/>
    </row>
    <row r="3956" spans="2:2">
      <c r="B3956" s="79"/>
    </row>
    <row r="3957" spans="2:2">
      <c r="B3957" s="79"/>
    </row>
    <row r="3958" spans="2:2">
      <c r="B3958" s="79"/>
    </row>
    <row r="3959" spans="2:2">
      <c r="B3959" s="79"/>
    </row>
    <row r="3960" spans="2:2">
      <c r="B3960" s="79"/>
    </row>
    <row r="3961" spans="2:2">
      <c r="B3961" s="79"/>
    </row>
    <row r="3962" spans="2:2">
      <c r="B3962" s="79"/>
    </row>
    <row r="3963" spans="2:2">
      <c r="B3963" s="79"/>
    </row>
    <row r="3964" spans="2:2">
      <c r="B3964" s="79"/>
    </row>
    <row r="3965" spans="2:2">
      <c r="B3965" s="79"/>
    </row>
    <row r="3966" spans="2:2">
      <c r="B3966" s="79"/>
    </row>
    <row r="3967" spans="2:2">
      <c r="B3967" s="79"/>
    </row>
    <row r="3968" spans="2:2">
      <c r="B3968" s="79"/>
    </row>
    <row r="3969" spans="2:2">
      <c r="B3969" s="79"/>
    </row>
    <row r="3970" spans="2:2">
      <c r="B3970" s="79"/>
    </row>
    <row r="3971" spans="2:2">
      <c r="B3971" s="79"/>
    </row>
    <row r="3972" spans="2:2">
      <c r="B3972" s="79"/>
    </row>
    <row r="3973" spans="2:2">
      <c r="B3973" s="79"/>
    </row>
    <row r="3974" spans="2:2">
      <c r="B3974" s="79"/>
    </row>
    <row r="3975" spans="2:2">
      <c r="B3975" s="79"/>
    </row>
    <row r="3976" spans="2:2">
      <c r="B3976" s="79"/>
    </row>
    <row r="3977" spans="2:2">
      <c r="B3977" s="79"/>
    </row>
    <row r="3978" spans="2:2">
      <c r="B3978" s="79"/>
    </row>
    <row r="3979" spans="2:2">
      <c r="B3979" s="79"/>
    </row>
    <row r="3980" spans="2:2">
      <c r="B3980" s="79"/>
    </row>
    <row r="3981" spans="2:2">
      <c r="B3981" s="79"/>
    </row>
    <row r="3982" spans="2:2">
      <c r="B3982" s="79"/>
    </row>
    <row r="3983" spans="2:2">
      <c r="B3983" s="79"/>
    </row>
    <row r="3984" spans="2:2">
      <c r="B3984" s="79"/>
    </row>
    <row r="3985" spans="2:2">
      <c r="B3985" s="79"/>
    </row>
    <row r="3986" spans="2:2">
      <c r="B3986" s="79"/>
    </row>
    <row r="3987" spans="2:2">
      <c r="B3987" s="79"/>
    </row>
    <row r="3988" spans="2:2">
      <c r="B3988" s="79"/>
    </row>
    <row r="3989" spans="2:2">
      <c r="B3989" s="79"/>
    </row>
    <row r="3990" spans="2:2">
      <c r="B3990" s="79"/>
    </row>
    <row r="3991" spans="2:2">
      <c r="B3991" s="79"/>
    </row>
    <row r="3992" spans="2:2">
      <c r="B3992" s="79"/>
    </row>
    <row r="3993" spans="2:2">
      <c r="B3993" s="79"/>
    </row>
    <row r="3994" spans="2:2">
      <c r="B3994" s="79"/>
    </row>
    <row r="3995" spans="2:2">
      <c r="B3995" s="79"/>
    </row>
    <row r="3996" spans="2:2">
      <c r="B3996" s="79"/>
    </row>
    <row r="3997" spans="2:2">
      <c r="B3997" s="79"/>
    </row>
    <row r="3998" spans="2:2">
      <c r="B3998" s="79"/>
    </row>
    <row r="3999" spans="2:2">
      <c r="B3999" s="79"/>
    </row>
    <row r="4000" spans="2:2">
      <c r="B4000" s="79"/>
    </row>
    <row r="4001" spans="2:2">
      <c r="B4001" s="79"/>
    </row>
    <row r="4002" spans="2:2">
      <c r="B4002" s="79"/>
    </row>
    <row r="4003" spans="2:2">
      <c r="B4003" s="79"/>
    </row>
    <row r="4004" spans="2:2">
      <c r="B4004" s="79"/>
    </row>
    <row r="4005" spans="2:2">
      <c r="B4005" s="79"/>
    </row>
    <row r="4006" spans="2:2">
      <c r="B4006" s="79"/>
    </row>
    <row r="4007" spans="2:2">
      <c r="B4007" s="79"/>
    </row>
    <row r="4008" spans="2:2">
      <c r="B4008" s="79"/>
    </row>
    <row r="4009" spans="2:2">
      <c r="B4009" s="79"/>
    </row>
    <row r="4010" spans="2:2">
      <c r="B4010" s="79"/>
    </row>
    <row r="4011" spans="2:2">
      <c r="B4011" s="79"/>
    </row>
    <row r="4012" spans="2:2">
      <c r="B4012" s="79"/>
    </row>
    <row r="4013" spans="2:2">
      <c r="B4013" s="79"/>
    </row>
    <row r="4014" spans="2:2">
      <c r="B4014" s="79"/>
    </row>
    <row r="4015" spans="2:2">
      <c r="B4015" s="79"/>
    </row>
    <row r="4016" spans="2:2">
      <c r="B4016" s="79"/>
    </row>
    <row r="4017" spans="2:2">
      <c r="B4017" s="79"/>
    </row>
    <row r="4018" spans="2:2">
      <c r="B4018" s="79"/>
    </row>
    <row r="4019" spans="2:2">
      <c r="B4019" s="79"/>
    </row>
    <row r="4020" spans="2:2">
      <c r="B4020" s="79"/>
    </row>
    <row r="4021" spans="2:2">
      <c r="B4021" s="79"/>
    </row>
    <row r="4022" spans="2:2">
      <c r="B4022" s="79"/>
    </row>
    <row r="4023" spans="2:2">
      <c r="B4023" s="79"/>
    </row>
    <row r="4024" spans="2:2">
      <c r="B4024" s="79"/>
    </row>
    <row r="4025" spans="2:2">
      <c r="B4025" s="79"/>
    </row>
    <row r="4026" spans="2:2">
      <c r="B4026" s="79"/>
    </row>
    <row r="4027" spans="2:2">
      <c r="B4027" s="79"/>
    </row>
    <row r="4028" spans="2:2">
      <c r="B4028" s="79"/>
    </row>
    <row r="4029" spans="2:2">
      <c r="B4029" s="79"/>
    </row>
    <row r="4030" spans="2:2">
      <c r="B4030" s="79"/>
    </row>
    <row r="4031" spans="2:2">
      <c r="B4031" s="79"/>
    </row>
    <row r="4032" spans="2:2">
      <c r="B4032" s="79"/>
    </row>
    <row r="4033" spans="2:2">
      <c r="B4033" s="79"/>
    </row>
    <row r="4034" spans="2:2">
      <c r="B4034" s="79"/>
    </row>
    <row r="4035" spans="2:2">
      <c r="B4035" s="79"/>
    </row>
    <row r="4036" spans="2:2">
      <c r="B4036" s="79"/>
    </row>
    <row r="4037" spans="2:2">
      <c r="B4037" s="79"/>
    </row>
    <row r="4038" spans="2:2">
      <c r="B4038" s="79"/>
    </row>
    <row r="4039" spans="2:2">
      <c r="B4039" s="79"/>
    </row>
    <row r="4040" spans="2:2">
      <c r="B4040" s="79"/>
    </row>
    <row r="4041" spans="2:2">
      <c r="B4041" s="79"/>
    </row>
    <row r="4042" spans="2:2">
      <c r="B4042" s="79"/>
    </row>
    <row r="4043" spans="2:2">
      <c r="B4043" s="79"/>
    </row>
    <row r="4044" spans="2:2">
      <c r="B4044" s="79"/>
    </row>
    <row r="4045" spans="2:2">
      <c r="B4045" s="79"/>
    </row>
    <row r="4046" spans="2:2">
      <c r="B4046" s="79"/>
    </row>
    <row r="4047" spans="2:2">
      <c r="B4047" s="79"/>
    </row>
    <row r="4048" spans="2:2">
      <c r="B4048" s="79"/>
    </row>
    <row r="4049" spans="2:2">
      <c r="B4049" s="79"/>
    </row>
    <row r="4050" spans="2:2">
      <c r="B4050" s="79"/>
    </row>
    <row r="4051" spans="2:2">
      <c r="B4051" s="79"/>
    </row>
    <row r="4052" spans="2:2">
      <c r="B4052" s="79"/>
    </row>
    <row r="4053" spans="2:2">
      <c r="B4053" s="79"/>
    </row>
    <row r="4054" spans="2:2">
      <c r="B4054" s="79"/>
    </row>
    <row r="4055" spans="2:2">
      <c r="B4055" s="79"/>
    </row>
    <row r="4056" spans="2:2">
      <c r="B4056" s="79"/>
    </row>
    <row r="4057" spans="2:2">
      <c r="B4057" s="79"/>
    </row>
    <row r="4058" spans="2:2">
      <c r="B4058" s="79"/>
    </row>
    <row r="4059" spans="2:2">
      <c r="B4059" s="79"/>
    </row>
    <row r="4060" spans="2:2">
      <c r="B4060" s="79"/>
    </row>
    <row r="4061" spans="2:2">
      <c r="B4061" s="79"/>
    </row>
    <row r="4062" spans="2:2">
      <c r="B4062" s="79"/>
    </row>
    <row r="4063" spans="2:2">
      <c r="B4063" s="79"/>
    </row>
    <row r="4064" spans="2:2">
      <c r="B4064" s="79"/>
    </row>
    <row r="4065" spans="2:2">
      <c r="B4065" s="79"/>
    </row>
    <row r="4066" spans="2:2">
      <c r="B4066" s="79"/>
    </row>
    <row r="4067" spans="2:2">
      <c r="B4067" s="79"/>
    </row>
    <row r="4068" spans="2:2">
      <c r="B4068" s="79"/>
    </row>
    <row r="4069" spans="2:2">
      <c r="B4069" s="79"/>
    </row>
    <row r="4070" spans="2:2">
      <c r="B4070" s="79"/>
    </row>
    <row r="4071" spans="2:2">
      <c r="B4071" s="79"/>
    </row>
    <row r="4072" spans="2:2">
      <c r="B4072" s="79"/>
    </row>
    <row r="4073" spans="2:2">
      <c r="B4073" s="79"/>
    </row>
    <row r="4074" spans="2:2">
      <c r="B4074" s="79"/>
    </row>
    <row r="4075" spans="2:2">
      <c r="B4075" s="79"/>
    </row>
    <row r="4076" spans="2:2">
      <c r="B4076" s="79"/>
    </row>
    <row r="4077" spans="2:2">
      <c r="B4077" s="79"/>
    </row>
    <row r="4078" spans="2:2">
      <c r="B4078" s="79"/>
    </row>
    <row r="4079" spans="2:2">
      <c r="B4079" s="79"/>
    </row>
    <row r="4080" spans="2:2">
      <c r="B4080" s="79"/>
    </row>
    <row r="4081" spans="2:2">
      <c r="B4081" s="79"/>
    </row>
    <row r="4082" spans="2:2">
      <c r="B4082" s="79"/>
    </row>
    <row r="4083" spans="2:2">
      <c r="B4083" s="79"/>
    </row>
    <row r="4084" spans="2:2">
      <c r="B4084" s="79"/>
    </row>
    <row r="4085" spans="2:2">
      <c r="B4085" s="79"/>
    </row>
    <row r="4086" spans="2:2">
      <c r="B4086" s="79"/>
    </row>
    <row r="4087" spans="2:2">
      <c r="B4087" s="79"/>
    </row>
    <row r="4088" spans="2:2">
      <c r="B4088" s="79"/>
    </row>
    <row r="4089" spans="2:2">
      <c r="B4089" s="79"/>
    </row>
    <row r="4090" spans="2:2">
      <c r="B4090" s="79"/>
    </row>
    <row r="4091" spans="2:2">
      <c r="B4091" s="79"/>
    </row>
    <row r="4092" spans="2:2">
      <c r="B4092" s="79"/>
    </row>
    <row r="4093" spans="2:2">
      <c r="B4093" s="79"/>
    </row>
    <row r="4094" spans="2:2">
      <c r="B4094" s="79"/>
    </row>
    <row r="4095" spans="2:2">
      <c r="B4095" s="79"/>
    </row>
    <row r="4096" spans="2:2">
      <c r="B4096" s="79"/>
    </row>
    <row r="4097" spans="2:2">
      <c r="B4097" s="79"/>
    </row>
    <row r="4098" spans="2:2">
      <c r="B4098" s="79"/>
    </row>
    <row r="4099" spans="2:2">
      <c r="B4099" s="79"/>
    </row>
    <row r="4100" spans="2:2">
      <c r="B4100" s="79"/>
    </row>
    <row r="4101" spans="2:2">
      <c r="B4101" s="79"/>
    </row>
    <row r="4102" spans="2:2">
      <c r="B4102" s="79"/>
    </row>
    <row r="4103" spans="2:2">
      <c r="B4103" s="79"/>
    </row>
    <row r="4104" spans="2:2">
      <c r="B4104" s="79"/>
    </row>
    <row r="4105" spans="2:2">
      <c r="B4105" s="79"/>
    </row>
    <row r="4106" spans="2:2">
      <c r="B4106" s="79"/>
    </row>
    <row r="4107" spans="2:2">
      <c r="B4107" s="79"/>
    </row>
    <row r="4108" spans="2:2">
      <c r="B4108" s="79"/>
    </row>
    <row r="4109" spans="2:2">
      <c r="B4109" s="79"/>
    </row>
    <row r="4110" spans="2:2">
      <c r="B4110" s="79"/>
    </row>
    <row r="4111" spans="2:2">
      <c r="B4111" s="79"/>
    </row>
    <row r="4112" spans="2:2">
      <c r="B4112" s="79"/>
    </row>
    <row r="4113" spans="2:2">
      <c r="B4113" s="79"/>
    </row>
    <row r="4114" spans="2:2">
      <c r="B4114" s="79"/>
    </row>
    <row r="4115" spans="2:2">
      <c r="B4115" s="79"/>
    </row>
    <row r="4116" spans="2:2">
      <c r="B4116" s="79"/>
    </row>
    <row r="4117" spans="2:2">
      <c r="B4117" s="79"/>
    </row>
    <row r="4118" spans="2:2">
      <c r="B4118" s="79"/>
    </row>
    <row r="4119" spans="2:2">
      <c r="B4119" s="79"/>
    </row>
    <row r="4120" spans="2:2">
      <c r="B4120" s="79"/>
    </row>
    <row r="4121" spans="2:2">
      <c r="B4121" s="79"/>
    </row>
    <row r="4122" spans="2:2">
      <c r="B4122" s="79"/>
    </row>
    <row r="4123" spans="2:2">
      <c r="B4123" s="79"/>
    </row>
    <row r="4124" spans="2:2">
      <c r="B4124" s="79"/>
    </row>
    <row r="4125" spans="2:2">
      <c r="B4125" s="79"/>
    </row>
    <row r="4126" spans="2:2">
      <c r="B4126" s="79"/>
    </row>
    <row r="4127" spans="2:2">
      <c r="B4127" s="79"/>
    </row>
    <row r="4128" spans="2:2">
      <c r="B4128" s="79"/>
    </row>
    <row r="4129" spans="2:2">
      <c r="B4129" s="79"/>
    </row>
    <row r="4130" spans="2:2">
      <c r="B4130" s="79"/>
    </row>
    <row r="4131" spans="2:2">
      <c r="B4131" s="79"/>
    </row>
    <row r="4132" spans="2:2">
      <c r="B4132" s="79"/>
    </row>
    <row r="4133" spans="2:2">
      <c r="B4133" s="79"/>
    </row>
    <row r="4134" spans="2:2">
      <c r="B4134" s="79"/>
    </row>
    <row r="4135" spans="2:2">
      <c r="B4135" s="79"/>
    </row>
    <row r="4136" spans="2:2">
      <c r="B4136" s="79"/>
    </row>
    <row r="4137" spans="2:2">
      <c r="B4137" s="79"/>
    </row>
    <row r="4138" spans="2:2">
      <c r="B4138" s="79"/>
    </row>
    <row r="4139" spans="2:2">
      <c r="B4139" s="79"/>
    </row>
    <row r="4140" spans="2:2">
      <c r="B4140" s="79"/>
    </row>
    <row r="4141" spans="2:2">
      <c r="B4141" s="79"/>
    </row>
    <row r="4142" spans="2:2">
      <c r="B4142" s="79"/>
    </row>
    <row r="4143" spans="2:2">
      <c r="B4143" s="79"/>
    </row>
    <row r="4144" spans="2:2">
      <c r="B4144" s="79"/>
    </row>
    <row r="4145" spans="2:2">
      <c r="B4145" s="79"/>
    </row>
    <row r="4146" spans="2:2">
      <c r="B4146" s="79"/>
    </row>
    <row r="4147" spans="2:2">
      <c r="B4147" s="79"/>
    </row>
    <row r="4148" spans="2:2">
      <c r="B4148" s="79"/>
    </row>
    <row r="4149" spans="2:2">
      <c r="B4149" s="79"/>
    </row>
    <row r="4150" spans="2:2">
      <c r="B4150" s="79"/>
    </row>
    <row r="4151" spans="2:2">
      <c r="B4151" s="79"/>
    </row>
    <row r="4152" spans="2:2">
      <c r="B4152" s="79"/>
    </row>
    <row r="4153" spans="2:2">
      <c r="B4153" s="79"/>
    </row>
    <row r="4154" spans="2:2">
      <c r="B4154" s="79"/>
    </row>
    <row r="4155" spans="2:2">
      <c r="B4155" s="79"/>
    </row>
    <row r="4156" spans="2:2">
      <c r="B4156" s="79"/>
    </row>
    <row r="4157" spans="2:2">
      <c r="B4157" s="79"/>
    </row>
    <row r="4158" spans="2:2">
      <c r="B4158" s="79"/>
    </row>
    <row r="4159" spans="2:2">
      <c r="B4159" s="79"/>
    </row>
    <row r="4160" spans="2:2">
      <c r="B4160" s="79"/>
    </row>
    <row r="4161" spans="2:2">
      <c r="B4161" s="79"/>
    </row>
    <row r="4162" spans="2:2">
      <c r="B4162" s="79"/>
    </row>
    <row r="4163" spans="2:2">
      <c r="B4163" s="79"/>
    </row>
    <row r="4164" spans="2:2">
      <c r="B4164" s="79"/>
    </row>
    <row r="4165" spans="2:2">
      <c r="B4165" s="79"/>
    </row>
    <row r="4166" spans="2:2">
      <c r="B4166" s="79"/>
    </row>
    <row r="4167" spans="2:2">
      <c r="B4167" s="79"/>
    </row>
    <row r="4168" spans="2:2">
      <c r="B4168" s="79"/>
    </row>
    <row r="4169" spans="2:2">
      <c r="B4169" s="79"/>
    </row>
    <row r="4170" spans="2:2">
      <c r="B4170" s="79"/>
    </row>
    <row r="4171" spans="2:2">
      <c r="B4171" s="79"/>
    </row>
    <row r="4172" spans="2:2">
      <c r="B4172" s="79"/>
    </row>
    <row r="4173" spans="2:2">
      <c r="B4173" s="79"/>
    </row>
    <row r="4174" spans="2:2">
      <c r="B4174" s="79"/>
    </row>
    <row r="4175" spans="2:2">
      <c r="B4175" s="79"/>
    </row>
    <row r="4176" spans="2:2">
      <c r="B4176" s="79"/>
    </row>
    <row r="4177" spans="2:2">
      <c r="B4177" s="79"/>
    </row>
    <row r="4178" spans="2:2">
      <c r="B4178" s="79"/>
    </row>
    <row r="4179" spans="2:2">
      <c r="B4179" s="79"/>
    </row>
    <row r="4180" spans="2:2">
      <c r="B4180" s="79"/>
    </row>
    <row r="4181" spans="2:2">
      <c r="B4181" s="79"/>
    </row>
    <row r="4182" spans="2:2">
      <c r="B4182" s="79"/>
    </row>
    <row r="4183" spans="2:2">
      <c r="B4183" s="79"/>
    </row>
    <row r="4184" spans="2:2">
      <c r="B4184" s="79"/>
    </row>
    <row r="4185" spans="2:2">
      <c r="B4185" s="79"/>
    </row>
    <row r="4186" spans="2:2">
      <c r="B4186" s="79"/>
    </row>
    <row r="4187" spans="2:2">
      <c r="B4187" s="79"/>
    </row>
    <row r="4188" spans="2:2">
      <c r="B4188" s="79"/>
    </row>
    <row r="4189" spans="2:2">
      <c r="B4189" s="79"/>
    </row>
    <row r="4190" spans="2:2">
      <c r="B4190" s="79"/>
    </row>
    <row r="4191" spans="2:2">
      <c r="B4191" s="79"/>
    </row>
    <row r="4192" spans="2:2">
      <c r="B4192" s="79"/>
    </row>
    <row r="4193" spans="2:2">
      <c r="B4193" s="79"/>
    </row>
    <row r="4194" spans="2:2">
      <c r="B4194" s="79"/>
    </row>
    <row r="4195" spans="2:2">
      <c r="B4195" s="79"/>
    </row>
    <row r="4196" spans="2:2">
      <c r="B4196" s="79"/>
    </row>
    <row r="4197" spans="2:2">
      <c r="B4197" s="79"/>
    </row>
    <row r="4198" spans="2:2">
      <c r="B4198" s="79"/>
    </row>
    <row r="4199" spans="2:2">
      <c r="B4199" s="79"/>
    </row>
    <row r="4200" spans="2:2">
      <c r="B4200" s="79"/>
    </row>
    <row r="4201" spans="2:2">
      <c r="B4201" s="79"/>
    </row>
    <row r="4202" spans="2:2">
      <c r="B4202" s="79"/>
    </row>
    <row r="4203" spans="2:2">
      <c r="B4203" s="79"/>
    </row>
    <row r="4204" spans="2:2">
      <c r="B4204" s="79"/>
    </row>
    <row r="4205" spans="2:2">
      <c r="B4205" s="79"/>
    </row>
    <row r="4206" spans="2:2">
      <c r="B4206" s="79"/>
    </row>
    <row r="4207" spans="2:2">
      <c r="B4207" s="79"/>
    </row>
    <row r="4208" spans="2:2">
      <c r="B4208" s="79"/>
    </row>
    <row r="4209" spans="2:2">
      <c r="B4209" s="79"/>
    </row>
    <row r="4210" spans="2:2">
      <c r="B4210" s="79"/>
    </row>
    <row r="4211" spans="2:2">
      <c r="B4211" s="79"/>
    </row>
    <row r="4212" spans="2:2">
      <c r="B4212" s="79"/>
    </row>
    <row r="4213" spans="2:2">
      <c r="B4213" s="79"/>
    </row>
    <row r="4214" spans="2:2">
      <c r="B4214" s="79"/>
    </row>
    <row r="4215" spans="2:2">
      <c r="B4215" s="79"/>
    </row>
    <row r="4216" spans="2:2">
      <c r="B4216" s="79"/>
    </row>
    <row r="4217" spans="2:2">
      <c r="B4217" s="79"/>
    </row>
    <row r="4218" spans="2:2">
      <c r="B4218" s="79"/>
    </row>
    <row r="4219" spans="2:2">
      <c r="B4219" s="79"/>
    </row>
    <row r="4220" spans="2:2">
      <c r="B4220" s="79"/>
    </row>
    <row r="4221" spans="2:2">
      <c r="B4221" s="79"/>
    </row>
    <row r="4222" spans="2:2">
      <c r="B4222" s="79"/>
    </row>
    <row r="4223" spans="2:2">
      <c r="B4223" s="79"/>
    </row>
    <row r="4224" spans="2:2">
      <c r="B4224" s="79"/>
    </row>
    <row r="4225" spans="2:2">
      <c r="B4225" s="79"/>
    </row>
    <row r="4226" spans="2:2">
      <c r="B4226" s="79"/>
    </row>
    <row r="4227" spans="2:2">
      <c r="B4227" s="79"/>
    </row>
    <row r="4228" spans="2:2">
      <c r="B4228" s="79"/>
    </row>
    <row r="4229" spans="2:2">
      <c r="B4229" s="79"/>
    </row>
    <row r="4230" spans="2:2">
      <c r="B4230" s="79"/>
    </row>
    <row r="4231" spans="2:2">
      <c r="B4231" s="79"/>
    </row>
    <row r="4232" spans="2:2">
      <c r="B4232" s="79"/>
    </row>
    <row r="4233" spans="2:2">
      <c r="B4233" s="79"/>
    </row>
    <row r="4234" spans="2:2">
      <c r="B4234" s="79"/>
    </row>
    <row r="4235" spans="2:2">
      <c r="B4235" s="79"/>
    </row>
    <row r="4236" spans="2:2">
      <c r="B4236" s="79"/>
    </row>
    <row r="4237" spans="2:2">
      <c r="B4237" s="79"/>
    </row>
    <row r="4238" spans="2:2">
      <c r="B4238" s="79"/>
    </row>
    <row r="4239" spans="2:2">
      <c r="B4239" s="79"/>
    </row>
    <row r="4240" spans="2:2">
      <c r="B4240" s="79"/>
    </row>
    <row r="4241" spans="2:2">
      <c r="B4241" s="79"/>
    </row>
    <row r="4242" spans="2:2">
      <c r="B4242" s="79"/>
    </row>
    <row r="4243" spans="2:2">
      <c r="B4243" s="79"/>
    </row>
    <row r="4244" spans="2:2">
      <c r="B4244" s="79"/>
    </row>
    <row r="4245" spans="2:2">
      <c r="B4245" s="79"/>
    </row>
    <row r="4246" spans="2:2">
      <c r="B4246" s="79"/>
    </row>
    <row r="4247" spans="2:2">
      <c r="B4247" s="79"/>
    </row>
    <row r="4248" spans="2:2">
      <c r="B4248" s="79"/>
    </row>
    <row r="4249" spans="2:2">
      <c r="B4249" s="79"/>
    </row>
    <row r="4250" spans="2:2">
      <c r="B4250" s="79"/>
    </row>
    <row r="4251" spans="2:2">
      <c r="B4251" s="79"/>
    </row>
    <row r="4252" spans="2:2">
      <c r="B4252" s="79"/>
    </row>
    <row r="4253" spans="2:2">
      <c r="B4253" s="79"/>
    </row>
    <row r="4254" spans="2:2">
      <c r="B4254" s="79"/>
    </row>
    <row r="4255" spans="2:2">
      <c r="B4255" s="79"/>
    </row>
    <row r="4256" spans="2:2">
      <c r="B4256" s="79"/>
    </row>
    <row r="4257" spans="2:2">
      <c r="B4257" s="79"/>
    </row>
    <row r="4258" spans="2:2">
      <c r="B4258" s="79"/>
    </row>
    <row r="4259" spans="2:2">
      <c r="B4259" s="79"/>
    </row>
    <row r="4260" spans="2:2">
      <c r="B4260" s="79"/>
    </row>
    <row r="4261" spans="2:2">
      <c r="B4261" s="79"/>
    </row>
    <row r="4262" spans="2:2">
      <c r="B4262" s="79"/>
    </row>
    <row r="4263" spans="2:2">
      <c r="B4263" s="79"/>
    </row>
    <row r="4264" spans="2:2">
      <c r="B4264" s="79"/>
    </row>
    <row r="4265" spans="2:2">
      <c r="B4265" s="79"/>
    </row>
    <row r="4266" spans="2:2">
      <c r="B4266" s="79"/>
    </row>
    <row r="4267" spans="2:2">
      <c r="B4267" s="79"/>
    </row>
    <row r="4268" spans="2:2">
      <c r="B4268" s="79"/>
    </row>
    <row r="4269" spans="2:2">
      <c r="B4269" s="79"/>
    </row>
    <row r="4270" spans="2:2">
      <c r="B4270" s="79"/>
    </row>
    <row r="4271" spans="2:2">
      <c r="B4271" s="79"/>
    </row>
    <row r="4272" spans="2:2">
      <c r="B4272" s="79"/>
    </row>
    <row r="4273" spans="2:2">
      <c r="B4273" s="79"/>
    </row>
    <row r="4274" spans="2:2">
      <c r="B4274" s="79"/>
    </row>
    <row r="4275" spans="2:2">
      <c r="B4275" s="79"/>
    </row>
    <row r="4276" spans="2:2">
      <c r="B4276" s="79"/>
    </row>
    <row r="4277" spans="2:2">
      <c r="B4277" s="79"/>
    </row>
    <row r="4278" spans="2:2">
      <c r="B4278" s="79"/>
    </row>
    <row r="4279" spans="2:2">
      <c r="B4279" s="79"/>
    </row>
    <row r="4280" spans="2:2">
      <c r="B4280" s="79"/>
    </row>
    <row r="4281" spans="2:2">
      <c r="B4281" s="79"/>
    </row>
    <row r="4282" spans="2:2">
      <c r="B4282" s="79"/>
    </row>
    <row r="4283" spans="2:2">
      <c r="B4283" s="79"/>
    </row>
    <row r="4284" spans="2:2">
      <c r="B4284" s="79"/>
    </row>
    <row r="4285" spans="2:2">
      <c r="B4285" s="79"/>
    </row>
    <row r="4286" spans="2:2">
      <c r="B4286" s="79"/>
    </row>
    <row r="4287" spans="2:2">
      <c r="B4287" s="79"/>
    </row>
    <row r="4288" spans="2:2">
      <c r="B4288" s="79"/>
    </row>
    <row r="4289" spans="2:2">
      <c r="B4289" s="79"/>
    </row>
    <row r="4290" spans="2:2">
      <c r="B4290" s="79"/>
    </row>
    <row r="4291" spans="2:2">
      <c r="B4291" s="79"/>
    </row>
    <row r="4292" spans="2:2">
      <c r="B4292" s="79"/>
    </row>
    <row r="4293" spans="2:2">
      <c r="B4293" s="79"/>
    </row>
    <row r="4294" spans="2:2">
      <c r="B4294" s="79"/>
    </row>
    <row r="4295" spans="2:2">
      <c r="B4295" s="79"/>
    </row>
    <row r="4296" spans="2:2">
      <c r="B4296" s="79"/>
    </row>
    <row r="4297" spans="2:2">
      <c r="B4297" s="79"/>
    </row>
    <row r="4298" spans="2:2">
      <c r="B4298" s="79"/>
    </row>
    <row r="4299" spans="2:2">
      <c r="B4299" s="79"/>
    </row>
    <row r="4300" spans="2:2">
      <c r="B4300" s="79"/>
    </row>
    <row r="4301" spans="2:2">
      <c r="B4301" s="79"/>
    </row>
    <row r="4302" spans="2:2">
      <c r="B4302" s="79"/>
    </row>
    <row r="4303" spans="2:2">
      <c r="B4303" s="79"/>
    </row>
    <row r="4304" spans="2:2">
      <c r="B4304" s="79"/>
    </row>
    <row r="4305" spans="2:2">
      <c r="B4305" s="79"/>
    </row>
    <row r="4306" spans="2:2">
      <c r="B4306" s="79"/>
    </row>
    <row r="4307" spans="2:2">
      <c r="B4307" s="79"/>
    </row>
    <row r="4308" spans="2:2">
      <c r="B4308" s="79"/>
    </row>
    <row r="4309" spans="2:2">
      <c r="B4309" s="79"/>
    </row>
    <row r="4310" spans="2:2">
      <c r="B4310" s="79"/>
    </row>
    <row r="4311" spans="2:2">
      <c r="B4311" s="79"/>
    </row>
    <row r="4312" spans="2:2">
      <c r="B4312" s="79"/>
    </row>
    <row r="4313" spans="2:2">
      <c r="B4313" s="79"/>
    </row>
    <row r="4314" spans="2:2">
      <c r="B4314" s="79"/>
    </row>
    <row r="4315" spans="2:2">
      <c r="B4315" s="79"/>
    </row>
    <row r="4316" spans="2:2">
      <c r="B4316" s="79"/>
    </row>
    <row r="4317" spans="2:2">
      <c r="B4317" s="79"/>
    </row>
    <row r="4318" spans="2:2">
      <c r="B4318" s="79"/>
    </row>
    <row r="4319" spans="2:2">
      <c r="B4319" s="79"/>
    </row>
    <row r="4320" spans="2:2">
      <c r="B4320" s="79"/>
    </row>
    <row r="4321" spans="2:2">
      <c r="B4321" s="79"/>
    </row>
    <row r="4322" spans="2:2">
      <c r="B4322" s="79"/>
    </row>
    <row r="4323" spans="2:2">
      <c r="B4323" s="79"/>
    </row>
    <row r="4324" spans="2:2">
      <c r="B4324" s="79"/>
    </row>
    <row r="4325" spans="2:2">
      <c r="B4325" s="79"/>
    </row>
    <row r="4326" spans="2:2">
      <c r="B4326" s="79"/>
    </row>
    <row r="4327" spans="2:2">
      <c r="B4327" s="79"/>
    </row>
    <row r="4328" spans="2:2">
      <c r="B4328" s="79"/>
    </row>
    <row r="4329" spans="2:2">
      <c r="B4329" s="79"/>
    </row>
    <row r="4330" spans="2:2">
      <c r="B4330" s="79"/>
    </row>
    <row r="4331" spans="2:2">
      <c r="B4331" s="79"/>
    </row>
    <row r="4332" spans="2:2">
      <c r="B4332" s="79"/>
    </row>
    <row r="4333" spans="2:2">
      <c r="B4333" s="79"/>
    </row>
    <row r="4334" spans="2:2">
      <c r="B4334" s="79"/>
    </row>
    <row r="4335" spans="2:2">
      <c r="B4335" s="79"/>
    </row>
    <row r="4336" spans="2:2">
      <c r="B4336" s="79"/>
    </row>
    <row r="4337" spans="2:2">
      <c r="B4337" s="79"/>
    </row>
    <row r="4338" spans="2:2">
      <c r="B4338" s="79"/>
    </row>
    <row r="4339" spans="2:2">
      <c r="B4339" s="79"/>
    </row>
    <row r="4340" spans="2:2">
      <c r="B4340" s="79"/>
    </row>
    <row r="4341" spans="2:2">
      <c r="B4341" s="79"/>
    </row>
    <row r="4342" spans="2:2">
      <c r="B4342" s="79"/>
    </row>
    <row r="4343" spans="2:2">
      <c r="B4343" s="79"/>
    </row>
    <row r="4344" spans="2:2">
      <c r="B4344" s="79"/>
    </row>
    <row r="4345" spans="2:2">
      <c r="B4345" s="79"/>
    </row>
    <row r="4346" spans="2:2">
      <c r="B4346" s="79"/>
    </row>
    <row r="4347" spans="2:2">
      <c r="B4347" s="79"/>
    </row>
    <row r="4348" spans="2:2">
      <c r="B4348" s="79"/>
    </row>
    <row r="4349" spans="2:2">
      <c r="B4349" s="79"/>
    </row>
    <row r="4350" spans="2:2">
      <c r="B4350" s="79"/>
    </row>
    <row r="4351" spans="2:2">
      <c r="B4351" s="79"/>
    </row>
    <row r="4352" spans="2:2">
      <c r="B4352" s="79"/>
    </row>
    <row r="4353" spans="2:2">
      <c r="B4353" s="79"/>
    </row>
    <row r="4354" spans="2:2">
      <c r="B4354" s="79"/>
    </row>
    <row r="4355" spans="2:2">
      <c r="B4355" s="79"/>
    </row>
    <row r="4356" spans="2:2">
      <c r="B4356" s="79"/>
    </row>
    <row r="4357" spans="2:2">
      <c r="B4357" s="79"/>
    </row>
    <row r="4358" spans="2:2">
      <c r="B4358" s="79"/>
    </row>
    <row r="4359" spans="2:2">
      <c r="B4359" s="79"/>
    </row>
    <row r="4360" spans="2:2">
      <c r="B4360" s="79"/>
    </row>
    <row r="4361" spans="2:2">
      <c r="B4361" s="79"/>
    </row>
    <row r="4362" spans="2:2">
      <c r="B4362" s="79"/>
    </row>
    <row r="4363" spans="2:2">
      <c r="B4363" s="79"/>
    </row>
    <row r="4364" spans="2:2">
      <c r="B4364" s="79"/>
    </row>
    <row r="4365" spans="2:2">
      <c r="B4365" s="79"/>
    </row>
    <row r="4366" spans="2:2">
      <c r="B4366" s="79"/>
    </row>
    <row r="4367" spans="2:2">
      <c r="B4367" s="79"/>
    </row>
    <row r="4368" spans="2:2">
      <c r="B4368" s="79"/>
    </row>
    <row r="4369" spans="2:2">
      <c r="B4369" s="79"/>
    </row>
    <row r="4370" spans="2:2">
      <c r="B4370" s="79"/>
    </row>
    <row r="4371" spans="2:2">
      <c r="B4371" s="79"/>
    </row>
    <row r="4372" spans="2:2">
      <c r="B4372" s="79"/>
    </row>
    <row r="4373" spans="2:2">
      <c r="B4373" s="79"/>
    </row>
    <row r="4374" spans="2:2">
      <c r="B4374" s="79"/>
    </row>
    <row r="4375" spans="2:2">
      <c r="B4375" s="79"/>
    </row>
    <row r="4376" spans="2:2">
      <c r="B4376" s="79"/>
    </row>
    <row r="4377" spans="2:2">
      <c r="B4377" s="79"/>
    </row>
    <row r="4378" spans="2:2">
      <c r="B4378" s="79"/>
    </row>
    <row r="4379" spans="2:2">
      <c r="B4379" s="79"/>
    </row>
    <row r="4380" spans="2:2">
      <c r="B4380" s="79"/>
    </row>
    <row r="4381" spans="2:2">
      <c r="B4381" s="79"/>
    </row>
    <row r="4382" spans="2:2">
      <c r="B4382" s="79"/>
    </row>
    <row r="4383" spans="2:2">
      <c r="B4383" s="79"/>
    </row>
    <row r="4384" spans="2:2">
      <c r="B4384" s="79"/>
    </row>
    <row r="4385" spans="2:2">
      <c r="B4385" s="79"/>
    </row>
    <row r="4386" spans="2:2">
      <c r="B4386" s="79"/>
    </row>
    <row r="4387" spans="2:2">
      <c r="B4387" s="79"/>
    </row>
    <row r="4388" spans="2:2">
      <c r="B4388" s="79"/>
    </row>
    <row r="4389" spans="2:2">
      <c r="B4389" s="79"/>
    </row>
    <row r="4390" spans="2:2">
      <c r="B4390" s="79"/>
    </row>
    <row r="4391" spans="2:2">
      <c r="B4391" s="79"/>
    </row>
    <row r="4392" spans="2:2">
      <c r="B4392" s="79"/>
    </row>
    <row r="4393" spans="2:2">
      <c r="B4393" s="79"/>
    </row>
    <row r="4394" spans="2:2">
      <c r="B4394" s="79"/>
    </row>
    <row r="4395" spans="2:2">
      <c r="B4395" s="79"/>
    </row>
    <row r="4396" spans="2:2">
      <c r="B4396" s="79"/>
    </row>
    <row r="4397" spans="2:2">
      <c r="B4397" s="79"/>
    </row>
    <row r="4398" spans="2:2">
      <c r="B4398" s="79"/>
    </row>
    <row r="4399" spans="2:2">
      <c r="B4399" s="79"/>
    </row>
    <row r="4400" spans="2:2">
      <c r="B4400" s="79"/>
    </row>
    <row r="4401" spans="2:2">
      <c r="B4401" s="79"/>
    </row>
    <row r="4402" spans="2:2">
      <c r="B4402" s="79"/>
    </row>
    <row r="4403" spans="2:2">
      <c r="B4403" s="79"/>
    </row>
    <row r="4404" spans="2:2">
      <c r="B4404" s="79"/>
    </row>
    <row r="4405" spans="2:2">
      <c r="B4405" s="79"/>
    </row>
    <row r="4406" spans="2:2">
      <c r="B4406" s="79"/>
    </row>
    <row r="4407" spans="2:2">
      <c r="B4407" s="79"/>
    </row>
    <row r="4408" spans="2:2">
      <c r="B4408" s="79"/>
    </row>
    <row r="4409" spans="2:2">
      <c r="B4409" s="79"/>
    </row>
    <row r="4410" spans="2:2">
      <c r="B4410" s="79"/>
    </row>
    <row r="4411" spans="2:2">
      <c r="B4411" s="79"/>
    </row>
    <row r="4412" spans="2:2">
      <c r="B4412" s="79"/>
    </row>
    <row r="4413" spans="2:2">
      <c r="B4413" s="79"/>
    </row>
    <row r="4414" spans="2:2">
      <c r="B4414" s="79"/>
    </row>
    <row r="4415" spans="2:2">
      <c r="B4415" s="79"/>
    </row>
    <row r="4416" spans="2:2">
      <c r="B4416" s="79"/>
    </row>
    <row r="4417" spans="2:2">
      <c r="B4417" s="79"/>
    </row>
    <row r="4418" spans="2:2">
      <c r="B4418" s="79"/>
    </row>
    <row r="4419" spans="2:2">
      <c r="B4419" s="79"/>
    </row>
    <row r="4420" spans="2:2">
      <c r="B4420" s="79"/>
    </row>
    <row r="4421" spans="2:2">
      <c r="B4421" s="79"/>
    </row>
    <row r="4422" spans="2:2">
      <c r="B4422" s="79"/>
    </row>
    <row r="4423" spans="2:2">
      <c r="B4423" s="79"/>
    </row>
    <row r="4424" spans="2:2">
      <c r="B4424" s="79"/>
    </row>
    <row r="4425" spans="2:2">
      <c r="B4425" s="79"/>
    </row>
    <row r="4426" spans="2:2">
      <c r="B4426" s="79"/>
    </row>
    <row r="4427" spans="2:2">
      <c r="B4427" s="79"/>
    </row>
    <row r="4428" spans="2:2">
      <c r="B4428" s="79"/>
    </row>
    <row r="4429" spans="2:2">
      <c r="B4429" s="79"/>
    </row>
    <row r="4430" spans="2:2">
      <c r="B4430" s="79"/>
    </row>
    <row r="4431" spans="2:2">
      <c r="B4431" s="79"/>
    </row>
    <row r="4432" spans="2:2">
      <c r="B4432" s="79"/>
    </row>
    <row r="4433" spans="2:2">
      <c r="B4433" s="79"/>
    </row>
    <row r="4434" spans="2:2">
      <c r="B4434" s="79"/>
    </row>
    <row r="4435" spans="2:2">
      <c r="B4435" s="79"/>
    </row>
    <row r="4436" spans="2:2">
      <c r="B4436" s="79"/>
    </row>
    <row r="4437" spans="2:2">
      <c r="B4437" s="79"/>
    </row>
    <row r="4438" spans="2:2">
      <c r="B4438" s="79"/>
    </row>
    <row r="4439" spans="2:2">
      <c r="B4439" s="79"/>
    </row>
    <row r="4440" spans="2:2">
      <c r="B4440" s="79"/>
    </row>
    <row r="4441" spans="2:2">
      <c r="B4441" s="79"/>
    </row>
    <row r="4442" spans="2:2">
      <c r="B4442" s="79"/>
    </row>
    <row r="4443" spans="2:2">
      <c r="B4443" s="79"/>
    </row>
    <row r="4444" spans="2:2">
      <c r="B4444" s="79"/>
    </row>
    <row r="4445" spans="2:2">
      <c r="B4445" s="79"/>
    </row>
    <row r="4446" spans="2:2">
      <c r="B4446" s="79"/>
    </row>
    <row r="4447" spans="2:2">
      <c r="B4447" s="79"/>
    </row>
    <row r="4448" spans="2:2">
      <c r="B4448" s="79"/>
    </row>
    <row r="4449" spans="2:2">
      <c r="B4449" s="79"/>
    </row>
    <row r="4450" spans="2:2">
      <c r="B4450" s="79"/>
    </row>
    <row r="4451" spans="2:2">
      <c r="B4451" s="79"/>
    </row>
    <row r="4452" spans="2:2">
      <c r="B4452" s="79"/>
    </row>
    <row r="4453" spans="2:2">
      <c r="B4453" s="79"/>
    </row>
    <row r="4454" spans="2:2">
      <c r="B4454" s="79"/>
    </row>
    <row r="4455" spans="2:2">
      <c r="B4455" s="79"/>
    </row>
    <row r="4456" spans="2:2">
      <c r="B4456" s="79"/>
    </row>
    <row r="4457" spans="2:2">
      <c r="B4457" s="79"/>
    </row>
    <row r="4458" spans="2:2">
      <c r="B4458" s="79"/>
    </row>
    <row r="4459" spans="2:2">
      <c r="B4459" s="79"/>
    </row>
    <row r="4460" spans="2:2">
      <c r="B4460" s="79"/>
    </row>
    <row r="4461" spans="2:2">
      <c r="B4461" s="79"/>
    </row>
    <row r="4462" spans="2:2">
      <c r="B4462" s="79"/>
    </row>
    <row r="4463" spans="2:2">
      <c r="B4463" s="79"/>
    </row>
    <row r="4464" spans="2:2">
      <c r="B4464" s="79"/>
    </row>
    <row r="4465" spans="2:2">
      <c r="B4465" s="79"/>
    </row>
    <row r="4466" spans="2:2">
      <c r="B4466" s="79"/>
    </row>
    <row r="4467" spans="2:2">
      <c r="B4467" s="79"/>
    </row>
    <row r="4468" spans="2:2">
      <c r="B4468" s="79"/>
    </row>
    <row r="4469" spans="2:2">
      <c r="B4469" s="79"/>
    </row>
    <row r="4470" spans="2:2">
      <c r="B4470" s="79"/>
    </row>
    <row r="4471" spans="2:2">
      <c r="B4471" s="79"/>
    </row>
    <row r="4472" spans="2:2">
      <c r="B4472" s="79"/>
    </row>
    <row r="4473" spans="2:2">
      <c r="B4473" s="79"/>
    </row>
    <row r="4474" spans="2:2">
      <c r="B4474" s="79"/>
    </row>
    <row r="4475" spans="2:2">
      <c r="B4475" s="79"/>
    </row>
    <row r="4476" spans="2:2">
      <c r="B4476" s="79"/>
    </row>
    <row r="4477" spans="2:2">
      <c r="B4477" s="79"/>
    </row>
    <row r="4478" spans="2:2">
      <c r="B4478" s="79"/>
    </row>
    <row r="4479" spans="2:2">
      <c r="B4479" s="79"/>
    </row>
    <row r="4480" spans="2:2">
      <c r="B4480" s="79"/>
    </row>
    <row r="4481" spans="2:2">
      <c r="B4481" s="79"/>
    </row>
    <row r="4482" spans="2:2">
      <c r="B4482" s="79"/>
    </row>
    <row r="4483" spans="2:2">
      <c r="B4483" s="79"/>
    </row>
    <row r="4484" spans="2:2">
      <c r="B4484" s="79"/>
    </row>
    <row r="4485" spans="2:2">
      <c r="B4485" s="79"/>
    </row>
    <row r="4486" spans="2:2">
      <c r="B4486" s="79"/>
    </row>
    <row r="4487" spans="2:2">
      <c r="B4487" s="79"/>
    </row>
    <row r="4488" spans="2:2">
      <c r="B4488" s="79"/>
    </row>
    <row r="4489" spans="2:2">
      <c r="B4489" s="79"/>
    </row>
    <row r="4490" spans="2:2">
      <c r="B4490" s="79"/>
    </row>
    <row r="4491" spans="2:2">
      <c r="B4491" s="79"/>
    </row>
    <row r="4492" spans="2:2">
      <c r="B4492" s="79"/>
    </row>
    <row r="4493" spans="2:2">
      <c r="B4493" s="79"/>
    </row>
    <row r="4494" spans="2:2">
      <c r="B4494" s="79"/>
    </row>
    <row r="4495" spans="2:2">
      <c r="B4495" s="79"/>
    </row>
    <row r="4496" spans="2:2">
      <c r="B4496" s="79"/>
    </row>
    <row r="4497" spans="2:2">
      <c r="B4497" s="79"/>
    </row>
    <row r="4498" spans="2:2">
      <c r="B4498" s="79"/>
    </row>
    <row r="4499" spans="2:2">
      <c r="B4499" s="79"/>
    </row>
    <row r="4500" spans="2:2">
      <c r="B4500" s="79"/>
    </row>
    <row r="4501" spans="2:2">
      <c r="B4501" s="79"/>
    </row>
    <row r="4502" spans="2:2">
      <c r="B4502" s="79"/>
    </row>
    <row r="4503" spans="2:2">
      <c r="B4503" s="79"/>
    </row>
    <row r="4504" spans="2:2">
      <c r="B4504" s="79"/>
    </row>
    <row r="4505" spans="2:2">
      <c r="B4505" s="79"/>
    </row>
    <row r="4506" spans="2:2">
      <c r="B4506" s="79"/>
    </row>
    <row r="4507" spans="2:2">
      <c r="B4507" s="79"/>
    </row>
    <row r="4508" spans="2:2">
      <c r="B4508" s="79"/>
    </row>
    <row r="4509" spans="2:2">
      <c r="B4509" s="79"/>
    </row>
    <row r="4510" spans="2:2">
      <c r="B4510" s="79"/>
    </row>
    <row r="4511" spans="2:2">
      <c r="B4511" s="79"/>
    </row>
    <row r="4512" spans="2:2">
      <c r="B4512" s="79"/>
    </row>
    <row r="4513" spans="2:2">
      <c r="B4513" s="79"/>
    </row>
    <row r="4514" spans="2:2">
      <c r="B4514" s="79"/>
    </row>
    <row r="4515" spans="2:2">
      <c r="B4515" s="79"/>
    </row>
    <row r="4516" spans="2:2">
      <c r="B4516" s="79"/>
    </row>
    <row r="4517" spans="2:2">
      <c r="B4517" s="79"/>
    </row>
    <row r="4518" spans="2:2">
      <c r="B4518" s="79"/>
    </row>
    <row r="4519" spans="2:2">
      <c r="B4519" s="79"/>
    </row>
    <row r="4520" spans="2:2">
      <c r="B4520" s="79"/>
    </row>
    <row r="4521" spans="2:2">
      <c r="B4521" s="79"/>
    </row>
    <row r="4522" spans="2:2">
      <c r="B4522" s="79"/>
    </row>
    <row r="4523" spans="2:2">
      <c r="B4523" s="79"/>
    </row>
    <row r="4524" spans="2:2">
      <c r="B4524" s="79"/>
    </row>
    <row r="4525" spans="2:2">
      <c r="B4525" s="79"/>
    </row>
    <row r="4526" spans="2:2">
      <c r="B4526" s="79"/>
    </row>
    <row r="4527" spans="2:2">
      <c r="B4527" s="79"/>
    </row>
    <row r="4528" spans="2:2">
      <c r="B4528" s="79"/>
    </row>
    <row r="4529" spans="2:2">
      <c r="B4529" s="79"/>
    </row>
    <row r="4530" spans="2:2">
      <c r="B4530" s="79"/>
    </row>
    <row r="4531" spans="2:2">
      <c r="B4531" s="79"/>
    </row>
    <row r="4532" spans="2:2">
      <c r="B4532" s="79"/>
    </row>
    <row r="4533" spans="2:2">
      <c r="B4533" s="79"/>
    </row>
    <row r="4534" spans="2:2">
      <c r="B4534" s="79"/>
    </row>
    <row r="4535" spans="2:2">
      <c r="B4535" s="79"/>
    </row>
    <row r="4536" spans="2:2">
      <c r="B4536" s="79"/>
    </row>
    <row r="4537" spans="2:2">
      <c r="B4537" s="79"/>
    </row>
    <row r="4538" spans="2:2">
      <c r="B4538" s="79"/>
    </row>
    <row r="4539" spans="2:2">
      <c r="B4539" s="79"/>
    </row>
    <row r="4540" spans="2:2">
      <c r="B4540" s="79"/>
    </row>
    <row r="4541" spans="2:2">
      <c r="B4541" s="79"/>
    </row>
    <row r="4542" spans="2:2">
      <c r="B4542" s="79"/>
    </row>
    <row r="4543" spans="2:2">
      <c r="B4543" s="79"/>
    </row>
    <row r="4544" spans="2:2">
      <c r="B4544" s="79"/>
    </row>
    <row r="4545" spans="2:2">
      <c r="B4545" s="79"/>
    </row>
    <row r="4546" spans="2:2">
      <c r="B4546" s="79"/>
    </row>
    <row r="4547" spans="2:2">
      <c r="B4547" s="79"/>
    </row>
    <row r="4548" spans="2:2">
      <c r="B4548" s="79"/>
    </row>
    <row r="4549" spans="2:2">
      <c r="B4549" s="79"/>
    </row>
    <row r="4550" spans="2:2">
      <c r="B4550" s="79"/>
    </row>
    <row r="4551" spans="2:2">
      <c r="B4551" s="79"/>
    </row>
    <row r="4552" spans="2:2">
      <c r="B4552" s="79"/>
    </row>
    <row r="4553" spans="2:2">
      <c r="B4553" s="79"/>
    </row>
    <row r="4554" spans="2:2">
      <c r="B4554" s="79"/>
    </row>
    <row r="4555" spans="2:2">
      <c r="B4555" s="79"/>
    </row>
    <row r="4556" spans="2:2">
      <c r="B4556" s="79"/>
    </row>
    <row r="4557" spans="2:2">
      <c r="B4557" s="79"/>
    </row>
    <row r="4558" spans="2:2">
      <c r="B4558" s="79"/>
    </row>
    <row r="4559" spans="2:2">
      <c r="B4559" s="79"/>
    </row>
    <row r="4560" spans="2:2">
      <c r="B4560" s="79"/>
    </row>
    <row r="4561" spans="2:2">
      <c r="B4561" s="79"/>
    </row>
    <row r="4562" spans="2:2">
      <c r="B4562" s="79"/>
    </row>
    <row r="4563" spans="2:2">
      <c r="B4563" s="79"/>
    </row>
    <row r="4564" spans="2:2">
      <c r="B4564" s="79"/>
    </row>
    <row r="4565" spans="2:2">
      <c r="B4565" s="79"/>
    </row>
    <row r="4566" spans="2:2">
      <c r="B4566" s="79"/>
    </row>
    <row r="4567" spans="2:2">
      <c r="B4567" s="79"/>
    </row>
    <row r="4568" spans="2:2">
      <c r="B4568" s="79"/>
    </row>
    <row r="4569" spans="2:2">
      <c r="B4569" s="79"/>
    </row>
    <row r="4570" spans="2:2">
      <c r="B4570" s="79"/>
    </row>
    <row r="4571" spans="2:2">
      <c r="B4571" s="79"/>
    </row>
    <row r="4572" spans="2:2">
      <c r="B4572" s="79"/>
    </row>
    <row r="4573" spans="2:2">
      <c r="B4573" s="79"/>
    </row>
    <row r="4574" spans="2:2">
      <c r="B4574" s="79"/>
    </row>
    <row r="4575" spans="2:2">
      <c r="B4575" s="79"/>
    </row>
    <row r="4576" spans="2:2">
      <c r="B4576" s="79"/>
    </row>
    <row r="4577" spans="2:2">
      <c r="B4577" s="79"/>
    </row>
    <row r="4578" spans="2:2">
      <c r="B4578" s="79"/>
    </row>
    <row r="4579" spans="2:2">
      <c r="B4579" s="79"/>
    </row>
    <row r="4580" spans="2:2">
      <c r="B4580" s="79"/>
    </row>
    <row r="4581" spans="2:2">
      <c r="B4581" s="79"/>
    </row>
    <row r="4582" spans="2:2">
      <c r="B4582" s="79"/>
    </row>
    <row r="4583" spans="2:2">
      <c r="B4583" s="79"/>
    </row>
    <row r="4584" spans="2:2">
      <c r="B4584" s="79"/>
    </row>
    <row r="4585" spans="2:2">
      <c r="B4585" s="79"/>
    </row>
    <row r="4586" spans="2:2">
      <c r="B4586" s="79"/>
    </row>
    <row r="4587" spans="2:2">
      <c r="B4587" s="79"/>
    </row>
    <row r="4588" spans="2:2">
      <c r="B4588" s="79"/>
    </row>
    <row r="4589" spans="2:2">
      <c r="B4589" s="79"/>
    </row>
    <row r="4590" spans="2:2">
      <c r="B4590" s="79"/>
    </row>
    <row r="4591" spans="2:2">
      <c r="B4591" s="79"/>
    </row>
    <row r="4592" spans="2:2">
      <c r="B4592" s="79"/>
    </row>
    <row r="4593" spans="2:2">
      <c r="B4593" s="79"/>
    </row>
    <row r="4594" spans="2:2">
      <c r="B4594" s="79"/>
    </row>
    <row r="4595" spans="2:2">
      <c r="B4595" s="79"/>
    </row>
    <row r="4596" spans="2:2">
      <c r="B4596" s="79"/>
    </row>
    <row r="4597" spans="2:2">
      <c r="B4597" s="79"/>
    </row>
    <row r="4598" spans="2:2">
      <c r="B4598" s="79"/>
    </row>
    <row r="4599" spans="2:2">
      <c r="B4599" s="79"/>
    </row>
    <row r="4600" spans="2:2">
      <c r="B4600" s="79"/>
    </row>
    <row r="4601" spans="2:2">
      <c r="B4601" s="79"/>
    </row>
    <row r="4602" spans="2:2">
      <c r="B4602" s="79"/>
    </row>
    <row r="4603" spans="2:2">
      <c r="B4603" s="79"/>
    </row>
    <row r="4604" spans="2:2">
      <c r="B4604" s="79"/>
    </row>
    <row r="4605" spans="2:2">
      <c r="B4605" s="79"/>
    </row>
    <row r="4606" spans="2:2">
      <c r="B4606" s="79"/>
    </row>
    <row r="4607" spans="2:2">
      <c r="B4607" s="79"/>
    </row>
    <row r="4608" spans="2:2">
      <c r="B4608" s="79"/>
    </row>
    <row r="4609" spans="2:2">
      <c r="B4609" s="79"/>
    </row>
    <row r="4610" spans="2:2">
      <c r="B4610" s="79"/>
    </row>
    <row r="4611" spans="2:2">
      <c r="B4611" s="79"/>
    </row>
    <row r="4612" spans="2:2">
      <c r="B4612" s="79"/>
    </row>
    <row r="4613" spans="2:2">
      <c r="B4613" s="79"/>
    </row>
    <row r="4614" spans="2:2">
      <c r="B4614" s="79"/>
    </row>
    <row r="4615" spans="2:2">
      <c r="B4615" s="79"/>
    </row>
    <row r="4616" spans="2:2">
      <c r="B4616" s="79"/>
    </row>
    <row r="4617" spans="2:2">
      <c r="B4617" s="79"/>
    </row>
    <row r="4618" spans="2:2">
      <c r="B4618" s="79"/>
    </row>
    <row r="4619" spans="2:2">
      <c r="B4619" s="79"/>
    </row>
    <row r="4620" spans="2:2">
      <c r="B4620" s="79"/>
    </row>
    <row r="4621" spans="2:2">
      <c r="B4621" s="79"/>
    </row>
    <row r="4622" spans="2:2">
      <c r="B4622" s="79"/>
    </row>
    <row r="4623" spans="2:2">
      <c r="B4623" s="79"/>
    </row>
    <row r="4624" spans="2:2">
      <c r="B4624" s="79"/>
    </row>
    <row r="4625" spans="2:2">
      <c r="B4625" s="79"/>
    </row>
    <row r="4626" spans="2:2">
      <c r="B4626" s="79"/>
    </row>
    <row r="4627" spans="2:2">
      <c r="B4627" s="79"/>
    </row>
    <row r="4628" spans="2:2">
      <c r="B4628" s="79"/>
    </row>
    <row r="4629" spans="2:2">
      <c r="B4629" s="79"/>
    </row>
    <row r="4630" spans="2:2">
      <c r="B4630" s="79"/>
    </row>
    <row r="4631" spans="2:2">
      <c r="B4631" s="79"/>
    </row>
    <row r="4632" spans="2:2">
      <c r="B4632" s="79"/>
    </row>
    <row r="4633" spans="2:2">
      <c r="B4633" s="79"/>
    </row>
    <row r="4634" spans="2:2">
      <c r="B4634" s="79"/>
    </row>
    <row r="4635" spans="2:2">
      <c r="B4635" s="79"/>
    </row>
    <row r="4636" spans="2:2">
      <c r="B4636" s="79"/>
    </row>
    <row r="4637" spans="2:2">
      <c r="B4637" s="79"/>
    </row>
    <row r="4638" spans="2:2">
      <c r="B4638" s="79"/>
    </row>
    <row r="4639" spans="2:2">
      <c r="B4639" s="79"/>
    </row>
    <row r="4640" spans="2:2">
      <c r="B4640" s="79"/>
    </row>
    <row r="4641" spans="2:2">
      <c r="B4641" s="79"/>
    </row>
    <row r="4642" spans="2:2">
      <c r="B4642" s="79"/>
    </row>
    <row r="4643" spans="2:2">
      <c r="B4643" s="79"/>
    </row>
    <row r="4644" spans="2:2">
      <c r="B4644" s="79"/>
    </row>
    <row r="4645" spans="2:2">
      <c r="B4645" s="79"/>
    </row>
    <row r="4646" spans="2:2">
      <c r="B4646" s="79"/>
    </row>
    <row r="4647" spans="2:2">
      <c r="B4647" s="79"/>
    </row>
    <row r="4648" spans="2:2">
      <c r="B4648" s="79"/>
    </row>
    <row r="4649" spans="2:2">
      <c r="B4649" s="79"/>
    </row>
    <row r="4650" spans="2:2">
      <c r="B4650" s="79"/>
    </row>
    <row r="4651" spans="2:2">
      <c r="B4651" s="79"/>
    </row>
    <row r="4652" spans="2:2">
      <c r="B4652" s="79"/>
    </row>
    <row r="4653" spans="2:2">
      <c r="B4653" s="79"/>
    </row>
    <row r="4654" spans="2:2">
      <c r="B4654" s="79"/>
    </row>
    <row r="4655" spans="2:2">
      <c r="B4655" s="79"/>
    </row>
    <row r="4656" spans="2:2">
      <c r="B4656" s="79"/>
    </row>
    <row r="4657" spans="2:2">
      <c r="B4657" s="79"/>
    </row>
    <row r="4658" spans="2:2">
      <c r="B4658" s="79"/>
    </row>
    <row r="4659" spans="2:2">
      <c r="B4659" s="79"/>
    </row>
    <row r="4660" spans="2:2">
      <c r="B4660" s="79"/>
    </row>
    <row r="4661" spans="2:2">
      <c r="B4661" s="79"/>
    </row>
    <row r="4662" spans="2:2">
      <c r="B4662" s="79"/>
    </row>
    <row r="4663" spans="2:2">
      <c r="B4663" s="79"/>
    </row>
    <row r="4664" spans="2:2">
      <c r="B4664" s="79"/>
    </row>
    <row r="4665" spans="2:2">
      <c r="B4665" s="79"/>
    </row>
    <row r="4666" spans="2:2">
      <c r="B4666" s="79"/>
    </row>
    <row r="4667" spans="2:2">
      <c r="B4667" s="79"/>
    </row>
    <row r="4668" spans="2:2">
      <c r="B4668" s="79"/>
    </row>
    <row r="4669" spans="2:2">
      <c r="B4669" s="79"/>
    </row>
    <row r="4670" spans="2:2">
      <c r="B4670" s="79"/>
    </row>
    <row r="4671" spans="2:2">
      <c r="B4671" s="79"/>
    </row>
    <row r="4672" spans="2:2">
      <c r="B4672" s="79"/>
    </row>
    <row r="4673" spans="2:2">
      <c r="B4673" s="79"/>
    </row>
    <row r="4674" spans="2:2">
      <c r="B4674" s="79"/>
    </row>
    <row r="4675" spans="2:2">
      <c r="B4675" s="79"/>
    </row>
    <row r="4676" spans="2:2">
      <c r="B4676" s="79"/>
    </row>
    <row r="4677" spans="2:2">
      <c r="B4677" s="79"/>
    </row>
    <row r="4678" spans="2:2">
      <c r="B4678" s="79"/>
    </row>
    <row r="4679" spans="2:2">
      <c r="B4679" s="79"/>
    </row>
    <row r="4680" spans="2:2">
      <c r="B4680" s="79"/>
    </row>
    <row r="4681" spans="2:2">
      <c r="B4681" s="79"/>
    </row>
    <row r="4682" spans="2:2">
      <c r="B4682" s="79"/>
    </row>
    <row r="4683" spans="2:2">
      <c r="B4683" s="79"/>
    </row>
    <row r="4684" spans="2:2">
      <c r="B4684" s="79"/>
    </row>
    <row r="4685" spans="2:2">
      <c r="B4685" s="79"/>
    </row>
    <row r="4686" spans="2:2">
      <c r="B4686" s="79"/>
    </row>
    <row r="4687" spans="2:2">
      <c r="B4687" s="79"/>
    </row>
    <row r="4688" spans="2:2">
      <c r="B4688" s="79"/>
    </row>
    <row r="4689" spans="2:2">
      <c r="B4689" s="79"/>
    </row>
    <row r="4690" spans="2:2">
      <c r="B4690" s="79"/>
    </row>
    <row r="4691" spans="2:2">
      <c r="B4691" s="79"/>
    </row>
    <row r="4692" spans="2:2">
      <c r="B4692" s="79"/>
    </row>
    <row r="4693" spans="2:2">
      <c r="B4693" s="79"/>
    </row>
    <row r="4694" spans="2:2">
      <c r="B4694" s="79"/>
    </row>
    <row r="4695" spans="2:2">
      <c r="B4695" s="79"/>
    </row>
    <row r="4696" spans="2:2">
      <c r="B4696" s="79"/>
    </row>
    <row r="4697" spans="2:2">
      <c r="B4697" s="79"/>
    </row>
    <row r="4698" spans="2:2">
      <c r="B4698" s="79"/>
    </row>
    <row r="4699" spans="2:2">
      <c r="B4699" s="79"/>
    </row>
    <row r="4700" spans="2:2">
      <c r="B4700" s="79"/>
    </row>
    <row r="4701" spans="2:2">
      <c r="B4701" s="79"/>
    </row>
    <row r="4702" spans="2:2">
      <c r="B4702" s="79"/>
    </row>
    <row r="4703" spans="2:2">
      <c r="B4703" s="79"/>
    </row>
    <row r="4704" spans="2:2">
      <c r="B4704" s="79"/>
    </row>
    <row r="4705" spans="2:2">
      <c r="B4705" s="79"/>
    </row>
    <row r="4706" spans="2:2">
      <c r="B4706" s="79"/>
    </row>
    <row r="4707" spans="2:2">
      <c r="B4707" s="79"/>
    </row>
    <row r="4708" spans="2:2">
      <c r="B4708" s="79"/>
    </row>
    <row r="4709" spans="2:2">
      <c r="B4709" s="79"/>
    </row>
    <row r="4710" spans="2:2">
      <c r="B4710" s="79"/>
    </row>
    <row r="4711" spans="2:2">
      <c r="B4711" s="79"/>
    </row>
    <row r="4712" spans="2:2">
      <c r="B4712" s="79"/>
    </row>
    <row r="4713" spans="2:2">
      <c r="B4713" s="79"/>
    </row>
    <row r="4714" spans="2:2">
      <c r="B4714" s="79"/>
    </row>
    <row r="4715" spans="2:2">
      <c r="B4715" s="79"/>
    </row>
    <row r="4716" spans="2:2">
      <c r="B4716" s="79"/>
    </row>
    <row r="4717" spans="2:2">
      <c r="B4717" s="79"/>
    </row>
    <row r="4718" spans="2:2">
      <c r="B4718" s="79"/>
    </row>
    <row r="4719" spans="2:2">
      <c r="B4719" s="79"/>
    </row>
    <row r="4720" spans="2:2">
      <c r="B4720" s="79"/>
    </row>
    <row r="4721" spans="2:2">
      <c r="B4721" s="79"/>
    </row>
    <row r="4722" spans="2:2">
      <c r="B4722" s="79"/>
    </row>
    <row r="4723" spans="2:2">
      <c r="B4723" s="79"/>
    </row>
    <row r="4724" spans="2:2">
      <c r="B4724" s="79"/>
    </row>
    <row r="4725" spans="2:2">
      <c r="B4725" s="79"/>
    </row>
    <row r="4726" spans="2:2">
      <c r="B4726" s="79"/>
    </row>
    <row r="4727" spans="2:2">
      <c r="B4727" s="79"/>
    </row>
    <row r="4728" spans="2:2">
      <c r="B4728" s="79"/>
    </row>
    <row r="4729" spans="2:2">
      <c r="B4729" s="79"/>
    </row>
    <row r="4730" spans="2:2">
      <c r="B4730" s="79"/>
    </row>
    <row r="4731" spans="2:2">
      <c r="B4731" s="79"/>
    </row>
    <row r="4732" spans="2:2">
      <c r="B4732" s="79"/>
    </row>
    <row r="4733" spans="2:2">
      <c r="B4733" s="79"/>
    </row>
    <row r="4734" spans="2:2">
      <c r="B4734" s="79"/>
    </row>
    <row r="4735" spans="2:2">
      <c r="B4735" s="79"/>
    </row>
    <row r="4736" spans="2:2">
      <c r="B4736" s="79"/>
    </row>
    <row r="4737" spans="2:2">
      <c r="B4737" s="79"/>
    </row>
    <row r="4738" spans="2:2">
      <c r="B4738" s="79"/>
    </row>
    <row r="4739" spans="2:2">
      <c r="B4739" s="79"/>
    </row>
    <row r="4740" spans="2:2">
      <c r="B4740" s="79"/>
    </row>
    <row r="4741" spans="2:2">
      <c r="B4741" s="79"/>
    </row>
    <row r="4742" spans="2:2">
      <c r="B4742" s="79"/>
    </row>
    <row r="4743" spans="2:2">
      <c r="B4743" s="79"/>
    </row>
    <row r="4744" spans="2:2">
      <c r="B4744" s="79"/>
    </row>
    <row r="4745" spans="2:2">
      <c r="B4745" s="79"/>
    </row>
    <row r="4746" spans="2:2">
      <c r="B4746" s="79"/>
    </row>
    <row r="4747" spans="2:2">
      <c r="B4747" s="79"/>
    </row>
    <row r="4748" spans="2:2">
      <c r="B4748" s="79"/>
    </row>
    <row r="4749" spans="2:2">
      <c r="B4749" s="79"/>
    </row>
    <row r="4750" spans="2:2">
      <c r="B4750" s="79"/>
    </row>
    <row r="4751" spans="2:2">
      <c r="B4751" s="79"/>
    </row>
    <row r="4752" spans="2:2">
      <c r="B4752" s="79"/>
    </row>
    <row r="4753" spans="2:2">
      <c r="B4753" s="79"/>
    </row>
    <row r="4754" spans="2:2">
      <c r="B4754" s="79"/>
    </row>
    <row r="4755" spans="2:2">
      <c r="B4755" s="79"/>
    </row>
    <row r="4756" spans="2:2">
      <c r="B4756" s="79"/>
    </row>
    <row r="4757" spans="2:2">
      <c r="B4757" s="79"/>
    </row>
    <row r="4758" spans="2:2">
      <c r="B4758" s="79"/>
    </row>
    <row r="4759" spans="2:2">
      <c r="B4759" s="79"/>
    </row>
    <row r="4760" spans="2:2">
      <c r="B4760" s="79"/>
    </row>
    <row r="4761" spans="2:2">
      <c r="B4761" s="79"/>
    </row>
    <row r="4762" spans="2:2">
      <c r="B4762" s="79"/>
    </row>
    <row r="4763" spans="2:2">
      <c r="B4763" s="79"/>
    </row>
    <row r="4764" spans="2:2">
      <c r="B4764" s="79"/>
    </row>
    <row r="4765" spans="2:2">
      <c r="B4765" s="79"/>
    </row>
    <row r="4766" spans="2:2">
      <c r="B4766" s="79"/>
    </row>
    <row r="4767" spans="2:2">
      <c r="B4767" s="79"/>
    </row>
    <row r="4768" spans="2:2">
      <c r="B4768" s="79"/>
    </row>
    <row r="4769" spans="2:2">
      <c r="B4769" s="79"/>
    </row>
    <row r="4770" spans="2:2">
      <c r="B4770" s="79"/>
    </row>
    <row r="4771" spans="2:2">
      <c r="B4771" s="79"/>
    </row>
    <row r="4772" spans="2:2">
      <c r="B4772" s="79"/>
    </row>
    <row r="4773" spans="2:2">
      <c r="B4773" s="79"/>
    </row>
    <row r="4774" spans="2:2">
      <c r="B4774" s="79"/>
    </row>
    <row r="4775" spans="2:2">
      <c r="B4775" s="79"/>
    </row>
    <row r="4776" spans="2:2">
      <c r="B4776" s="79"/>
    </row>
    <row r="4777" spans="2:2">
      <c r="B4777" s="79"/>
    </row>
    <row r="4778" spans="2:2">
      <c r="B4778" s="79"/>
    </row>
    <row r="4779" spans="2:2">
      <c r="B4779" s="79"/>
    </row>
    <row r="4780" spans="2:2">
      <c r="B4780" s="79"/>
    </row>
    <row r="4781" spans="2:2">
      <c r="B4781" s="79"/>
    </row>
    <row r="4782" spans="2:2">
      <c r="B4782" s="79"/>
    </row>
    <row r="4783" spans="2:2">
      <c r="B4783" s="79"/>
    </row>
    <row r="4784" spans="2:2">
      <c r="B4784" s="79"/>
    </row>
    <row r="4785" spans="2:2">
      <c r="B4785" s="79"/>
    </row>
    <row r="4786" spans="2:2">
      <c r="B4786" s="79"/>
    </row>
    <row r="4787" spans="2:2">
      <c r="B4787" s="79"/>
    </row>
    <row r="4788" spans="2:2">
      <c r="B4788" s="79"/>
    </row>
    <row r="4789" spans="2:2">
      <c r="B4789" s="79"/>
    </row>
    <row r="4790" spans="2:2">
      <c r="B4790" s="79"/>
    </row>
    <row r="4791" spans="2:2">
      <c r="B4791" s="79"/>
    </row>
    <row r="4792" spans="2:2">
      <c r="B4792" s="79"/>
    </row>
    <row r="4793" spans="2:2">
      <c r="B4793" s="79"/>
    </row>
    <row r="4794" spans="2:2">
      <c r="B4794" s="79"/>
    </row>
    <row r="4795" spans="2:2">
      <c r="B4795" s="79"/>
    </row>
    <row r="4796" spans="2:2">
      <c r="B4796" s="79"/>
    </row>
    <row r="4797" spans="2:2">
      <c r="B4797" s="79"/>
    </row>
    <row r="4798" spans="2:2">
      <c r="B4798" s="79"/>
    </row>
    <row r="4799" spans="2:2">
      <c r="B4799" s="79"/>
    </row>
    <row r="4800" spans="2:2">
      <c r="B4800" s="79"/>
    </row>
    <row r="4801" spans="2:2">
      <c r="B4801" s="79"/>
    </row>
    <row r="4802" spans="2:2">
      <c r="B4802" s="79"/>
    </row>
    <row r="4803" spans="2:2">
      <c r="B4803" s="79"/>
    </row>
    <row r="4804" spans="2:2">
      <c r="B4804" s="79"/>
    </row>
    <row r="4805" spans="2:2">
      <c r="B4805" s="79"/>
    </row>
    <row r="4806" spans="2:2">
      <c r="B4806" s="79"/>
    </row>
    <row r="4807" spans="2:2">
      <c r="B4807" s="79"/>
    </row>
    <row r="4808" spans="2:2">
      <c r="B4808" s="79"/>
    </row>
    <row r="4809" spans="2:2">
      <c r="B4809" s="79"/>
    </row>
    <row r="4810" spans="2:2">
      <c r="B4810" s="79"/>
    </row>
    <row r="4811" spans="2:2">
      <c r="B4811" s="79"/>
    </row>
    <row r="4812" spans="2:2">
      <c r="B4812" s="79"/>
    </row>
    <row r="4813" spans="2:2">
      <c r="B4813" s="79"/>
    </row>
    <row r="4814" spans="2:2">
      <c r="B4814" s="79"/>
    </row>
    <row r="4815" spans="2:2">
      <c r="B4815" s="79"/>
    </row>
    <row r="4816" spans="2:2">
      <c r="B4816" s="79"/>
    </row>
    <row r="4817" spans="2:2">
      <c r="B4817" s="79"/>
    </row>
    <row r="4818" spans="2:2">
      <c r="B4818" s="79"/>
    </row>
    <row r="4819" spans="2:2">
      <c r="B4819" s="79"/>
    </row>
    <row r="4820" spans="2:2">
      <c r="B4820" s="79"/>
    </row>
    <row r="4821" spans="2:2">
      <c r="B4821" s="79"/>
    </row>
    <row r="4822" spans="2:2">
      <c r="B4822" s="79"/>
    </row>
    <row r="4823" spans="2:2">
      <c r="B4823" s="79"/>
    </row>
    <row r="4824" spans="2:2">
      <c r="B4824" s="79"/>
    </row>
    <row r="4825" spans="2:2">
      <c r="B4825" s="79"/>
    </row>
    <row r="4826" spans="2:2">
      <c r="B4826" s="79"/>
    </row>
    <row r="4827" spans="2:2">
      <c r="B4827" s="79"/>
    </row>
    <row r="4828" spans="2:2">
      <c r="B4828" s="79"/>
    </row>
    <row r="4829" spans="2:2">
      <c r="B4829" s="79"/>
    </row>
    <row r="4830" spans="2:2">
      <c r="B4830" s="79"/>
    </row>
    <row r="4831" spans="2:2">
      <c r="B4831" s="79"/>
    </row>
    <row r="4832" spans="2:2">
      <c r="B4832" s="79"/>
    </row>
    <row r="4833" spans="2:2">
      <c r="B4833" s="79"/>
    </row>
    <row r="4834" spans="2:2">
      <c r="B4834" s="79"/>
    </row>
    <row r="4835" spans="2:2">
      <c r="B4835" s="79"/>
    </row>
    <row r="4836" spans="2:2">
      <c r="B4836" s="79"/>
    </row>
    <row r="4837" spans="2:2">
      <c r="B4837" s="79"/>
    </row>
    <row r="4838" spans="2:2">
      <c r="B4838" s="79"/>
    </row>
    <row r="4839" spans="2:2">
      <c r="B4839" s="79"/>
    </row>
    <row r="4840" spans="2:2">
      <c r="B4840" s="79"/>
    </row>
    <row r="4841" spans="2:2">
      <c r="B4841" s="79"/>
    </row>
    <row r="4842" spans="2:2">
      <c r="B4842" s="79"/>
    </row>
    <row r="4843" spans="2:2">
      <c r="B4843" s="79"/>
    </row>
    <row r="4844" spans="2:2">
      <c r="B4844" s="79"/>
    </row>
    <row r="4845" spans="2:2">
      <c r="B4845" s="79"/>
    </row>
    <row r="4846" spans="2:2">
      <c r="B4846" s="79"/>
    </row>
    <row r="4847" spans="2:2">
      <c r="B4847" s="79"/>
    </row>
    <row r="4848" spans="2:2">
      <c r="B4848" s="79"/>
    </row>
    <row r="4849" spans="2:2">
      <c r="B4849" s="79"/>
    </row>
    <row r="4850" spans="2:2">
      <c r="B4850" s="79"/>
    </row>
    <row r="4851" spans="2:2">
      <c r="B4851" s="79"/>
    </row>
    <row r="4852" spans="2:2">
      <c r="B4852" s="79"/>
    </row>
    <row r="4853" spans="2:2">
      <c r="B4853" s="79"/>
    </row>
    <row r="4854" spans="2:2">
      <c r="B4854" s="79"/>
    </row>
    <row r="4855" spans="2:2">
      <c r="B4855" s="79"/>
    </row>
    <row r="4856" spans="2:2">
      <c r="B4856" s="79"/>
    </row>
    <row r="4857" spans="2:2">
      <c r="B4857" s="79"/>
    </row>
    <row r="4858" spans="2:2">
      <c r="B4858" s="79"/>
    </row>
    <row r="4859" spans="2:2">
      <c r="B4859" s="79"/>
    </row>
    <row r="4860" spans="2:2">
      <c r="B4860" s="79"/>
    </row>
    <row r="4861" spans="2:2">
      <c r="B4861" s="79"/>
    </row>
    <row r="4862" spans="2:2">
      <c r="B4862" s="79"/>
    </row>
    <row r="4863" spans="2:2">
      <c r="B4863" s="79"/>
    </row>
    <row r="4864" spans="2:2">
      <c r="B4864" s="79"/>
    </row>
    <row r="4865" spans="2:2">
      <c r="B4865" s="79"/>
    </row>
    <row r="4866" spans="2:2">
      <c r="B4866" s="79"/>
    </row>
    <row r="4867" spans="2:2">
      <c r="B4867" s="79"/>
    </row>
    <row r="4868" spans="2:2">
      <c r="B4868" s="79"/>
    </row>
    <row r="4869" spans="2:2">
      <c r="B4869" s="79"/>
    </row>
    <row r="4870" spans="2:2">
      <c r="B4870" s="79"/>
    </row>
    <row r="4871" spans="2:2">
      <c r="B4871" s="79"/>
    </row>
    <row r="4872" spans="2:2">
      <c r="B4872" s="79"/>
    </row>
    <row r="4873" spans="2:2">
      <c r="B4873" s="79"/>
    </row>
    <row r="4874" spans="2:2">
      <c r="B4874" s="79"/>
    </row>
    <row r="4875" spans="2:2">
      <c r="B4875" s="79"/>
    </row>
    <row r="4876" spans="2:2">
      <c r="B4876" s="79"/>
    </row>
    <row r="4877" spans="2:2">
      <c r="B4877" s="79"/>
    </row>
    <row r="4878" spans="2:2">
      <c r="B4878" s="79"/>
    </row>
    <row r="4879" spans="2:2">
      <c r="B4879" s="79"/>
    </row>
    <row r="4880" spans="2:2">
      <c r="B4880" s="79"/>
    </row>
    <row r="4881" spans="2:2">
      <c r="B4881" s="79"/>
    </row>
    <row r="4882" spans="2:2">
      <c r="B4882" s="79"/>
    </row>
    <row r="4883" spans="2:2">
      <c r="B4883" s="79"/>
    </row>
    <row r="4884" spans="2:2">
      <c r="B4884" s="79"/>
    </row>
    <row r="4885" spans="2:2">
      <c r="B4885" s="79"/>
    </row>
    <row r="4886" spans="2:2">
      <c r="B4886" s="79"/>
    </row>
    <row r="4887" spans="2:2">
      <c r="B4887" s="79"/>
    </row>
    <row r="4888" spans="2:2">
      <c r="B4888" s="79"/>
    </row>
    <row r="4889" spans="2:2">
      <c r="B4889" s="79"/>
    </row>
    <row r="4890" spans="2:2">
      <c r="B4890" s="79"/>
    </row>
    <row r="4891" spans="2:2">
      <c r="B4891" s="79"/>
    </row>
    <row r="4892" spans="2:2">
      <c r="B4892" s="79"/>
    </row>
    <row r="4893" spans="2:2">
      <c r="B4893" s="79"/>
    </row>
    <row r="4894" spans="2:2">
      <c r="B4894" s="79"/>
    </row>
    <row r="4895" spans="2:2">
      <c r="B4895" s="79"/>
    </row>
    <row r="4896" spans="2:2">
      <c r="B4896" s="79"/>
    </row>
    <row r="4897" spans="2:2">
      <c r="B4897" s="79"/>
    </row>
    <row r="4898" spans="2:2">
      <c r="B4898" s="79"/>
    </row>
    <row r="4899" spans="2:2">
      <c r="B4899" s="79"/>
    </row>
    <row r="4900" spans="2:2">
      <c r="B4900" s="79"/>
    </row>
    <row r="4901" spans="2:2">
      <c r="B4901" s="79"/>
    </row>
    <row r="4902" spans="2:2">
      <c r="B4902" s="79"/>
    </row>
    <row r="4903" spans="2:2">
      <c r="B4903" s="79"/>
    </row>
    <row r="4904" spans="2:2">
      <c r="B4904" s="79"/>
    </row>
    <row r="4905" spans="2:2">
      <c r="B4905" s="79"/>
    </row>
    <row r="4906" spans="2:2">
      <c r="B4906" s="79"/>
    </row>
    <row r="4907" spans="2:2">
      <c r="B4907" s="79"/>
    </row>
    <row r="4908" spans="2:2">
      <c r="B4908" s="79"/>
    </row>
    <row r="4909" spans="2:2">
      <c r="B4909" s="79"/>
    </row>
    <row r="4910" spans="2:2">
      <c r="B4910" s="79"/>
    </row>
    <row r="4911" spans="2:2">
      <c r="B4911" s="79"/>
    </row>
    <row r="4912" spans="2:2">
      <c r="B4912" s="79"/>
    </row>
    <row r="4913" spans="2:2">
      <c r="B4913" s="79"/>
    </row>
    <row r="4914" spans="2:2">
      <c r="B4914" s="79"/>
    </row>
    <row r="4915" spans="2:2">
      <c r="B4915" s="79"/>
    </row>
    <row r="4916" spans="2:2">
      <c r="B4916" s="79"/>
    </row>
    <row r="4917" spans="2:2">
      <c r="B4917" s="79"/>
    </row>
    <row r="4918" spans="2:2">
      <c r="B4918" s="79"/>
    </row>
    <row r="4919" spans="2:2">
      <c r="B4919" s="79"/>
    </row>
    <row r="4920" spans="2:2">
      <c r="B4920" s="79"/>
    </row>
    <row r="4921" spans="2:2">
      <c r="B4921" s="79"/>
    </row>
    <row r="4922" spans="2:2">
      <c r="B4922" s="79"/>
    </row>
    <row r="4923" spans="2:2">
      <c r="B4923" s="79"/>
    </row>
    <row r="4924" spans="2:2">
      <c r="B4924" s="79"/>
    </row>
    <row r="4925" spans="2:2">
      <c r="B4925" s="79"/>
    </row>
    <row r="4926" spans="2:2">
      <c r="B4926" s="79"/>
    </row>
    <row r="4927" spans="2:2">
      <c r="B4927" s="79"/>
    </row>
    <row r="4928" spans="2:2">
      <c r="B4928" s="79"/>
    </row>
    <row r="4929" spans="2:2">
      <c r="B4929" s="79"/>
    </row>
    <row r="4930" spans="2:2">
      <c r="B4930" s="79"/>
    </row>
    <row r="4931" spans="2:2">
      <c r="B4931" s="79"/>
    </row>
    <row r="4932" spans="2:2">
      <c r="B4932" s="79"/>
    </row>
    <row r="4933" spans="2:2">
      <c r="B4933" s="79"/>
    </row>
    <row r="4934" spans="2:2">
      <c r="B4934" s="79"/>
    </row>
    <row r="4935" spans="2:2">
      <c r="B4935" s="79"/>
    </row>
    <row r="4936" spans="2:2">
      <c r="B4936" s="79"/>
    </row>
    <row r="4937" spans="2:2">
      <c r="B4937" s="79"/>
    </row>
    <row r="4938" spans="2:2">
      <c r="B4938" s="79"/>
    </row>
    <row r="4939" spans="2:2">
      <c r="B4939" s="79"/>
    </row>
    <row r="4940" spans="2:2">
      <c r="B4940" s="79"/>
    </row>
    <row r="4941" spans="2:2">
      <c r="B4941" s="79"/>
    </row>
    <row r="4942" spans="2:2">
      <c r="B4942" s="79"/>
    </row>
    <row r="4943" spans="2:2">
      <c r="B4943" s="79"/>
    </row>
    <row r="4944" spans="2:2">
      <c r="B4944" s="79"/>
    </row>
    <row r="4945" spans="2:2">
      <c r="B4945" s="79"/>
    </row>
    <row r="4946" spans="2:2">
      <c r="B4946" s="79"/>
    </row>
    <row r="4947" spans="2:2">
      <c r="B4947" s="79"/>
    </row>
    <row r="4948" spans="2:2">
      <c r="B4948" s="79"/>
    </row>
    <row r="4949" spans="2:2">
      <c r="B4949" s="79"/>
    </row>
    <row r="4950" spans="2:2">
      <c r="B4950" s="79"/>
    </row>
    <row r="4951" spans="2:2">
      <c r="B4951" s="79"/>
    </row>
    <row r="4952" spans="2:2">
      <c r="B4952" s="79"/>
    </row>
    <row r="4953" spans="2:2">
      <c r="B4953" s="79"/>
    </row>
    <row r="4954" spans="2:2">
      <c r="B4954" s="79"/>
    </row>
    <row r="4955" spans="2:2">
      <c r="B4955" s="79"/>
    </row>
    <row r="4956" spans="2:2">
      <c r="B4956" s="79"/>
    </row>
    <row r="4957" spans="2:2">
      <c r="B4957" s="79"/>
    </row>
    <row r="4958" spans="2:2">
      <c r="B4958" s="79"/>
    </row>
    <row r="4959" spans="2:2">
      <c r="B4959" s="79"/>
    </row>
    <row r="4960" spans="2:2">
      <c r="B4960" s="79"/>
    </row>
    <row r="4961" spans="2:2">
      <c r="B4961" s="79"/>
    </row>
    <row r="4962" spans="2:2">
      <c r="B4962" s="79"/>
    </row>
    <row r="4963" spans="2:2">
      <c r="B4963" s="79"/>
    </row>
    <row r="4964" spans="2:2">
      <c r="B4964" s="79"/>
    </row>
    <row r="4965" spans="2:2">
      <c r="B4965" s="79"/>
    </row>
    <row r="4966" spans="2:2">
      <c r="B4966" s="79"/>
    </row>
    <row r="4967" spans="2:2">
      <c r="B4967" s="79"/>
    </row>
    <row r="4968" spans="2:2">
      <c r="B4968" s="79"/>
    </row>
    <row r="4969" spans="2:2">
      <c r="B4969" s="79"/>
    </row>
    <row r="4970" spans="2:2">
      <c r="B4970" s="79"/>
    </row>
    <row r="4971" spans="2:2">
      <c r="B4971" s="79"/>
    </row>
    <row r="4972" spans="2:2">
      <c r="B4972" s="79"/>
    </row>
    <row r="4973" spans="2:2">
      <c r="B4973" s="79"/>
    </row>
    <row r="4974" spans="2:2">
      <c r="B4974" s="79"/>
    </row>
    <row r="4975" spans="2:2">
      <c r="B4975" s="79"/>
    </row>
    <row r="4976" spans="2:2">
      <c r="B4976" s="79"/>
    </row>
    <row r="4977" spans="2:2">
      <c r="B4977" s="79"/>
    </row>
    <row r="4978" spans="2:2">
      <c r="B4978" s="79"/>
    </row>
    <row r="4979" spans="2:2">
      <c r="B4979" s="79"/>
    </row>
    <row r="4980" spans="2:2">
      <c r="B4980" s="79"/>
    </row>
    <row r="4981" spans="2:2">
      <c r="B4981" s="79"/>
    </row>
    <row r="4982" spans="2:2">
      <c r="B4982" s="79"/>
    </row>
    <row r="4983" spans="2:2">
      <c r="B4983" s="79"/>
    </row>
    <row r="4984" spans="2:2">
      <c r="B4984" s="79"/>
    </row>
    <row r="4985" spans="2:2">
      <c r="B4985" s="79"/>
    </row>
    <row r="4986" spans="2:2">
      <c r="B4986" s="79"/>
    </row>
    <row r="4987" spans="2:2">
      <c r="B4987" s="79"/>
    </row>
    <row r="4988" spans="2:2">
      <c r="B4988" s="79"/>
    </row>
    <row r="4989" spans="2:2">
      <c r="B4989" s="79"/>
    </row>
    <row r="4990" spans="2:2">
      <c r="B4990" s="79"/>
    </row>
    <row r="4991" spans="2:2">
      <c r="B4991" s="79"/>
    </row>
    <row r="4992" spans="2:2">
      <c r="B4992" s="79"/>
    </row>
    <row r="4993" spans="2:2">
      <c r="B4993" s="79"/>
    </row>
    <row r="4994" spans="2:2">
      <c r="B4994" s="79"/>
    </row>
    <row r="4995" spans="2:2">
      <c r="B4995" s="79"/>
    </row>
    <row r="4996" spans="2:2">
      <c r="B4996" s="79"/>
    </row>
    <row r="4997" spans="2:2">
      <c r="B4997" s="79"/>
    </row>
    <row r="4998" spans="2:2">
      <c r="B4998" s="79"/>
    </row>
    <row r="4999" spans="2:2">
      <c r="B4999" s="79"/>
    </row>
    <row r="5000" spans="2:2">
      <c r="B5000" s="79"/>
    </row>
    <row r="5001" spans="2:2">
      <c r="B5001" s="79"/>
    </row>
    <row r="5002" spans="2:2">
      <c r="B5002" s="79"/>
    </row>
    <row r="5003" spans="2:2">
      <c r="B5003" s="79"/>
    </row>
    <row r="5004" spans="2:2">
      <c r="B5004" s="79"/>
    </row>
    <row r="5005" spans="2:2">
      <c r="B5005" s="79"/>
    </row>
    <row r="5006" spans="2:2">
      <c r="B5006" s="79"/>
    </row>
    <row r="5007" spans="2:2">
      <c r="B5007" s="79"/>
    </row>
    <row r="5008" spans="2:2">
      <c r="B5008" s="79"/>
    </row>
    <row r="5009" spans="2:2">
      <c r="B5009" s="79"/>
    </row>
    <row r="5010" spans="2:2">
      <c r="B5010" s="79"/>
    </row>
    <row r="5011" spans="2:2">
      <c r="B5011" s="79"/>
    </row>
    <row r="5012" spans="2:2">
      <c r="B5012" s="79"/>
    </row>
    <row r="5013" spans="2:2">
      <c r="B5013" s="79"/>
    </row>
    <row r="5014" spans="2:2">
      <c r="B5014" s="79"/>
    </row>
    <row r="5015" spans="2:2">
      <c r="B5015" s="79"/>
    </row>
    <row r="5016" spans="2:2">
      <c r="B5016" s="79"/>
    </row>
    <row r="5017" spans="2:2">
      <c r="B5017" s="79"/>
    </row>
    <row r="5018" spans="2:2">
      <c r="B5018" s="79"/>
    </row>
    <row r="5019" spans="2:2">
      <c r="B5019" s="79"/>
    </row>
    <row r="5020" spans="2:2">
      <c r="B5020" s="79"/>
    </row>
    <row r="5021" spans="2:2">
      <c r="B5021" s="79"/>
    </row>
    <row r="5022" spans="2:2">
      <c r="B5022" s="79"/>
    </row>
    <row r="5023" spans="2:2">
      <c r="B5023" s="79"/>
    </row>
    <row r="5024" spans="2:2">
      <c r="B5024" s="79"/>
    </row>
    <row r="5025" spans="2:2">
      <c r="B5025" s="79"/>
    </row>
    <row r="5026" spans="2:2">
      <c r="B5026" s="79"/>
    </row>
    <row r="5027" spans="2:2">
      <c r="B5027" s="79"/>
    </row>
    <row r="5028" spans="2:2">
      <c r="B5028" s="79"/>
    </row>
    <row r="5029" spans="2:2">
      <c r="B5029" s="79"/>
    </row>
    <row r="5030" spans="2:2">
      <c r="B5030" s="79"/>
    </row>
    <row r="5031" spans="2:2">
      <c r="B5031" s="79"/>
    </row>
    <row r="5032" spans="2:2">
      <c r="B5032" s="79"/>
    </row>
    <row r="5033" spans="2:2">
      <c r="B5033" s="79"/>
    </row>
    <row r="5034" spans="2:2">
      <c r="B5034" s="79"/>
    </row>
    <row r="5035" spans="2:2">
      <c r="B5035" s="79"/>
    </row>
    <row r="5036" spans="2:2">
      <c r="B5036" s="79"/>
    </row>
    <row r="5037" spans="2:2">
      <c r="B5037" s="79"/>
    </row>
    <row r="5038" spans="2:2">
      <c r="B5038" s="79"/>
    </row>
    <row r="5039" spans="2:2">
      <c r="B5039" s="79"/>
    </row>
    <row r="5040" spans="2:2">
      <c r="B5040" s="79"/>
    </row>
    <row r="5041" spans="2:2">
      <c r="B5041" s="79"/>
    </row>
    <row r="5042" spans="2:2">
      <c r="B5042" s="79"/>
    </row>
    <row r="5043" spans="2:2">
      <c r="B5043" s="79"/>
    </row>
    <row r="5044" spans="2:2">
      <c r="B5044" s="79"/>
    </row>
    <row r="5045" spans="2:2">
      <c r="B5045" s="79"/>
    </row>
    <row r="5046" spans="2:2">
      <c r="B5046" s="79"/>
    </row>
    <row r="5047" spans="2:2">
      <c r="B5047" s="79"/>
    </row>
    <row r="5048" spans="2:2">
      <c r="B5048" s="79"/>
    </row>
    <row r="5049" spans="2:2">
      <c r="B5049" s="79"/>
    </row>
    <row r="5050" spans="2:2">
      <c r="B5050" s="79"/>
    </row>
    <row r="5051" spans="2:2">
      <c r="B5051" s="79"/>
    </row>
    <row r="5052" spans="2:2">
      <c r="B5052" s="79"/>
    </row>
    <row r="5053" spans="2:2">
      <c r="B5053" s="79"/>
    </row>
    <row r="5054" spans="2:2">
      <c r="B5054" s="79"/>
    </row>
    <row r="5055" spans="2:2">
      <c r="B5055" s="79"/>
    </row>
    <row r="5056" spans="2:2">
      <c r="B5056" s="79"/>
    </row>
    <row r="5057" spans="2:2">
      <c r="B5057" s="79"/>
    </row>
    <row r="5058" spans="2:2">
      <c r="B5058" s="79"/>
    </row>
    <row r="5059" spans="2:2">
      <c r="B5059" s="79"/>
    </row>
    <row r="5060" spans="2:2">
      <c r="B5060" s="79"/>
    </row>
    <row r="5061" spans="2:2">
      <c r="B5061" s="79"/>
    </row>
    <row r="5062" spans="2:2">
      <c r="B5062" s="79"/>
    </row>
    <row r="5063" spans="2:2">
      <c r="B5063" s="79"/>
    </row>
    <row r="5064" spans="2:2">
      <c r="B5064" s="79"/>
    </row>
    <row r="5065" spans="2:2">
      <c r="B5065" s="79"/>
    </row>
    <row r="5066" spans="2:2">
      <c r="B5066" s="79"/>
    </row>
    <row r="5067" spans="2:2">
      <c r="B5067" s="79"/>
    </row>
    <row r="5068" spans="2:2">
      <c r="B5068" s="79"/>
    </row>
    <row r="5069" spans="2:2">
      <c r="B5069" s="79"/>
    </row>
    <row r="5070" spans="2:2">
      <c r="B5070" s="79"/>
    </row>
    <row r="5071" spans="2:2">
      <c r="B5071" s="79"/>
    </row>
    <row r="5072" spans="2:2">
      <c r="B5072" s="79"/>
    </row>
    <row r="5073" spans="2:2">
      <c r="B5073" s="79"/>
    </row>
    <row r="5074" spans="2:2">
      <c r="B5074" s="79"/>
    </row>
    <row r="5075" spans="2:2">
      <c r="B5075" s="79"/>
    </row>
    <row r="5076" spans="2:2">
      <c r="B5076" s="79"/>
    </row>
    <row r="5077" spans="2:2">
      <c r="B5077" s="79"/>
    </row>
    <row r="5078" spans="2:2">
      <c r="B5078" s="79"/>
    </row>
    <row r="5079" spans="2:2">
      <c r="B5079" s="79"/>
    </row>
    <row r="5080" spans="2:2">
      <c r="B5080" s="79"/>
    </row>
    <row r="5081" spans="2:2">
      <c r="B5081" s="79"/>
    </row>
    <row r="5082" spans="2:2">
      <c r="B5082" s="79"/>
    </row>
    <row r="5083" spans="2:2">
      <c r="B5083" s="79"/>
    </row>
    <row r="5084" spans="2:2">
      <c r="B5084" s="79"/>
    </row>
    <row r="5085" spans="2:2">
      <c r="B5085" s="79"/>
    </row>
    <row r="5086" spans="2:2">
      <c r="B5086" s="79"/>
    </row>
    <row r="5087" spans="2:2">
      <c r="B5087" s="79"/>
    </row>
    <row r="5088" spans="2:2">
      <c r="B5088" s="79"/>
    </row>
    <row r="5089" spans="2:2">
      <c r="B5089" s="79"/>
    </row>
    <row r="5090" spans="2:2">
      <c r="B5090" s="79"/>
    </row>
    <row r="5091" spans="2:2">
      <c r="B5091" s="79"/>
    </row>
    <row r="5092" spans="2:2">
      <c r="B5092" s="79"/>
    </row>
    <row r="5093" spans="2:2">
      <c r="B5093" s="79"/>
    </row>
    <row r="5094" spans="2:2">
      <c r="B5094" s="79"/>
    </row>
    <row r="5095" spans="2:2">
      <c r="B5095" s="79"/>
    </row>
    <row r="5096" spans="2:2">
      <c r="B5096" s="79"/>
    </row>
    <row r="5097" spans="2:2">
      <c r="B5097" s="79"/>
    </row>
    <row r="5098" spans="2:2">
      <c r="B5098" s="79"/>
    </row>
    <row r="5099" spans="2:2">
      <c r="B5099" s="79"/>
    </row>
    <row r="5100" spans="2:2">
      <c r="B5100" s="79"/>
    </row>
    <row r="5101" spans="2:2">
      <c r="B5101" s="79"/>
    </row>
    <row r="5102" spans="2:2">
      <c r="B5102" s="79"/>
    </row>
    <row r="5103" spans="2:2">
      <c r="B5103" s="79"/>
    </row>
    <row r="5104" spans="2:2">
      <c r="B5104" s="79"/>
    </row>
    <row r="5105" spans="2:2">
      <c r="B5105" s="79"/>
    </row>
    <row r="5106" spans="2:2">
      <c r="B5106" s="79"/>
    </row>
    <row r="5107" spans="2:2">
      <c r="B5107" s="79"/>
    </row>
    <row r="5108" spans="2:2">
      <c r="B5108" s="79"/>
    </row>
    <row r="5109" spans="2:2">
      <c r="B5109" s="79"/>
    </row>
    <row r="5110" spans="2:2">
      <c r="B5110" s="79"/>
    </row>
    <row r="5111" spans="2:2">
      <c r="B5111" s="79"/>
    </row>
    <row r="5112" spans="2:2">
      <c r="B5112" s="79"/>
    </row>
    <row r="5113" spans="2:2">
      <c r="B5113" s="79"/>
    </row>
    <row r="5114" spans="2:2">
      <c r="B5114" s="79"/>
    </row>
    <row r="5115" spans="2:2">
      <c r="B5115" s="79"/>
    </row>
    <row r="5116" spans="2:2">
      <c r="B5116" s="79"/>
    </row>
    <row r="5117" spans="2:2">
      <c r="B5117" s="79"/>
    </row>
    <row r="5118" spans="2:2">
      <c r="B5118" s="79"/>
    </row>
    <row r="5119" spans="2:2">
      <c r="B5119" s="79"/>
    </row>
    <row r="5120" spans="2:2">
      <c r="B5120" s="79"/>
    </row>
    <row r="5121" spans="2:2">
      <c r="B5121" s="79"/>
    </row>
    <row r="5122" spans="2:2">
      <c r="B5122" s="79"/>
    </row>
    <row r="5123" spans="2:2">
      <c r="B5123" s="79"/>
    </row>
    <row r="5124" spans="2:2">
      <c r="B5124" s="79"/>
    </row>
    <row r="5125" spans="2:2">
      <c r="B5125" s="79"/>
    </row>
    <row r="5126" spans="2:2">
      <c r="B5126" s="79"/>
    </row>
    <row r="5127" spans="2:2">
      <c r="B5127" s="79"/>
    </row>
    <row r="5128" spans="2:2">
      <c r="B5128" s="79"/>
    </row>
    <row r="5129" spans="2:2">
      <c r="B5129" s="79"/>
    </row>
    <row r="5130" spans="2:2">
      <c r="B5130" s="79"/>
    </row>
    <row r="5131" spans="2:2">
      <c r="B5131" s="79"/>
    </row>
    <row r="5132" spans="2:2">
      <c r="B5132" s="79"/>
    </row>
    <row r="5133" spans="2:2">
      <c r="B5133" s="79"/>
    </row>
    <row r="5134" spans="2:2">
      <c r="B5134" s="79"/>
    </row>
    <row r="5135" spans="2:2">
      <c r="B5135" s="79"/>
    </row>
    <row r="5136" spans="2:2">
      <c r="B5136" s="79"/>
    </row>
    <row r="5137" spans="2:2">
      <c r="B5137" s="79"/>
    </row>
    <row r="5138" spans="2:2">
      <c r="B5138" s="79"/>
    </row>
    <row r="5139" spans="2:2">
      <c r="B5139" s="79"/>
    </row>
    <row r="5140" spans="2:2">
      <c r="B5140" s="79"/>
    </row>
    <row r="5141" spans="2:2">
      <c r="B5141" s="79"/>
    </row>
    <row r="5142" spans="2:2">
      <c r="B5142" s="79"/>
    </row>
    <row r="5143" spans="2:2">
      <c r="B5143" s="79"/>
    </row>
    <row r="5144" spans="2:2">
      <c r="B5144" s="79"/>
    </row>
    <row r="5145" spans="2:2">
      <c r="B5145" s="79"/>
    </row>
    <row r="5146" spans="2:2">
      <c r="B5146" s="79"/>
    </row>
    <row r="5147" spans="2:2">
      <c r="B5147" s="79"/>
    </row>
    <row r="5148" spans="2:2">
      <c r="B5148" s="79"/>
    </row>
    <row r="5149" spans="2:2">
      <c r="B5149" s="79"/>
    </row>
    <row r="5150" spans="2:2">
      <c r="B5150" s="79"/>
    </row>
    <row r="5151" spans="2:2">
      <c r="B5151" s="79"/>
    </row>
    <row r="5152" spans="2:2">
      <c r="B5152" s="79"/>
    </row>
    <row r="5153" spans="2:2">
      <c r="B5153" s="79"/>
    </row>
    <row r="5154" spans="2:2">
      <c r="B5154" s="79"/>
    </row>
    <row r="5155" spans="2:2">
      <c r="B5155" s="79"/>
    </row>
    <row r="5156" spans="2:2">
      <c r="B5156" s="79"/>
    </row>
    <row r="5157" spans="2:2">
      <c r="B5157" s="79"/>
    </row>
    <row r="5158" spans="2:2">
      <c r="B5158" s="79"/>
    </row>
    <row r="5159" spans="2:2">
      <c r="B5159" s="79"/>
    </row>
    <row r="5160" spans="2:2">
      <c r="B5160" s="79"/>
    </row>
    <row r="5161" spans="2:2">
      <c r="B5161" s="79"/>
    </row>
    <row r="5162" spans="2:2">
      <c r="B5162" s="79"/>
    </row>
    <row r="5163" spans="2:2">
      <c r="B5163" s="79"/>
    </row>
    <row r="5164" spans="2:2">
      <c r="B5164" s="79"/>
    </row>
    <row r="5165" spans="2:2">
      <c r="B5165" s="79"/>
    </row>
    <row r="5166" spans="2:2">
      <c r="B5166" s="79"/>
    </row>
    <row r="5167" spans="2:2">
      <c r="B5167" s="79"/>
    </row>
    <row r="5168" spans="2:2">
      <c r="B5168" s="79"/>
    </row>
    <row r="5169" spans="2:2">
      <c r="B5169" s="79"/>
    </row>
    <row r="5170" spans="2:2">
      <c r="B5170" s="79"/>
    </row>
    <row r="5171" spans="2:2">
      <c r="B5171" s="79"/>
    </row>
    <row r="5172" spans="2:2">
      <c r="B5172" s="79"/>
    </row>
    <row r="5173" spans="2:2">
      <c r="B5173" s="79"/>
    </row>
    <row r="5174" spans="2:2">
      <c r="B5174" s="79"/>
    </row>
    <row r="5175" spans="2:2">
      <c r="B5175" s="79"/>
    </row>
    <row r="5176" spans="2:2">
      <c r="B5176" s="79"/>
    </row>
    <row r="5177" spans="2:2">
      <c r="B5177" s="79"/>
    </row>
    <row r="5178" spans="2:2">
      <c r="B5178" s="79"/>
    </row>
    <row r="5179" spans="2:2">
      <c r="B5179" s="79"/>
    </row>
    <row r="5180" spans="2:2">
      <c r="B5180" s="79"/>
    </row>
    <row r="5181" spans="2:2">
      <c r="B5181" s="79"/>
    </row>
    <row r="5182" spans="2:2">
      <c r="B5182" s="79"/>
    </row>
    <row r="5183" spans="2:2">
      <c r="B5183" s="79"/>
    </row>
    <row r="5184" spans="2:2">
      <c r="B5184" s="79"/>
    </row>
    <row r="5185" spans="2:2">
      <c r="B5185" s="79"/>
    </row>
    <row r="5186" spans="2:2">
      <c r="B5186" s="79"/>
    </row>
    <row r="5187" spans="2:2">
      <c r="B5187" s="79"/>
    </row>
    <row r="5188" spans="2:2">
      <c r="B5188" s="79"/>
    </row>
    <row r="5189" spans="2:2">
      <c r="B5189" s="79"/>
    </row>
    <row r="5190" spans="2:2">
      <c r="B5190" s="79"/>
    </row>
    <row r="5191" spans="2:2">
      <c r="B5191" s="79"/>
    </row>
    <row r="5192" spans="2:2">
      <c r="B5192" s="79"/>
    </row>
    <row r="5193" spans="2:2">
      <c r="B5193" s="79"/>
    </row>
    <row r="5194" spans="2:2">
      <c r="B5194" s="79"/>
    </row>
    <row r="5195" spans="2:2">
      <c r="B5195" s="79"/>
    </row>
    <row r="5196" spans="2:2">
      <c r="B5196" s="79"/>
    </row>
    <row r="5197" spans="2:2">
      <c r="B5197" s="79"/>
    </row>
    <row r="5198" spans="2:2">
      <c r="B5198" s="79"/>
    </row>
    <row r="5199" spans="2:2">
      <c r="B5199" s="79"/>
    </row>
    <row r="5200" spans="2:2">
      <c r="B5200" s="79"/>
    </row>
    <row r="5201" spans="2:2">
      <c r="B5201" s="79"/>
    </row>
    <row r="5202" spans="2:2">
      <c r="B5202" s="79"/>
    </row>
    <row r="5203" spans="2:2">
      <c r="B5203" s="79"/>
    </row>
    <row r="5204" spans="2:2">
      <c r="B5204" s="79"/>
    </row>
    <row r="5205" spans="2:2">
      <c r="B5205" s="79"/>
    </row>
    <row r="5206" spans="2:2">
      <c r="B5206" s="79"/>
    </row>
    <row r="5207" spans="2:2">
      <c r="B5207" s="79"/>
    </row>
    <row r="5208" spans="2:2">
      <c r="B5208" s="79"/>
    </row>
    <row r="5209" spans="2:2">
      <c r="B5209" s="79"/>
    </row>
    <row r="5210" spans="2:2">
      <c r="B5210" s="79"/>
    </row>
    <row r="5211" spans="2:2">
      <c r="B5211" s="79"/>
    </row>
    <row r="5212" spans="2:2">
      <c r="B5212" s="79"/>
    </row>
    <row r="5213" spans="2:2">
      <c r="B5213" s="79"/>
    </row>
    <row r="5214" spans="2:2">
      <c r="B5214" s="79"/>
    </row>
    <row r="5215" spans="2:2">
      <c r="B5215" s="79"/>
    </row>
    <row r="5216" spans="2:2">
      <c r="B5216" s="79"/>
    </row>
    <row r="5217" spans="2:2">
      <c r="B5217" s="79"/>
    </row>
    <row r="5218" spans="2:2">
      <c r="B5218" s="79"/>
    </row>
    <row r="5219" spans="2:2">
      <c r="B5219" s="79"/>
    </row>
    <row r="5220" spans="2:2">
      <c r="B5220" s="79"/>
    </row>
    <row r="5221" spans="2:2">
      <c r="B5221" s="79"/>
    </row>
    <row r="5222" spans="2:2">
      <c r="B5222" s="79"/>
    </row>
    <row r="5223" spans="2:2">
      <c r="B5223" s="79"/>
    </row>
    <row r="5224" spans="2:2">
      <c r="B5224" s="79"/>
    </row>
    <row r="5225" spans="2:2">
      <c r="B5225" s="79"/>
    </row>
    <row r="5226" spans="2:2">
      <c r="B5226" s="79"/>
    </row>
    <row r="5227" spans="2:2">
      <c r="B5227" s="79"/>
    </row>
    <row r="5228" spans="2:2">
      <c r="B5228" s="79"/>
    </row>
    <row r="5229" spans="2:2">
      <c r="B5229" s="79"/>
    </row>
    <row r="5230" spans="2:2">
      <c r="B5230" s="79"/>
    </row>
    <row r="5231" spans="2:2">
      <c r="B5231" s="79"/>
    </row>
    <row r="5232" spans="2:2">
      <c r="B5232" s="79"/>
    </row>
    <row r="5233" spans="2:2">
      <c r="B5233" s="79"/>
    </row>
    <row r="5234" spans="2:2">
      <c r="B5234" s="79"/>
    </row>
    <row r="5235" spans="2:2">
      <c r="B5235" s="79"/>
    </row>
    <row r="5236" spans="2:2">
      <c r="B5236" s="79"/>
    </row>
    <row r="5237" spans="2:2">
      <c r="B5237" s="79"/>
    </row>
    <row r="5238" spans="2:2">
      <c r="B5238" s="79"/>
    </row>
    <row r="5239" spans="2:2">
      <c r="B5239" s="79"/>
    </row>
    <row r="5240" spans="2:2">
      <c r="B5240" s="79"/>
    </row>
    <row r="5241" spans="2:2">
      <c r="B5241" s="79"/>
    </row>
    <row r="5242" spans="2:2">
      <c r="B5242" s="79"/>
    </row>
    <row r="5243" spans="2:2">
      <c r="B5243" s="79"/>
    </row>
    <row r="5244" spans="2:2">
      <c r="B5244" s="79"/>
    </row>
    <row r="5245" spans="2:2">
      <c r="B5245" s="79"/>
    </row>
    <row r="5246" spans="2:2">
      <c r="B5246" s="79"/>
    </row>
    <row r="5247" spans="2:2">
      <c r="B5247" s="79"/>
    </row>
    <row r="5248" spans="2:2">
      <c r="B5248" s="79"/>
    </row>
    <row r="5249" spans="2:2">
      <c r="B5249" s="79"/>
    </row>
    <row r="5250" spans="2:2">
      <c r="B5250" s="79"/>
    </row>
    <row r="5251" spans="2:2">
      <c r="B5251" s="79"/>
    </row>
    <row r="5252" spans="2:2">
      <c r="B5252" s="79"/>
    </row>
    <row r="5253" spans="2:2">
      <c r="B5253" s="79"/>
    </row>
    <row r="5254" spans="2:2">
      <c r="B5254" s="79"/>
    </row>
    <row r="5255" spans="2:2">
      <c r="B5255" s="79"/>
    </row>
    <row r="5256" spans="2:2">
      <c r="B5256" s="79"/>
    </row>
    <row r="5257" spans="2:2">
      <c r="B5257" s="79"/>
    </row>
    <row r="5258" spans="2:2">
      <c r="B5258" s="79"/>
    </row>
    <row r="5259" spans="2:2">
      <c r="B5259" s="79"/>
    </row>
    <row r="5260" spans="2:2">
      <c r="B5260" s="79"/>
    </row>
    <row r="5261" spans="2:2">
      <c r="B5261" s="79"/>
    </row>
    <row r="5262" spans="2:2">
      <c r="B5262" s="79"/>
    </row>
    <row r="5263" spans="2:2">
      <c r="B5263" s="79"/>
    </row>
    <row r="5264" spans="2:2">
      <c r="B5264" s="79"/>
    </row>
    <row r="5265" spans="2:2">
      <c r="B5265" s="79"/>
    </row>
    <row r="5266" spans="2:2">
      <c r="B5266" s="79"/>
    </row>
    <row r="5267" spans="2:2">
      <c r="B5267" s="79"/>
    </row>
    <row r="5268" spans="2:2">
      <c r="B5268" s="79"/>
    </row>
    <row r="5269" spans="2:2">
      <c r="B5269" s="79"/>
    </row>
    <row r="5270" spans="2:2">
      <c r="B5270" s="79"/>
    </row>
    <row r="5271" spans="2:2">
      <c r="B5271" s="79"/>
    </row>
    <row r="5272" spans="2:2">
      <c r="B5272" s="79"/>
    </row>
    <row r="5273" spans="2:2">
      <c r="B5273" s="79"/>
    </row>
    <row r="5274" spans="2:2">
      <c r="B5274" s="79"/>
    </row>
    <row r="5275" spans="2:2">
      <c r="B5275" s="79"/>
    </row>
    <row r="5276" spans="2:2">
      <c r="B5276" s="79"/>
    </row>
    <row r="5277" spans="2:2">
      <c r="B5277" s="79"/>
    </row>
    <row r="5278" spans="2:2">
      <c r="B5278" s="79"/>
    </row>
    <row r="5279" spans="2:2">
      <c r="B5279" s="79"/>
    </row>
    <row r="5280" spans="2:2">
      <c r="B5280" s="79"/>
    </row>
    <row r="5281" spans="2:2">
      <c r="B5281" s="79"/>
    </row>
    <row r="5282" spans="2:2">
      <c r="B5282" s="79"/>
    </row>
    <row r="5283" spans="2:2">
      <c r="B5283" s="79"/>
    </row>
    <row r="5284" spans="2:2">
      <c r="B5284" s="79"/>
    </row>
    <row r="5285" spans="2:2">
      <c r="B5285" s="79"/>
    </row>
    <row r="5286" spans="2:2">
      <c r="B5286" s="79"/>
    </row>
    <row r="5287" spans="2:2">
      <c r="B5287" s="79"/>
    </row>
    <row r="5288" spans="2:2">
      <c r="B5288" s="79"/>
    </row>
    <row r="5289" spans="2:2">
      <c r="B5289" s="79"/>
    </row>
    <row r="5290" spans="2:2">
      <c r="B5290" s="79"/>
    </row>
    <row r="5291" spans="2:2">
      <c r="B5291" s="79"/>
    </row>
    <row r="5292" spans="2:2">
      <c r="B5292" s="79"/>
    </row>
    <row r="5293" spans="2:2">
      <c r="B5293" s="79"/>
    </row>
    <row r="5294" spans="2:2">
      <c r="B5294" s="79"/>
    </row>
    <row r="5295" spans="2:2">
      <c r="B5295" s="79"/>
    </row>
    <row r="5296" spans="2:2">
      <c r="B5296" s="79"/>
    </row>
    <row r="5297" spans="2:2">
      <c r="B5297" s="79"/>
    </row>
    <row r="5298" spans="2:2">
      <c r="B5298" s="79"/>
    </row>
    <row r="5299" spans="2:2">
      <c r="B5299" s="79"/>
    </row>
    <row r="5300" spans="2:2">
      <c r="B5300" s="79"/>
    </row>
    <row r="5301" spans="2:2">
      <c r="B5301" s="79"/>
    </row>
    <row r="5302" spans="2:2">
      <c r="B5302" s="79"/>
    </row>
    <row r="5303" spans="2:2">
      <c r="B5303" s="79"/>
    </row>
    <row r="5304" spans="2:2">
      <c r="B5304" s="79"/>
    </row>
    <row r="5305" spans="2:2">
      <c r="B5305" s="79"/>
    </row>
    <row r="5306" spans="2:2">
      <c r="B5306" s="79"/>
    </row>
    <row r="5307" spans="2:2">
      <c r="B5307" s="79"/>
    </row>
    <row r="5308" spans="2:2">
      <c r="B5308" s="79"/>
    </row>
    <row r="5309" spans="2:2">
      <c r="B5309" s="79"/>
    </row>
    <row r="5310" spans="2:2">
      <c r="B5310" s="79"/>
    </row>
    <row r="5311" spans="2:2">
      <c r="B5311" s="79"/>
    </row>
    <row r="5312" spans="2:2">
      <c r="B5312" s="79"/>
    </row>
    <row r="5313" spans="2:2">
      <c r="B5313" s="79"/>
    </row>
    <row r="5314" spans="2:2">
      <c r="B5314" s="79"/>
    </row>
    <row r="5315" spans="2:2">
      <c r="B5315" s="79"/>
    </row>
    <row r="5316" spans="2:2">
      <c r="B5316" s="79"/>
    </row>
    <row r="5317" spans="2:2">
      <c r="B5317" s="79"/>
    </row>
    <row r="5318" spans="2:2">
      <c r="B5318" s="79"/>
    </row>
    <row r="5319" spans="2:2">
      <c r="B5319" s="79"/>
    </row>
    <row r="5320" spans="2:2">
      <c r="B5320" s="79"/>
    </row>
    <row r="5321" spans="2:2">
      <c r="B5321" s="79"/>
    </row>
    <row r="5322" spans="2:2">
      <c r="B5322" s="79"/>
    </row>
    <row r="5323" spans="2:2">
      <c r="B5323" s="79"/>
    </row>
    <row r="5324" spans="2:2">
      <c r="B5324" s="79"/>
    </row>
    <row r="5325" spans="2:2">
      <c r="B5325" s="79"/>
    </row>
    <row r="5326" spans="2:2">
      <c r="B5326" s="79"/>
    </row>
    <row r="5327" spans="2:2">
      <c r="B5327" s="79"/>
    </row>
    <row r="5328" spans="2:2">
      <c r="B5328" s="79"/>
    </row>
    <row r="5329" spans="2:2">
      <c r="B5329" s="79"/>
    </row>
    <row r="5330" spans="2:2">
      <c r="B5330" s="79"/>
    </row>
    <row r="5331" spans="2:2">
      <c r="B5331" s="79"/>
    </row>
    <row r="5332" spans="2:2">
      <c r="B5332" s="79"/>
    </row>
    <row r="5333" spans="2:2">
      <c r="B5333" s="79"/>
    </row>
    <row r="5334" spans="2:2">
      <c r="B5334" s="79"/>
    </row>
    <row r="5335" spans="2:2">
      <c r="B5335" s="79"/>
    </row>
    <row r="5336" spans="2:2">
      <c r="B5336" s="79"/>
    </row>
    <row r="5337" spans="2:2">
      <c r="B5337" s="79"/>
    </row>
    <row r="5338" spans="2:2">
      <c r="B5338" s="79"/>
    </row>
    <row r="5339" spans="2:2">
      <c r="B5339" s="79"/>
    </row>
    <row r="5340" spans="2:2">
      <c r="B5340" s="79"/>
    </row>
    <row r="5341" spans="2:2">
      <c r="B5341" s="79"/>
    </row>
    <row r="5342" spans="2:2">
      <c r="B5342" s="79"/>
    </row>
    <row r="5343" spans="2:2">
      <c r="B5343" s="79"/>
    </row>
    <row r="5344" spans="2:2">
      <c r="B5344" s="79"/>
    </row>
    <row r="5345" spans="2:2">
      <c r="B5345" s="79"/>
    </row>
    <row r="5346" spans="2:2">
      <c r="B5346" s="79"/>
    </row>
    <row r="5347" spans="2:2">
      <c r="B5347" s="79"/>
    </row>
    <row r="5348" spans="2:2">
      <c r="B5348" s="79"/>
    </row>
    <row r="5349" spans="2:2">
      <c r="B5349" s="79"/>
    </row>
    <row r="5350" spans="2:2">
      <c r="B5350" s="79"/>
    </row>
    <row r="5351" spans="2:2">
      <c r="B5351" s="79"/>
    </row>
    <row r="5352" spans="2:2">
      <c r="B5352" s="79"/>
    </row>
    <row r="5353" spans="2:2">
      <c r="B5353" s="79"/>
    </row>
    <row r="5354" spans="2:2">
      <c r="B5354" s="79"/>
    </row>
    <row r="5355" spans="2:2">
      <c r="B5355" s="79"/>
    </row>
    <row r="5356" spans="2:2">
      <c r="B5356" s="79"/>
    </row>
    <row r="5357" spans="2:2">
      <c r="B5357" s="79"/>
    </row>
    <row r="5358" spans="2:2">
      <c r="B5358" s="79"/>
    </row>
    <row r="5359" spans="2:2">
      <c r="B5359" s="79"/>
    </row>
    <row r="5360" spans="2:2">
      <c r="B5360" s="79"/>
    </row>
    <row r="5361" spans="2:2">
      <c r="B5361" s="79"/>
    </row>
    <row r="5362" spans="2:2">
      <c r="B5362" s="79"/>
    </row>
    <row r="5363" spans="2:2">
      <c r="B5363" s="79"/>
    </row>
    <row r="5364" spans="2:2">
      <c r="B5364" s="79"/>
    </row>
    <row r="5365" spans="2:2">
      <c r="B5365" s="79"/>
    </row>
    <row r="5366" spans="2:2">
      <c r="B5366" s="79"/>
    </row>
    <row r="5367" spans="2:2">
      <c r="B5367" s="79"/>
    </row>
    <row r="5368" spans="2:2">
      <c r="B5368" s="79"/>
    </row>
    <row r="5369" spans="2:2">
      <c r="B5369" s="79"/>
    </row>
    <row r="5370" spans="2:2">
      <c r="B5370" s="79"/>
    </row>
    <row r="5371" spans="2:2">
      <c r="B5371" s="79"/>
    </row>
    <row r="5372" spans="2:2">
      <c r="B5372" s="79"/>
    </row>
    <row r="5373" spans="2:2">
      <c r="B5373" s="79"/>
    </row>
    <row r="5374" spans="2:2">
      <c r="B5374" s="79"/>
    </row>
    <row r="5375" spans="2:2">
      <c r="B5375" s="79"/>
    </row>
    <row r="5376" spans="2:2">
      <c r="B5376" s="79"/>
    </row>
    <row r="5377" spans="2:2">
      <c r="B5377" s="79"/>
    </row>
    <row r="5378" spans="2:2">
      <c r="B5378" s="79"/>
    </row>
    <row r="5379" spans="2:2">
      <c r="B5379" s="79"/>
    </row>
    <row r="5380" spans="2:2">
      <c r="B5380" s="79"/>
    </row>
    <row r="5381" spans="2:2">
      <c r="B5381" s="79"/>
    </row>
    <row r="5382" spans="2:2">
      <c r="B5382" s="79"/>
    </row>
    <row r="5383" spans="2:2">
      <c r="B5383" s="79"/>
    </row>
    <row r="5384" spans="2:2">
      <c r="B5384" s="79"/>
    </row>
    <row r="5385" spans="2:2">
      <c r="B5385" s="79"/>
    </row>
    <row r="5386" spans="2:2">
      <c r="B5386" s="79"/>
    </row>
    <row r="5387" spans="2:2">
      <c r="B5387" s="79"/>
    </row>
    <row r="5388" spans="2:2">
      <c r="B5388" s="79"/>
    </row>
    <row r="5389" spans="2:2">
      <c r="B5389" s="79"/>
    </row>
    <row r="5390" spans="2:2">
      <c r="B5390" s="79"/>
    </row>
    <row r="5391" spans="2:2">
      <c r="B5391" s="79"/>
    </row>
    <row r="5392" spans="2:2">
      <c r="B5392" s="79"/>
    </row>
    <row r="5393" spans="2:2">
      <c r="B5393" s="79"/>
    </row>
    <row r="5394" spans="2:2">
      <c r="B5394" s="79"/>
    </row>
    <row r="5395" spans="2:2">
      <c r="B5395" s="79"/>
    </row>
    <row r="5396" spans="2:2">
      <c r="B5396" s="79"/>
    </row>
    <row r="5397" spans="2:2">
      <c r="B5397" s="79"/>
    </row>
    <row r="5398" spans="2:2">
      <c r="B5398" s="79"/>
    </row>
    <row r="5399" spans="2:2">
      <c r="B5399" s="79"/>
    </row>
    <row r="5400" spans="2:2">
      <c r="B5400" s="79"/>
    </row>
    <row r="5401" spans="2:2">
      <c r="B5401" s="79"/>
    </row>
    <row r="5402" spans="2:2">
      <c r="B5402" s="79"/>
    </row>
    <row r="5403" spans="2:2">
      <c r="B5403" s="79"/>
    </row>
    <row r="5404" spans="2:2">
      <c r="B5404" s="79"/>
    </row>
    <row r="5405" spans="2:2">
      <c r="B5405" s="79"/>
    </row>
    <row r="5406" spans="2:2">
      <c r="B5406" s="79"/>
    </row>
    <row r="5407" spans="2:2">
      <c r="B5407" s="79"/>
    </row>
    <row r="5408" spans="2:2">
      <c r="B5408" s="79"/>
    </row>
    <row r="5409" spans="2:2">
      <c r="B5409" s="79"/>
    </row>
    <row r="5410" spans="2:2">
      <c r="B5410" s="79"/>
    </row>
    <row r="5411" spans="2:2">
      <c r="B5411" s="79"/>
    </row>
    <row r="5412" spans="2:2">
      <c r="B5412" s="79"/>
    </row>
    <row r="5413" spans="2:2">
      <c r="B5413" s="79"/>
    </row>
    <row r="5414" spans="2:2">
      <c r="B5414" s="79"/>
    </row>
    <row r="5415" spans="2:2">
      <c r="B5415" s="79"/>
    </row>
    <row r="5416" spans="2:2">
      <c r="B5416" s="79"/>
    </row>
    <row r="5417" spans="2:2">
      <c r="B5417" s="79"/>
    </row>
    <row r="5418" spans="2:2">
      <c r="B5418" s="79"/>
    </row>
    <row r="5419" spans="2:2">
      <c r="B5419" s="79"/>
    </row>
    <row r="5420" spans="2:2">
      <c r="B5420" s="79"/>
    </row>
    <row r="5421" spans="2:2">
      <c r="B5421" s="79"/>
    </row>
    <row r="5422" spans="2:2">
      <c r="B5422" s="79"/>
    </row>
    <row r="5423" spans="2:2">
      <c r="B5423" s="79"/>
    </row>
    <row r="5424" spans="2:2">
      <c r="B5424" s="79"/>
    </row>
    <row r="5425" spans="2:2">
      <c r="B5425" s="79"/>
    </row>
    <row r="5426" spans="2:2">
      <c r="B5426" s="79"/>
    </row>
    <row r="5427" spans="2:2">
      <c r="B5427" s="79"/>
    </row>
    <row r="5428" spans="2:2">
      <c r="B5428" s="79"/>
    </row>
    <row r="5429" spans="2:2">
      <c r="B5429" s="79"/>
    </row>
    <row r="5430" spans="2:2">
      <c r="B5430" s="79"/>
    </row>
    <row r="5431" spans="2:2">
      <c r="B5431" s="79"/>
    </row>
    <row r="5432" spans="2:2">
      <c r="B5432" s="79"/>
    </row>
    <row r="5433" spans="2:2">
      <c r="B5433" s="79"/>
    </row>
    <row r="5434" spans="2:2">
      <c r="B5434" s="79"/>
    </row>
    <row r="5435" spans="2:2">
      <c r="B5435" s="79"/>
    </row>
    <row r="5436" spans="2:2">
      <c r="B5436" s="79"/>
    </row>
    <row r="5437" spans="2:2">
      <c r="B5437" s="79"/>
    </row>
    <row r="5438" spans="2:2">
      <c r="B5438" s="79"/>
    </row>
    <row r="5439" spans="2:2">
      <c r="B5439" s="79"/>
    </row>
    <row r="5440" spans="2:2">
      <c r="B5440" s="79"/>
    </row>
    <row r="5441" spans="2:2">
      <c r="B5441" s="79"/>
    </row>
    <row r="5442" spans="2:2">
      <c r="B5442" s="79"/>
    </row>
    <row r="5443" spans="2:2">
      <c r="B5443" s="79"/>
    </row>
    <row r="5444" spans="2:2">
      <c r="B5444" s="79"/>
    </row>
    <row r="5445" spans="2:2">
      <c r="B5445" s="79"/>
    </row>
    <row r="5446" spans="2:2">
      <c r="B5446" s="79"/>
    </row>
    <row r="5447" spans="2:2">
      <c r="B5447" s="79"/>
    </row>
    <row r="5448" spans="2:2">
      <c r="B5448" s="79"/>
    </row>
    <row r="5449" spans="2:2">
      <c r="B5449" s="79"/>
    </row>
    <row r="5450" spans="2:2">
      <c r="B5450" s="79"/>
    </row>
    <row r="5451" spans="2:2">
      <c r="B5451" s="79"/>
    </row>
    <row r="5452" spans="2:2">
      <c r="B5452" s="79"/>
    </row>
    <row r="5453" spans="2:2">
      <c r="B5453" s="79"/>
    </row>
    <row r="5454" spans="2:2">
      <c r="B5454" s="79"/>
    </row>
    <row r="5455" spans="2:2">
      <c r="B5455" s="79"/>
    </row>
    <row r="5456" spans="2:2">
      <c r="B5456" s="79"/>
    </row>
    <row r="5457" spans="2:2">
      <c r="B5457" s="79"/>
    </row>
    <row r="5458" spans="2:2">
      <c r="B5458" s="79"/>
    </row>
    <row r="5459" spans="2:2">
      <c r="B5459" s="79"/>
    </row>
    <row r="5460" spans="2:2">
      <c r="B5460" s="79"/>
    </row>
    <row r="5461" spans="2:2">
      <c r="B5461" s="79"/>
    </row>
    <row r="5462" spans="2:2">
      <c r="B5462" s="79"/>
    </row>
    <row r="5463" spans="2:2">
      <c r="B5463" s="79"/>
    </row>
    <row r="5464" spans="2:2">
      <c r="B5464" s="79"/>
    </row>
    <row r="5465" spans="2:2">
      <c r="B5465" s="79"/>
    </row>
    <row r="5466" spans="2:2">
      <c r="B5466" s="79"/>
    </row>
    <row r="5467" spans="2:2">
      <c r="B5467" s="79"/>
    </row>
    <row r="5468" spans="2:2">
      <c r="B5468" s="79"/>
    </row>
    <row r="5469" spans="2:2">
      <c r="B5469" s="79"/>
    </row>
    <row r="5470" spans="2:2">
      <c r="B5470" s="79"/>
    </row>
    <row r="5471" spans="2:2">
      <c r="B5471" s="79"/>
    </row>
    <row r="5472" spans="2:2">
      <c r="B5472" s="79"/>
    </row>
    <row r="5473" spans="2:2">
      <c r="B5473" s="79"/>
    </row>
    <row r="5474" spans="2:2">
      <c r="B5474" s="79"/>
    </row>
    <row r="5475" spans="2:2">
      <c r="B5475" s="79"/>
    </row>
    <row r="5476" spans="2:2">
      <c r="B5476" s="79"/>
    </row>
    <row r="5477" spans="2:2">
      <c r="B5477" s="79"/>
    </row>
    <row r="5478" spans="2:2">
      <c r="B5478" s="79"/>
    </row>
    <row r="5479" spans="2:2">
      <c r="B5479" s="79"/>
    </row>
    <row r="5480" spans="2:2">
      <c r="B5480" s="79"/>
    </row>
    <row r="5481" spans="2:2">
      <c r="B5481" s="79"/>
    </row>
    <row r="5482" spans="2:2">
      <c r="B5482" s="79"/>
    </row>
    <row r="5483" spans="2:2">
      <c r="B5483" s="79"/>
    </row>
    <row r="5484" spans="2:2">
      <c r="B5484" s="79"/>
    </row>
    <row r="5485" spans="2:2">
      <c r="B5485" s="79"/>
    </row>
    <row r="5486" spans="2:2">
      <c r="B5486" s="79"/>
    </row>
    <row r="5487" spans="2:2">
      <c r="B5487" s="79"/>
    </row>
    <row r="5488" spans="2:2">
      <c r="B5488" s="79"/>
    </row>
    <row r="5489" spans="2:2">
      <c r="B5489" s="79"/>
    </row>
    <row r="5490" spans="2:2">
      <c r="B5490" s="79"/>
    </row>
    <row r="5491" spans="2:2">
      <c r="B5491" s="79"/>
    </row>
    <row r="5492" spans="2:2">
      <c r="B5492" s="79"/>
    </row>
    <row r="5493" spans="2:2">
      <c r="B5493" s="79"/>
    </row>
    <row r="5494" spans="2:2">
      <c r="B5494" s="79"/>
    </row>
    <row r="5495" spans="2:2">
      <c r="B5495" s="79"/>
    </row>
    <row r="5496" spans="2:2">
      <c r="B5496" s="79"/>
    </row>
    <row r="5497" spans="2:2">
      <c r="B5497" s="79"/>
    </row>
    <row r="5498" spans="2:2">
      <c r="B5498" s="79"/>
    </row>
    <row r="5499" spans="2:2">
      <c r="B5499" s="79"/>
    </row>
    <row r="5500" spans="2:2">
      <c r="B5500" s="79"/>
    </row>
    <row r="5501" spans="2:2">
      <c r="B5501" s="79"/>
    </row>
    <row r="5502" spans="2:2">
      <c r="B5502" s="79"/>
    </row>
    <row r="5503" spans="2:2">
      <c r="B5503" s="79"/>
    </row>
    <row r="5504" spans="2:2">
      <c r="B5504" s="79"/>
    </row>
    <row r="5505" spans="2:2">
      <c r="B5505" s="79"/>
    </row>
    <row r="5506" spans="2:2">
      <c r="B5506" s="79"/>
    </row>
    <row r="5507" spans="2:2">
      <c r="B5507" s="79"/>
    </row>
    <row r="5508" spans="2:2">
      <c r="B5508" s="79"/>
    </row>
    <row r="5509" spans="2:2">
      <c r="B5509" s="79"/>
    </row>
    <row r="5510" spans="2:2">
      <c r="B5510" s="79"/>
    </row>
    <row r="5511" spans="2:2">
      <c r="B5511" s="79"/>
    </row>
    <row r="5512" spans="2:2">
      <c r="B5512" s="79"/>
    </row>
    <row r="5513" spans="2:2">
      <c r="B5513" s="79"/>
    </row>
    <row r="5514" spans="2:2">
      <c r="B5514" s="79"/>
    </row>
    <row r="5515" spans="2:2">
      <c r="B5515" s="79"/>
    </row>
    <row r="5516" spans="2:2">
      <c r="B5516" s="79"/>
    </row>
    <row r="5517" spans="2:2">
      <c r="B5517" s="79"/>
    </row>
    <row r="5518" spans="2:2">
      <c r="B5518" s="79"/>
    </row>
    <row r="5519" spans="2:2">
      <c r="B5519" s="79"/>
    </row>
    <row r="5520" spans="2:2">
      <c r="B5520" s="79"/>
    </row>
    <row r="5521" spans="2:2">
      <c r="B5521" s="79"/>
    </row>
    <row r="5522" spans="2:2">
      <c r="B5522" s="79"/>
    </row>
    <row r="5523" spans="2:2">
      <c r="B5523" s="79"/>
    </row>
    <row r="5524" spans="2:2">
      <c r="B5524" s="79"/>
    </row>
    <row r="5525" spans="2:2">
      <c r="B5525" s="79"/>
    </row>
    <row r="5526" spans="2:2">
      <c r="B5526" s="79"/>
    </row>
    <row r="5527" spans="2:2">
      <c r="B5527" s="79"/>
    </row>
    <row r="5528" spans="2:2">
      <c r="B5528" s="79"/>
    </row>
    <row r="5529" spans="2:2">
      <c r="B5529" s="79"/>
    </row>
    <row r="5530" spans="2:2">
      <c r="B5530" s="79"/>
    </row>
    <row r="5531" spans="2:2">
      <c r="B5531" s="79"/>
    </row>
    <row r="5532" spans="2:2">
      <c r="B5532" s="79"/>
    </row>
    <row r="5533" spans="2:2">
      <c r="B5533" s="79"/>
    </row>
    <row r="5534" spans="2:2">
      <c r="B5534" s="79"/>
    </row>
    <row r="5535" spans="2:2">
      <c r="B5535" s="79"/>
    </row>
    <row r="5536" spans="2:2">
      <c r="B5536" s="79"/>
    </row>
    <row r="5537" spans="2:2">
      <c r="B5537" s="79"/>
    </row>
    <row r="5538" spans="2:2">
      <c r="B5538" s="79"/>
    </row>
    <row r="5539" spans="2:2">
      <c r="B5539" s="79"/>
    </row>
    <row r="5540" spans="2:2">
      <c r="B5540" s="79"/>
    </row>
    <row r="5541" spans="2:2">
      <c r="B5541" s="79"/>
    </row>
    <row r="5542" spans="2:2">
      <c r="B5542" s="79"/>
    </row>
    <row r="5543" spans="2:2">
      <c r="B5543" s="79"/>
    </row>
    <row r="5544" spans="2:2">
      <c r="B5544" s="79"/>
    </row>
    <row r="5545" spans="2:2">
      <c r="B5545" s="79"/>
    </row>
    <row r="5546" spans="2:2">
      <c r="B5546" s="79"/>
    </row>
    <row r="5547" spans="2:2">
      <c r="B5547" s="79"/>
    </row>
    <row r="5548" spans="2:2">
      <c r="B5548" s="79"/>
    </row>
    <row r="5549" spans="2:2">
      <c r="B5549" s="79"/>
    </row>
    <row r="5550" spans="2:2">
      <c r="B5550" s="79"/>
    </row>
    <row r="5551" spans="2:2">
      <c r="B5551" s="79"/>
    </row>
    <row r="5552" spans="2:2">
      <c r="B5552" s="79"/>
    </row>
    <row r="5553" spans="2:2">
      <c r="B5553" s="79"/>
    </row>
    <row r="5554" spans="2:2">
      <c r="B5554" s="79"/>
    </row>
    <row r="5555" spans="2:2">
      <c r="B5555" s="79"/>
    </row>
    <row r="5556" spans="2:2">
      <c r="B5556" s="79"/>
    </row>
    <row r="5557" spans="2:2">
      <c r="B5557" s="79"/>
    </row>
    <row r="5558" spans="2:2">
      <c r="B5558" s="79"/>
    </row>
    <row r="5559" spans="2:2">
      <c r="B5559" s="79"/>
    </row>
    <row r="5560" spans="2:2">
      <c r="B5560" s="79"/>
    </row>
    <row r="5561" spans="2:2">
      <c r="B5561" s="79"/>
    </row>
    <row r="5562" spans="2:2">
      <c r="B5562" s="79"/>
    </row>
    <row r="5563" spans="2:2">
      <c r="B5563" s="79"/>
    </row>
    <row r="5564" spans="2:2">
      <c r="B5564" s="79"/>
    </row>
    <row r="5565" spans="2:2">
      <c r="B5565" s="79"/>
    </row>
    <row r="5566" spans="2:2">
      <c r="B5566" s="79"/>
    </row>
    <row r="5567" spans="2:2">
      <c r="B5567" s="79"/>
    </row>
    <row r="5568" spans="2:2">
      <c r="B5568" s="79"/>
    </row>
    <row r="5569" spans="2:2">
      <c r="B5569" s="79"/>
    </row>
    <row r="5570" spans="2:2">
      <c r="B5570" s="79"/>
    </row>
    <row r="5571" spans="2:2">
      <c r="B5571" s="79"/>
    </row>
    <row r="5572" spans="2:2">
      <c r="B5572" s="79"/>
    </row>
    <row r="5573" spans="2:2">
      <c r="B5573" s="79"/>
    </row>
    <row r="5574" spans="2:2">
      <c r="B5574" s="79"/>
    </row>
    <row r="5575" spans="2:2">
      <c r="B5575" s="79"/>
    </row>
    <row r="5576" spans="2:2">
      <c r="B5576" s="79"/>
    </row>
    <row r="5577" spans="2:2">
      <c r="B5577" s="79"/>
    </row>
    <row r="5578" spans="2:2">
      <c r="B5578" s="79"/>
    </row>
    <row r="5579" spans="2:2">
      <c r="B5579" s="79"/>
    </row>
    <row r="5580" spans="2:2">
      <c r="B5580" s="79"/>
    </row>
    <row r="5581" spans="2:2">
      <c r="B5581" s="79"/>
    </row>
    <row r="5582" spans="2:2">
      <c r="B5582" s="79"/>
    </row>
    <row r="5583" spans="2:2">
      <c r="B5583" s="79"/>
    </row>
    <row r="5584" spans="2:2">
      <c r="B5584" s="79"/>
    </row>
    <row r="5585" spans="2:2">
      <c r="B5585" s="79"/>
    </row>
    <row r="5586" spans="2:2">
      <c r="B5586" s="79"/>
    </row>
    <row r="5587" spans="2:2">
      <c r="B5587" s="79"/>
    </row>
    <row r="5588" spans="2:2">
      <c r="B5588" s="79"/>
    </row>
    <row r="5589" spans="2:2">
      <c r="B5589" s="79"/>
    </row>
    <row r="5590" spans="2:2">
      <c r="B5590" s="79"/>
    </row>
    <row r="5591" spans="2:2">
      <c r="B5591" s="79"/>
    </row>
    <row r="5592" spans="2:2">
      <c r="B5592" s="79"/>
    </row>
    <row r="5593" spans="2:2">
      <c r="B5593" s="79"/>
    </row>
    <row r="5594" spans="2:2">
      <c r="B5594" s="79"/>
    </row>
    <row r="5595" spans="2:2">
      <c r="B5595" s="79"/>
    </row>
    <row r="5596" spans="2:2">
      <c r="B5596" s="79"/>
    </row>
    <row r="5597" spans="2:2">
      <c r="B5597" s="79"/>
    </row>
    <row r="5598" spans="2:2">
      <c r="B5598" s="79"/>
    </row>
    <row r="5599" spans="2:2">
      <c r="B5599" s="79"/>
    </row>
    <row r="5600" spans="2:2">
      <c r="B5600" s="79"/>
    </row>
    <row r="5601" spans="2:2">
      <c r="B5601" s="79"/>
    </row>
    <row r="5602" spans="2:2">
      <c r="B5602" s="79"/>
    </row>
    <row r="5603" spans="2:2">
      <c r="B5603" s="79"/>
    </row>
    <row r="5604" spans="2:2">
      <c r="B5604" s="79"/>
    </row>
    <row r="5605" spans="2:2">
      <c r="B5605" s="79"/>
    </row>
    <row r="5606" spans="2:2">
      <c r="B5606" s="79"/>
    </row>
    <row r="5607" spans="2:2">
      <c r="B5607" s="79"/>
    </row>
    <row r="5608" spans="2:2">
      <c r="B5608" s="79"/>
    </row>
    <row r="5609" spans="2:2">
      <c r="B5609" s="79"/>
    </row>
    <row r="5610" spans="2:2">
      <c r="B5610" s="79"/>
    </row>
    <row r="5611" spans="2:2">
      <c r="B5611" s="79"/>
    </row>
    <row r="5612" spans="2:2">
      <c r="B5612" s="79"/>
    </row>
    <row r="5613" spans="2:2">
      <c r="B5613" s="79"/>
    </row>
    <row r="5614" spans="2:2">
      <c r="B5614" s="79"/>
    </row>
    <row r="5615" spans="2:2">
      <c r="B5615" s="79"/>
    </row>
    <row r="5616" spans="2:2">
      <c r="B5616" s="79"/>
    </row>
    <row r="5617" spans="2:2">
      <c r="B5617" s="79"/>
    </row>
    <row r="5618" spans="2:2">
      <c r="B5618" s="79"/>
    </row>
    <row r="5619" spans="2:2">
      <c r="B5619" s="79"/>
    </row>
    <row r="5620" spans="2:2">
      <c r="B5620" s="79"/>
    </row>
    <row r="5621" spans="2:2">
      <c r="B5621" s="79"/>
    </row>
    <row r="5622" spans="2:2">
      <c r="B5622" s="79"/>
    </row>
    <row r="5623" spans="2:2">
      <c r="B5623" s="79"/>
    </row>
    <row r="5624" spans="2:2">
      <c r="B5624" s="79"/>
    </row>
    <row r="5625" spans="2:2">
      <c r="B5625" s="79"/>
    </row>
    <row r="5626" spans="2:2">
      <c r="B5626" s="79"/>
    </row>
    <row r="5627" spans="2:2">
      <c r="B5627" s="79"/>
    </row>
    <row r="5628" spans="2:2">
      <c r="B5628" s="79"/>
    </row>
    <row r="5629" spans="2:2">
      <c r="B5629" s="79"/>
    </row>
    <row r="5630" spans="2:2">
      <c r="B5630" s="79"/>
    </row>
    <row r="5631" spans="2:2">
      <c r="B5631" s="79"/>
    </row>
    <row r="5632" spans="2:2">
      <c r="B5632" s="79"/>
    </row>
    <row r="5633" spans="2:2">
      <c r="B5633" s="79"/>
    </row>
    <row r="5634" spans="2:2">
      <c r="B5634" s="79"/>
    </row>
    <row r="5635" spans="2:2">
      <c r="B5635" s="79"/>
    </row>
    <row r="5636" spans="2:2">
      <c r="B5636" s="79"/>
    </row>
    <row r="5637" spans="2:2">
      <c r="B5637" s="79"/>
    </row>
    <row r="5638" spans="2:2">
      <c r="B5638" s="79"/>
    </row>
    <row r="5639" spans="2:2">
      <c r="B5639" s="79"/>
    </row>
    <row r="5640" spans="2:2">
      <c r="B5640" s="79"/>
    </row>
    <row r="5641" spans="2:2">
      <c r="B5641" s="79"/>
    </row>
    <row r="5642" spans="2:2">
      <c r="B5642" s="79"/>
    </row>
    <row r="5643" spans="2:2">
      <c r="B5643" s="79"/>
    </row>
    <row r="5644" spans="2:2">
      <c r="B5644" s="79"/>
    </row>
    <row r="5645" spans="2:2">
      <c r="B5645" s="79"/>
    </row>
    <row r="5646" spans="2:2">
      <c r="B5646" s="79"/>
    </row>
    <row r="5647" spans="2:2">
      <c r="B5647" s="79"/>
    </row>
    <row r="5648" spans="2:2">
      <c r="B5648" s="79"/>
    </row>
    <row r="5649" spans="2:2">
      <c r="B5649" s="79"/>
    </row>
    <row r="5650" spans="2:2">
      <c r="B5650" s="79"/>
    </row>
    <row r="5651" spans="2:2">
      <c r="B5651" s="79"/>
    </row>
    <row r="5652" spans="2:2">
      <c r="B5652" s="79"/>
    </row>
    <row r="5653" spans="2:2">
      <c r="B5653" s="79"/>
    </row>
    <row r="5654" spans="2:2">
      <c r="B5654" s="79"/>
    </row>
    <row r="5655" spans="2:2">
      <c r="B5655" s="79"/>
    </row>
    <row r="5656" spans="2:2">
      <c r="B5656" s="79"/>
    </row>
    <row r="5657" spans="2:2">
      <c r="B5657" s="79"/>
    </row>
    <row r="5658" spans="2:2">
      <c r="B5658" s="79"/>
    </row>
    <row r="5659" spans="2:2">
      <c r="B5659" s="79"/>
    </row>
    <row r="5660" spans="2:2">
      <c r="B5660" s="79"/>
    </row>
    <row r="5661" spans="2:2">
      <c r="B5661" s="79"/>
    </row>
    <row r="5662" spans="2:2">
      <c r="B5662" s="79"/>
    </row>
    <row r="5663" spans="2:2">
      <c r="B5663" s="79"/>
    </row>
    <row r="5664" spans="2:2">
      <c r="B5664" s="79"/>
    </row>
    <row r="5665" spans="2:2">
      <c r="B5665" s="79"/>
    </row>
    <row r="5666" spans="2:2">
      <c r="B5666" s="79"/>
    </row>
    <row r="5667" spans="2:2">
      <c r="B5667" s="79"/>
    </row>
    <row r="5668" spans="2:2">
      <c r="B5668" s="79"/>
    </row>
    <row r="5669" spans="2:2">
      <c r="B5669" s="79"/>
    </row>
    <row r="5670" spans="2:2">
      <c r="B5670" s="79"/>
    </row>
    <row r="5671" spans="2:2">
      <c r="B5671" s="79"/>
    </row>
    <row r="5672" spans="2:2">
      <c r="B5672" s="79"/>
    </row>
    <row r="5673" spans="2:2">
      <c r="B5673" s="79"/>
    </row>
    <row r="5674" spans="2:2">
      <c r="B5674" s="79"/>
    </row>
    <row r="5675" spans="2:2">
      <c r="B5675" s="79"/>
    </row>
    <row r="5676" spans="2:2">
      <c r="B5676" s="79"/>
    </row>
    <row r="5677" spans="2:2">
      <c r="B5677" s="79"/>
    </row>
    <row r="5678" spans="2:2">
      <c r="B5678" s="79"/>
    </row>
    <row r="5679" spans="2:2">
      <c r="B5679" s="79"/>
    </row>
    <row r="5680" spans="2:2">
      <c r="B5680" s="79"/>
    </row>
    <row r="5681" spans="2:2">
      <c r="B5681" s="79"/>
    </row>
    <row r="5682" spans="2:2">
      <c r="B5682" s="79"/>
    </row>
    <row r="5683" spans="2:2">
      <c r="B5683" s="79"/>
    </row>
    <row r="5684" spans="2:2">
      <c r="B5684" s="79"/>
    </row>
    <row r="5685" spans="2:2">
      <c r="B5685" s="79"/>
    </row>
    <row r="5686" spans="2:2">
      <c r="B5686" s="79"/>
    </row>
    <row r="5687" spans="2:2">
      <c r="B5687" s="79"/>
    </row>
    <row r="5688" spans="2:2">
      <c r="B5688" s="79"/>
    </row>
    <row r="5689" spans="2:2">
      <c r="B5689" s="79"/>
    </row>
    <row r="5690" spans="2:2">
      <c r="B5690" s="79"/>
    </row>
    <row r="5691" spans="2:2">
      <c r="B5691" s="79"/>
    </row>
    <row r="5692" spans="2:2">
      <c r="B5692" s="79"/>
    </row>
    <row r="5693" spans="2:2">
      <c r="B5693" s="79"/>
    </row>
    <row r="5694" spans="2:2">
      <c r="B5694" s="79"/>
    </row>
    <row r="5695" spans="2:2">
      <c r="B5695" s="79"/>
    </row>
    <row r="5696" spans="2:2">
      <c r="B5696" s="79"/>
    </row>
    <row r="5697" spans="2:2">
      <c r="B5697" s="79"/>
    </row>
    <row r="5698" spans="2:2">
      <c r="B5698" s="79"/>
    </row>
    <row r="5699" spans="2:2">
      <c r="B5699" s="79"/>
    </row>
    <row r="5700" spans="2:2">
      <c r="B5700" s="79"/>
    </row>
    <row r="5701" spans="2:2">
      <c r="B5701" s="79"/>
    </row>
    <row r="5702" spans="2:2">
      <c r="B5702" s="79"/>
    </row>
    <row r="5703" spans="2:2">
      <c r="B5703" s="79"/>
    </row>
    <row r="5704" spans="2:2">
      <c r="B5704" s="79"/>
    </row>
    <row r="5705" spans="2:2">
      <c r="B5705" s="79"/>
    </row>
    <row r="5706" spans="2:2">
      <c r="B5706" s="79"/>
    </row>
    <row r="5707" spans="2:2">
      <c r="B5707" s="79"/>
    </row>
    <row r="5708" spans="2:2">
      <c r="B5708" s="79"/>
    </row>
    <row r="5709" spans="2:2">
      <c r="B5709" s="79"/>
    </row>
    <row r="5710" spans="2:2">
      <c r="B5710" s="79"/>
    </row>
    <row r="5711" spans="2:2">
      <c r="B5711" s="79"/>
    </row>
    <row r="5712" spans="2:2">
      <c r="B5712" s="79"/>
    </row>
    <row r="5713" spans="2:2">
      <c r="B5713" s="79"/>
    </row>
    <row r="5714" spans="2:2">
      <c r="B5714" s="79"/>
    </row>
    <row r="5715" spans="2:2">
      <c r="B5715" s="79"/>
    </row>
    <row r="5716" spans="2:2">
      <c r="B5716" s="79"/>
    </row>
    <row r="5717" spans="2:2">
      <c r="B5717" s="79"/>
    </row>
    <row r="5718" spans="2:2">
      <c r="B5718" s="79"/>
    </row>
    <row r="5719" spans="2:2">
      <c r="B5719" s="79"/>
    </row>
    <row r="5720" spans="2:2">
      <c r="B5720" s="79"/>
    </row>
    <row r="5721" spans="2:2">
      <c r="B5721" s="79"/>
    </row>
    <row r="5722" spans="2:2">
      <c r="B5722" s="79"/>
    </row>
    <row r="5723" spans="2:2">
      <c r="B5723" s="79"/>
    </row>
    <row r="5724" spans="2:2">
      <c r="B5724" s="79"/>
    </row>
    <row r="5725" spans="2:2">
      <c r="B5725" s="79"/>
    </row>
    <row r="5726" spans="2:2">
      <c r="B5726" s="79"/>
    </row>
    <row r="5727" spans="2:2">
      <c r="B5727" s="79"/>
    </row>
    <row r="5728" spans="2:2">
      <c r="B5728" s="79"/>
    </row>
    <row r="5729" spans="2:2">
      <c r="B5729" s="79"/>
    </row>
    <row r="5730" spans="2:2">
      <c r="B5730" s="79"/>
    </row>
    <row r="5731" spans="2:2">
      <c r="B5731" s="79"/>
    </row>
    <row r="5732" spans="2:2">
      <c r="B5732" s="79"/>
    </row>
    <row r="5733" spans="2:2">
      <c r="B5733" s="79"/>
    </row>
    <row r="5734" spans="2:2">
      <c r="B5734" s="79"/>
    </row>
    <row r="5735" spans="2:2">
      <c r="B5735" s="79"/>
    </row>
    <row r="5736" spans="2:2">
      <c r="B5736" s="79"/>
    </row>
    <row r="5737" spans="2:2">
      <c r="B5737" s="79"/>
    </row>
    <row r="5738" spans="2:2">
      <c r="B5738" s="79"/>
    </row>
    <row r="5739" spans="2:2">
      <c r="B5739" s="79"/>
    </row>
    <row r="5740" spans="2:2">
      <c r="B5740" s="79"/>
    </row>
    <row r="5741" spans="2:2">
      <c r="B5741" s="79"/>
    </row>
    <row r="5742" spans="2:2">
      <c r="B5742" s="79"/>
    </row>
    <row r="5743" spans="2:2">
      <c r="B5743" s="79"/>
    </row>
    <row r="5744" spans="2:2">
      <c r="B5744" s="79"/>
    </row>
    <row r="5745" spans="2:2">
      <c r="B5745" s="79"/>
    </row>
    <row r="5746" spans="2:2">
      <c r="B5746" s="79"/>
    </row>
    <row r="5747" spans="2:2">
      <c r="B5747" s="79"/>
    </row>
    <row r="5748" spans="2:2">
      <c r="B5748" s="79"/>
    </row>
    <row r="5749" spans="2:2">
      <c r="B5749" s="79"/>
    </row>
    <row r="5750" spans="2:2">
      <c r="B5750" s="79"/>
    </row>
    <row r="5751" spans="2:2">
      <c r="B5751" s="79"/>
    </row>
    <row r="5752" spans="2:2">
      <c r="B5752" s="79"/>
    </row>
    <row r="5753" spans="2:2">
      <c r="B5753" s="79"/>
    </row>
    <row r="5754" spans="2:2">
      <c r="B5754" s="79"/>
    </row>
    <row r="5755" spans="2:2">
      <c r="B5755" s="79"/>
    </row>
    <row r="5756" spans="2:2">
      <c r="B5756" s="79"/>
    </row>
    <row r="5757" spans="2:2">
      <c r="B5757" s="79"/>
    </row>
    <row r="5758" spans="2:2">
      <c r="B5758" s="79"/>
    </row>
    <row r="5759" spans="2:2">
      <c r="B5759" s="79"/>
    </row>
    <row r="5760" spans="2:2">
      <c r="B5760" s="79"/>
    </row>
    <row r="5761" spans="2:2">
      <c r="B5761" s="79"/>
    </row>
    <row r="5762" spans="2:2">
      <c r="B5762" s="79"/>
    </row>
    <row r="5763" spans="2:2">
      <c r="B5763" s="79"/>
    </row>
    <row r="5764" spans="2:2">
      <c r="B5764" s="79"/>
    </row>
    <row r="5765" spans="2:2">
      <c r="B5765" s="79"/>
    </row>
    <row r="5766" spans="2:2">
      <c r="B5766" s="79"/>
    </row>
    <row r="5767" spans="2:2">
      <c r="B5767" s="79"/>
    </row>
    <row r="5768" spans="2:2">
      <c r="B5768" s="79"/>
    </row>
    <row r="5769" spans="2:2">
      <c r="B5769" s="79"/>
    </row>
    <row r="5770" spans="2:2">
      <c r="B5770" s="79"/>
    </row>
    <row r="5771" spans="2:2">
      <c r="B5771" s="79"/>
    </row>
    <row r="5772" spans="2:2">
      <c r="B5772" s="79"/>
    </row>
    <row r="5773" spans="2:2">
      <c r="B5773" s="79"/>
    </row>
    <row r="5774" spans="2:2">
      <c r="B5774" s="79"/>
    </row>
    <row r="5775" spans="2:2">
      <c r="B5775" s="79"/>
    </row>
    <row r="5776" spans="2:2">
      <c r="B5776" s="79"/>
    </row>
    <row r="5777" spans="2:2">
      <c r="B5777" s="79"/>
    </row>
    <row r="5778" spans="2:2">
      <c r="B5778" s="79"/>
    </row>
    <row r="5779" spans="2:2">
      <c r="B5779" s="79"/>
    </row>
    <row r="5780" spans="2:2">
      <c r="B5780" s="79"/>
    </row>
    <row r="5781" spans="2:2">
      <c r="B5781" s="79"/>
    </row>
    <row r="5782" spans="2:2">
      <c r="B5782" s="79"/>
    </row>
    <row r="5783" spans="2:2">
      <c r="B5783" s="79"/>
    </row>
    <row r="5784" spans="2:2">
      <c r="B5784" s="79"/>
    </row>
    <row r="5785" spans="2:2">
      <c r="B5785" s="79"/>
    </row>
    <row r="5786" spans="2:2">
      <c r="B5786" s="79"/>
    </row>
    <row r="5787" spans="2:2">
      <c r="B5787" s="79"/>
    </row>
    <row r="5788" spans="2:2">
      <c r="B5788" s="79"/>
    </row>
    <row r="5789" spans="2:2">
      <c r="B5789" s="79"/>
    </row>
    <row r="5790" spans="2:2">
      <c r="B5790" s="79"/>
    </row>
    <row r="5791" spans="2:2">
      <c r="B5791" s="79"/>
    </row>
    <row r="5792" spans="2:2">
      <c r="B5792" s="79"/>
    </row>
    <row r="5793" spans="2:2">
      <c r="B5793" s="79"/>
    </row>
    <row r="5794" spans="2:2">
      <c r="B5794" s="79"/>
    </row>
    <row r="5795" spans="2:2">
      <c r="B5795" s="79"/>
    </row>
    <row r="5796" spans="2:2">
      <c r="B5796" s="79"/>
    </row>
    <row r="5797" spans="2:2">
      <c r="B5797" s="79"/>
    </row>
    <row r="5798" spans="2:2">
      <c r="B5798" s="79"/>
    </row>
    <row r="5799" spans="2:2">
      <c r="B5799" s="79"/>
    </row>
    <row r="5800" spans="2:2">
      <c r="B5800" s="79"/>
    </row>
    <row r="5801" spans="2:2">
      <c r="B5801" s="79"/>
    </row>
    <row r="5802" spans="2:2">
      <c r="B5802" s="79"/>
    </row>
    <row r="5803" spans="2:2">
      <c r="B5803" s="79"/>
    </row>
    <row r="5804" spans="2:2">
      <c r="B5804" s="79"/>
    </row>
    <row r="5805" spans="2:2">
      <c r="B5805" s="79"/>
    </row>
    <row r="5806" spans="2:2">
      <c r="B5806" s="79"/>
    </row>
    <row r="5807" spans="2:2">
      <c r="B5807" s="79"/>
    </row>
    <row r="5808" spans="2:2">
      <c r="B5808" s="79"/>
    </row>
    <row r="5809" spans="2:2">
      <c r="B5809" s="79"/>
    </row>
    <row r="5810" spans="2:2">
      <c r="B5810" s="79"/>
    </row>
    <row r="5811" spans="2:2">
      <c r="B5811" s="79"/>
    </row>
    <row r="5812" spans="2:2">
      <c r="B5812" s="79"/>
    </row>
    <row r="5813" spans="2:2">
      <c r="B5813" s="79"/>
    </row>
    <row r="5814" spans="2:2">
      <c r="B5814" s="79"/>
    </row>
    <row r="5815" spans="2:2">
      <c r="B5815" s="79"/>
    </row>
    <row r="5816" spans="2:2">
      <c r="B5816" s="79"/>
    </row>
    <row r="5817" spans="2:2">
      <c r="B5817" s="79"/>
    </row>
    <row r="5818" spans="2:2">
      <c r="B5818" s="79"/>
    </row>
    <row r="5819" spans="2:2">
      <c r="B5819" s="79"/>
    </row>
    <row r="5820" spans="2:2">
      <c r="B5820" s="79"/>
    </row>
    <row r="5821" spans="2:2">
      <c r="B5821" s="79"/>
    </row>
    <row r="5822" spans="2:2">
      <c r="B5822" s="79"/>
    </row>
    <row r="5823" spans="2:2">
      <c r="B5823" s="79"/>
    </row>
    <row r="5824" spans="2:2">
      <c r="B5824" s="79"/>
    </row>
    <row r="5825" spans="2:2">
      <c r="B5825" s="79"/>
    </row>
    <row r="5826" spans="2:2">
      <c r="B5826" s="79"/>
    </row>
    <row r="5827" spans="2:2">
      <c r="B5827" s="79"/>
    </row>
    <row r="5828" spans="2:2">
      <c r="B5828" s="79"/>
    </row>
    <row r="5829" spans="2:2">
      <c r="B5829" s="79"/>
    </row>
    <row r="5830" spans="2:2">
      <c r="B5830" s="79"/>
    </row>
    <row r="5831" spans="2:2">
      <c r="B5831" s="79"/>
    </row>
    <row r="5832" spans="2:2">
      <c r="B5832" s="79"/>
    </row>
    <row r="5833" spans="2:2">
      <c r="B5833" s="79"/>
    </row>
    <row r="5834" spans="2:2">
      <c r="B5834" s="79"/>
    </row>
    <row r="5835" spans="2:2">
      <c r="B5835" s="79"/>
    </row>
    <row r="5836" spans="2:2">
      <c r="B5836" s="79"/>
    </row>
    <row r="5837" spans="2:2">
      <c r="B5837" s="79"/>
    </row>
    <row r="5838" spans="2:2">
      <c r="B5838" s="79"/>
    </row>
    <row r="5839" spans="2:2">
      <c r="B5839" s="79"/>
    </row>
    <row r="5840" spans="2:2">
      <c r="B5840" s="79"/>
    </row>
    <row r="5841" spans="2:2">
      <c r="B5841" s="79"/>
    </row>
    <row r="5842" spans="2:2">
      <c r="B5842" s="79"/>
    </row>
    <row r="5843" spans="2:2">
      <c r="B5843" s="79"/>
    </row>
    <row r="5844" spans="2:2">
      <c r="B5844" s="79"/>
    </row>
    <row r="5845" spans="2:2">
      <c r="B5845" s="79"/>
    </row>
    <row r="5846" spans="2:2">
      <c r="B5846" s="79"/>
    </row>
    <row r="5847" spans="2:2">
      <c r="B5847" s="79"/>
    </row>
    <row r="5848" spans="2:2">
      <c r="B5848" s="79"/>
    </row>
    <row r="5849" spans="2:2">
      <c r="B5849" s="79"/>
    </row>
    <row r="5850" spans="2:2">
      <c r="B5850" s="79"/>
    </row>
    <row r="5851" spans="2:2">
      <c r="B5851" s="79"/>
    </row>
    <row r="5852" spans="2:2">
      <c r="B5852" s="79"/>
    </row>
    <row r="5853" spans="2:2">
      <c r="B5853" s="79"/>
    </row>
    <row r="5854" spans="2:2">
      <c r="B5854" s="79"/>
    </row>
    <row r="5855" spans="2:2">
      <c r="B5855" s="79"/>
    </row>
    <row r="5856" spans="2:2">
      <c r="B5856" s="79"/>
    </row>
    <row r="5857" spans="2:2">
      <c r="B5857" s="79"/>
    </row>
    <row r="5858" spans="2:2">
      <c r="B5858" s="79"/>
    </row>
    <row r="5859" spans="2:2">
      <c r="B5859" s="79"/>
    </row>
    <row r="5860" spans="2:2">
      <c r="B5860" s="79"/>
    </row>
    <row r="5861" spans="2:2">
      <c r="B5861" s="79"/>
    </row>
    <row r="5862" spans="2:2">
      <c r="B5862" s="79"/>
    </row>
    <row r="5863" spans="2:2">
      <c r="B5863" s="79"/>
    </row>
    <row r="5864" spans="2:2">
      <c r="B5864" s="79"/>
    </row>
    <row r="5865" spans="2:2">
      <c r="B5865" s="79"/>
    </row>
    <row r="5866" spans="2:2">
      <c r="B5866" s="79"/>
    </row>
    <row r="5867" spans="2:2">
      <c r="B5867" s="79"/>
    </row>
    <row r="5868" spans="2:2">
      <c r="B5868" s="79"/>
    </row>
    <row r="5869" spans="2:2">
      <c r="B5869" s="79"/>
    </row>
    <row r="5870" spans="2:2">
      <c r="B5870" s="79"/>
    </row>
    <row r="5871" spans="2:2">
      <c r="B5871" s="79"/>
    </row>
    <row r="5872" spans="2:2">
      <c r="B5872" s="79"/>
    </row>
    <row r="5873" spans="2:2">
      <c r="B5873" s="79"/>
    </row>
    <row r="5874" spans="2:2">
      <c r="B5874" s="79"/>
    </row>
    <row r="5875" spans="2:2">
      <c r="B5875" s="79"/>
    </row>
    <row r="5876" spans="2:2">
      <c r="B5876" s="79"/>
    </row>
    <row r="5877" spans="2:2">
      <c r="B5877" s="79"/>
    </row>
    <row r="5878" spans="2:2">
      <c r="B5878" s="79"/>
    </row>
    <row r="5879" spans="2:2">
      <c r="B5879" s="79"/>
    </row>
    <row r="5880" spans="2:2">
      <c r="B5880" s="79"/>
    </row>
    <row r="5881" spans="2:2">
      <c r="B5881" s="79"/>
    </row>
    <row r="5882" spans="2:2">
      <c r="B5882" s="79"/>
    </row>
    <row r="5883" spans="2:2">
      <c r="B5883" s="79"/>
    </row>
    <row r="5884" spans="2:2">
      <c r="B5884" s="79"/>
    </row>
    <row r="5885" spans="2:2">
      <c r="B5885" s="79"/>
    </row>
    <row r="5886" spans="2:2">
      <c r="B5886" s="79"/>
    </row>
    <row r="5887" spans="2:2">
      <c r="B5887" s="79"/>
    </row>
    <row r="5888" spans="2:2">
      <c r="B5888" s="79"/>
    </row>
    <row r="5889" spans="2:2">
      <c r="B5889" s="79"/>
    </row>
    <row r="5890" spans="2:2">
      <c r="B5890" s="79"/>
    </row>
    <row r="5891" spans="2:2">
      <c r="B5891" s="79"/>
    </row>
    <row r="5892" spans="2:2">
      <c r="B5892" s="79"/>
    </row>
    <row r="5893" spans="2:2">
      <c r="B5893" s="79"/>
    </row>
    <row r="5894" spans="2:2">
      <c r="B5894" s="79"/>
    </row>
    <row r="5895" spans="2:2">
      <c r="B5895" s="79"/>
    </row>
    <row r="5896" spans="2:2">
      <c r="B5896" s="79"/>
    </row>
    <row r="5897" spans="2:2">
      <c r="B5897" s="79"/>
    </row>
    <row r="5898" spans="2:2">
      <c r="B5898" s="79"/>
    </row>
    <row r="5899" spans="2:2">
      <c r="B5899" s="79"/>
    </row>
    <row r="5900" spans="2:2">
      <c r="B5900" s="79"/>
    </row>
    <row r="5901" spans="2:2">
      <c r="B5901" s="79"/>
    </row>
    <row r="5902" spans="2:2">
      <c r="B5902" s="79"/>
    </row>
    <row r="5903" spans="2:2">
      <c r="B5903" s="79"/>
    </row>
    <row r="5904" spans="2:2">
      <c r="B5904" s="79"/>
    </row>
    <row r="5905" spans="2:2">
      <c r="B5905" s="79"/>
    </row>
    <row r="5906" spans="2:2">
      <c r="B5906" s="79"/>
    </row>
    <row r="5907" spans="2:2">
      <c r="B5907" s="79"/>
    </row>
    <row r="5908" spans="2:2">
      <c r="B5908" s="79"/>
    </row>
    <row r="5909" spans="2:2">
      <c r="B5909" s="79"/>
    </row>
    <row r="5910" spans="2:2">
      <c r="B5910" s="79"/>
    </row>
    <row r="5911" spans="2:2">
      <c r="B5911" s="79"/>
    </row>
    <row r="5912" spans="2:2">
      <c r="B5912" s="79"/>
    </row>
    <row r="5913" spans="2:2">
      <c r="B5913" s="79"/>
    </row>
    <row r="5914" spans="2:2">
      <c r="B5914" s="79"/>
    </row>
    <row r="5915" spans="2:2">
      <c r="B5915" s="79"/>
    </row>
    <row r="5916" spans="2:2">
      <c r="B5916" s="79"/>
    </row>
    <row r="5917" spans="2:2">
      <c r="B5917" s="79"/>
    </row>
    <row r="5918" spans="2:2">
      <c r="B5918" s="79"/>
    </row>
    <row r="5919" spans="2:2">
      <c r="B5919" s="79"/>
    </row>
    <row r="5920" spans="2:2">
      <c r="B5920" s="79"/>
    </row>
    <row r="5921" spans="2:2">
      <c r="B5921" s="79"/>
    </row>
    <row r="5922" spans="2:2">
      <c r="B5922" s="79"/>
    </row>
    <row r="5923" spans="2:2">
      <c r="B5923" s="79"/>
    </row>
    <row r="5924" spans="2:2">
      <c r="B5924" s="79"/>
    </row>
    <row r="5925" spans="2:2">
      <c r="B5925" s="79"/>
    </row>
    <row r="5926" spans="2:2">
      <c r="B5926" s="79"/>
    </row>
    <row r="5927" spans="2:2">
      <c r="B5927" s="79"/>
    </row>
    <row r="5928" spans="2:2">
      <c r="B5928" s="79"/>
    </row>
    <row r="5929" spans="2:2">
      <c r="B5929" s="79"/>
    </row>
    <row r="5930" spans="2:2">
      <c r="B5930" s="79"/>
    </row>
    <row r="5931" spans="2:2">
      <c r="B5931" s="79"/>
    </row>
    <row r="5932" spans="2:2">
      <c r="B5932" s="79"/>
    </row>
    <row r="5933" spans="2:2">
      <c r="B5933" s="79"/>
    </row>
    <row r="5934" spans="2:2">
      <c r="B5934" s="79"/>
    </row>
    <row r="5935" spans="2:2">
      <c r="B5935" s="79"/>
    </row>
    <row r="5936" spans="2:2">
      <c r="B5936" s="79"/>
    </row>
    <row r="5937" spans="2:2">
      <c r="B5937" s="79"/>
    </row>
    <row r="5938" spans="2:2">
      <c r="B5938" s="79"/>
    </row>
    <row r="5939" spans="2:2">
      <c r="B5939" s="79"/>
    </row>
    <row r="5940" spans="2:2">
      <c r="B5940" s="79"/>
    </row>
    <row r="5941" spans="2:2">
      <c r="B5941" s="79"/>
    </row>
    <row r="5942" spans="2:2">
      <c r="B5942" s="79"/>
    </row>
    <row r="5943" spans="2:2">
      <c r="B5943" s="79"/>
    </row>
    <row r="5944" spans="2:2">
      <c r="B5944" s="79"/>
    </row>
    <row r="5945" spans="2:2">
      <c r="B5945" s="79"/>
    </row>
    <row r="5946" spans="2:2">
      <c r="B5946" s="79"/>
    </row>
    <row r="5947" spans="2:2">
      <c r="B5947" s="79"/>
    </row>
    <row r="5948" spans="2:2">
      <c r="B5948" s="79"/>
    </row>
    <row r="5949" spans="2:2">
      <c r="B5949" s="79"/>
    </row>
    <row r="5950" spans="2:2">
      <c r="B5950" s="79"/>
    </row>
    <row r="5951" spans="2:2">
      <c r="B5951" s="79"/>
    </row>
    <row r="5952" spans="2:2">
      <c r="B5952" s="79"/>
    </row>
    <row r="5953" spans="2:2">
      <c r="B5953" s="79"/>
    </row>
    <row r="5954" spans="2:2">
      <c r="B5954" s="79"/>
    </row>
    <row r="5955" spans="2:2">
      <c r="B5955" s="79"/>
    </row>
    <row r="5956" spans="2:2">
      <c r="B5956" s="79"/>
    </row>
    <row r="5957" spans="2:2">
      <c r="B5957" s="79"/>
    </row>
    <row r="5958" spans="2:2">
      <c r="B5958" s="79"/>
    </row>
    <row r="5959" spans="2:2">
      <c r="B5959" s="79"/>
    </row>
    <row r="5960" spans="2:2">
      <c r="B5960" s="79"/>
    </row>
    <row r="5961" spans="2:2">
      <c r="B5961" s="79"/>
    </row>
    <row r="5962" spans="2:2">
      <c r="B5962" s="79"/>
    </row>
    <row r="5963" spans="2:2">
      <c r="B5963" s="79"/>
    </row>
    <row r="5964" spans="2:2">
      <c r="B5964" s="79"/>
    </row>
    <row r="5965" spans="2:2">
      <c r="B5965" s="79"/>
    </row>
    <row r="5966" spans="2:2">
      <c r="B5966" s="79"/>
    </row>
    <row r="5967" spans="2:2">
      <c r="B5967" s="79"/>
    </row>
    <row r="5968" spans="2:2">
      <c r="B5968" s="79"/>
    </row>
    <row r="5969" spans="2:2">
      <c r="B5969" s="79"/>
    </row>
    <row r="5970" spans="2:2">
      <c r="B5970" s="79"/>
    </row>
    <row r="5971" spans="2:2">
      <c r="B5971" s="79"/>
    </row>
    <row r="5972" spans="2:2">
      <c r="B5972" s="79"/>
    </row>
    <row r="5973" spans="2:2">
      <c r="B5973" s="79"/>
    </row>
    <row r="5974" spans="2:2">
      <c r="B5974" s="79"/>
    </row>
    <row r="5975" spans="2:2">
      <c r="B5975" s="79"/>
    </row>
    <row r="5976" spans="2:2">
      <c r="B5976" s="79"/>
    </row>
    <row r="5977" spans="2:2">
      <c r="B5977" s="79"/>
    </row>
    <row r="5978" spans="2:2">
      <c r="B5978" s="79"/>
    </row>
    <row r="5979" spans="2:2">
      <c r="B5979" s="79"/>
    </row>
    <row r="5980" spans="2:2">
      <c r="B5980" s="79"/>
    </row>
    <row r="5981" spans="2:2">
      <c r="B5981" s="79"/>
    </row>
    <row r="5982" spans="2:2">
      <c r="B5982" s="79"/>
    </row>
    <row r="5983" spans="2:2">
      <c r="B5983" s="79"/>
    </row>
    <row r="5984" spans="2:2">
      <c r="B5984" s="79"/>
    </row>
    <row r="5985" spans="2:2">
      <c r="B5985" s="79"/>
    </row>
    <row r="5986" spans="2:2">
      <c r="B5986" s="79"/>
    </row>
    <row r="5987" spans="2:2">
      <c r="B5987" s="79"/>
    </row>
    <row r="5988" spans="2:2">
      <c r="B5988" s="79"/>
    </row>
    <row r="5989" spans="2:2">
      <c r="B5989" s="79"/>
    </row>
    <row r="5990" spans="2:2">
      <c r="B5990" s="79"/>
    </row>
    <row r="5991" spans="2:2">
      <c r="B5991" s="79"/>
    </row>
    <row r="5992" spans="2:2">
      <c r="B5992" s="79"/>
    </row>
    <row r="5993" spans="2:2">
      <c r="B5993" s="79"/>
    </row>
    <row r="5994" spans="2:2">
      <c r="B5994" s="79"/>
    </row>
    <row r="5995" spans="2:2">
      <c r="B5995" s="79"/>
    </row>
    <row r="5996" spans="2:2">
      <c r="B5996" s="79"/>
    </row>
    <row r="5997" spans="2:2">
      <c r="B5997" s="79"/>
    </row>
    <row r="5998" spans="2:2">
      <c r="B5998" s="79"/>
    </row>
    <row r="5999" spans="2:2">
      <c r="B5999" s="79"/>
    </row>
    <row r="6000" spans="2:2">
      <c r="B6000" s="79"/>
    </row>
    <row r="6001" spans="2:2">
      <c r="B6001" s="79"/>
    </row>
    <row r="6002" spans="2:2">
      <c r="B6002" s="79"/>
    </row>
    <row r="6003" spans="2:2">
      <c r="B6003" s="79"/>
    </row>
    <row r="6004" spans="2:2">
      <c r="B6004" s="79"/>
    </row>
    <row r="6005" spans="2:2">
      <c r="B6005" s="79"/>
    </row>
    <row r="6006" spans="2:2">
      <c r="B6006" s="79"/>
    </row>
    <row r="6007" spans="2:2">
      <c r="B6007" s="79"/>
    </row>
    <row r="6008" spans="2:2">
      <c r="B6008" s="79"/>
    </row>
    <row r="6009" spans="2:2">
      <c r="B6009" s="79"/>
    </row>
    <row r="6010" spans="2:2">
      <c r="B6010" s="79"/>
    </row>
    <row r="6011" spans="2:2">
      <c r="B6011" s="79"/>
    </row>
    <row r="6012" spans="2:2">
      <c r="B6012" s="79"/>
    </row>
    <row r="6013" spans="2:2">
      <c r="B6013" s="79"/>
    </row>
    <row r="6014" spans="2:2">
      <c r="B6014" s="79"/>
    </row>
    <row r="6015" spans="2:2">
      <c r="B6015" s="79"/>
    </row>
    <row r="6016" spans="2:2">
      <c r="B6016" s="79"/>
    </row>
    <row r="6017" spans="2:2">
      <c r="B6017" s="79"/>
    </row>
    <row r="6018" spans="2:2">
      <c r="B6018" s="79"/>
    </row>
    <row r="6019" spans="2:2">
      <c r="B6019" s="79"/>
    </row>
    <row r="6020" spans="2:2">
      <c r="B6020" s="79"/>
    </row>
    <row r="6021" spans="2:2">
      <c r="B6021" s="79"/>
    </row>
    <row r="6022" spans="2:2">
      <c r="B6022" s="79"/>
    </row>
    <row r="6023" spans="2:2">
      <c r="B6023" s="79"/>
    </row>
    <row r="6024" spans="2:2">
      <c r="B6024" s="79"/>
    </row>
    <row r="6025" spans="2:2">
      <c r="B6025" s="79"/>
    </row>
    <row r="6026" spans="2:2">
      <c r="B6026" s="79"/>
    </row>
    <row r="6027" spans="2:2">
      <c r="B6027" s="79"/>
    </row>
    <row r="6028" spans="2:2">
      <c r="B6028" s="79"/>
    </row>
    <row r="6029" spans="2:2">
      <c r="B6029" s="79"/>
    </row>
    <row r="6030" spans="2:2">
      <c r="B6030" s="79"/>
    </row>
    <row r="6031" spans="2:2">
      <c r="B6031" s="79"/>
    </row>
    <row r="6032" spans="2:2">
      <c r="B6032" s="79"/>
    </row>
    <row r="6033" spans="2:2">
      <c r="B6033" s="79"/>
    </row>
    <row r="6034" spans="2:2">
      <c r="B6034" s="79"/>
    </row>
    <row r="6035" spans="2:2">
      <c r="B6035" s="79"/>
    </row>
    <row r="6036" spans="2:2">
      <c r="B6036" s="79"/>
    </row>
    <row r="6037" spans="2:2">
      <c r="B6037" s="79"/>
    </row>
    <row r="6038" spans="2:2">
      <c r="B6038" s="79"/>
    </row>
    <row r="6039" spans="2:2">
      <c r="B6039" s="79"/>
    </row>
    <row r="6040" spans="2:2">
      <c r="B6040" s="79"/>
    </row>
    <row r="6041" spans="2:2">
      <c r="B6041" s="79"/>
    </row>
    <row r="6042" spans="2:2">
      <c r="B6042" s="79"/>
    </row>
    <row r="6043" spans="2:2">
      <c r="B6043" s="79"/>
    </row>
    <row r="6044" spans="2:2">
      <c r="B6044" s="79"/>
    </row>
    <row r="6045" spans="2:2">
      <c r="B6045" s="79"/>
    </row>
    <row r="6046" spans="2:2">
      <c r="B6046" s="79"/>
    </row>
    <row r="6047" spans="2:2">
      <c r="B6047" s="79"/>
    </row>
    <row r="6048" spans="2:2">
      <c r="B6048" s="79"/>
    </row>
    <row r="6049" spans="2:2">
      <c r="B6049" s="79"/>
    </row>
    <row r="6050" spans="2:2">
      <c r="B6050" s="79"/>
    </row>
    <row r="6051" spans="2:2">
      <c r="B6051" s="79"/>
    </row>
    <row r="6052" spans="2:2">
      <c r="B6052" s="79"/>
    </row>
    <row r="6053" spans="2:2">
      <c r="B6053" s="79"/>
    </row>
    <row r="6054" spans="2:2">
      <c r="B6054" s="79"/>
    </row>
    <row r="6055" spans="2:2">
      <c r="B6055" s="79"/>
    </row>
    <row r="6056" spans="2:2">
      <c r="B6056" s="79"/>
    </row>
    <row r="6057" spans="2:2">
      <c r="B6057" s="79"/>
    </row>
    <row r="6058" spans="2:2">
      <c r="B6058" s="79"/>
    </row>
    <row r="6059" spans="2:2">
      <c r="B6059" s="79"/>
    </row>
    <row r="6060" spans="2:2">
      <c r="B6060" s="79"/>
    </row>
    <row r="6061" spans="2:2">
      <c r="B6061" s="79"/>
    </row>
    <row r="6062" spans="2:2">
      <c r="B6062" s="79"/>
    </row>
    <row r="6063" spans="2:2">
      <c r="B6063" s="79"/>
    </row>
    <row r="6064" spans="2:2">
      <c r="B6064" s="79"/>
    </row>
    <row r="6065" spans="2:2">
      <c r="B6065" s="79"/>
    </row>
    <row r="6066" spans="2:2">
      <c r="B6066" s="79"/>
    </row>
    <row r="6067" spans="2:2">
      <c r="B6067" s="79"/>
    </row>
    <row r="6068" spans="2:2">
      <c r="B6068" s="79"/>
    </row>
    <row r="6069" spans="2:2">
      <c r="B6069" s="79"/>
    </row>
    <row r="6070" spans="2:2">
      <c r="B6070" s="79"/>
    </row>
    <row r="6071" spans="2:2">
      <c r="B6071" s="79"/>
    </row>
    <row r="6072" spans="2:2">
      <c r="B6072" s="79"/>
    </row>
    <row r="6073" spans="2:2">
      <c r="B6073" s="79"/>
    </row>
    <row r="6074" spans="2:2">
      <c r="B6074" s="79"/>
    </row>
    <row r="6075" spans="2:2">
      <c r="B6075" s="79"/>
    </row>
    <row r="6076" spans="2:2">
      <c r="B6076" s="79"/>
    </row>
    <row r="6077" spans="2:2">
      <c r="B6077" s="79"/>
    </row>
    <row r="6078" spans="2:2">
      <c r="B6078" s="79"/>
    </row>
    <row r="6079" spans="2:2">
      <c r="B6079" s="79"/>
    </row>
    <row r="6080" spans="2:2">
      <c r="B6080" s="79"/>
    </row>
    <row r="6081" spans="2:2">
      <c r="B6081" s="79"/>
    </row>
    <row r="6082" spans="2:2">
      <c r="B6082" s="79"/>
    </row>
    <row r="6083" spans="2:2">
      <c r="B6083" s="79"/>
    </row>
    <row r="6084" spans="2:2">
      <c r="B6084" s="79"/>
    </row>
    <row r="6085" spans="2:2">
      <c r="B6085" s="79"/>
    </row>
    <row r="6086" spans="2:2">
      <c r="B6086" s="79"/>
    </row>
    <row r="6087" spans="2:2">
      <c r="B6087" s="79"/>
    </row>
    <row r="6088" spans="2:2">
      <c r="B6088" s="79"/>
    </row>
    <row r="6089" spans="2:2">
      <c r="B6089" s="79"/>
    </row>
    <row r="6090" spans="2:2">
      <c r="B6090" s="79"/>
    </row>
    <row r="6091" spans="2:2">
      <c r="B6091" s="79"/>
    </row>
    <row r="6092" spans="2:2">
      <c r="B6092" s="79"/>
    </row>
    <row r="6093" spans="2:2">
      <c r="B6093" s="79"/>
    </row>
    <row r="6094" spans="2:2">
      <c r="B6094" s="79"/>
    </row>
    <row r="6095" spans="2:2">
      <c r="B6095" s="79"/>
    </row>
    <row r="6096" spans="2:2">
      <c r="B6096" s="79"/>
    </row>
    <row r="6097" spans="2:2">
      <c r="B6097" s="79"/>
    </row>
    <row r="6098" spans="2:2">
      <c r="B6098" s="79"/>
    </row>
    <row r="6099" spans="2:2">
      <c r="B6099" s="79"/>
    </row>
    <row r="6100" spans="2:2">
      <c r="B6100" s="79"/>
    </row>
    <row r="6101" spans="2:2">
      <c r="B6101" s="79"/>
    </row>
    <row r="6102" spans="2:2">
      <c r="B6102" s="79"/>
    </row>
    <row r="6103" spans="2:2">
      <c r="B6103" s="79"/>
    </row>
    <row r="6104" spans="2:2">
      <c r="B6104" s="79"/>
    </row>
    <row r="6105" spans="2:2">
      <c r="B6105" s="79"/>
    </row>
    <row r="6106" spans="2:2">
      <c r="B6106" s="79"/>
    </row>
    <row r="6107" spans="2:2">
      <c r="B6107" s="79"/>
    </row>
    <row r="6108" spans="2:2">
      <c r="B6108" s="79"/>
    </row>
    <row r="6109" spans="2:2">
      <c r="B6109" s="79"/>
    </row>
    <row r="6110" spans="2:2">
      <c r="B6110" s="79"/>
    </row>
    <row r="6111" spans="2:2">
      <c r="B6111" s="79"/>
    </row>
    <row r="6112" spans="2:2">
      <c r="B6112" s="79"/>
    </row>
    <row r="6113" spans="2:2">
      <c r="B6113" s="79"/>
    </row>
    <row r="6114" spans="2:2">
      <c r="B6114" s="79"/>
    </row>
    <row r="6115" spans="2:2">
      <c r="B6115" s="79"/>
    </row>
    <row r="6116" spans="2:2">
      <c r="B6116" s="79"/>
    </row>
    <row r="6117" spans="2:2">
      <c r="B6117" s="79"/>
    </row>
    <row r="6118" spans="2:2">
      <c r="B6118" s="79"/>
    </row>
    <row r="6119" spans="2:2">
      <c r="B6119" s="79"/>
    </row>
    <row r="6120" spans="2:2">
      <c r="B6120" s="79"/>
    </row>
    <row r="6121" spans="2:2">
      <c r="B6121" s="79"/>
    </row>
    <row r="6122" spans="2:2">
      <c r="B6122" s="79"/>
    </row>
    <row r="6123" spans="2:2">
      <c r="B6123" s="79"/>
    </row>
    <row r="6124" spans="2:2">
      <c r="B6124" s="79"/>
    </row>
    <row r="6125" spans="2:2">
      <c r="B6125" s="79"/>
    </row>
    <row r="6126" spans="2:2">
      <c r="B6126" s="79"/>
    </row>
    <row r="6127" spans="2:2">
      <c r="B6127" s="79"/>
    </row>
    <row r="6128" spans="2:2">
      <c r="B6128" s="79"/>
    </row>
    <row r="6129" spans="2:2">
      <c r="B6129" s="79"/>
    </row>
    <row r="6130" spans="2:2">
      <c r="B6130" s="79"/>
    </row>
    <row r="6131" spans="2:2">
      <c r="B6131" s="79"/>
    </row>
    <row r="6132" spans="2:2">
      <c r="B6132" s="79"/>
    </row>
    <row r="6133" spans="2:2">
      <c r="B6133" s="79"/>
    </row>
    <row r="6134" spans="2:2">
      <c r="B6134" s="79"/>
    </row>
    <row r="6135" spans="2:2">
      <c r="B6135" s="79"/>
    </row>
    <row r="6136" spans="2:2">
      <c r="B6136" s="79"/>
    </row>
    <row r="6137" spans="2:2">
      <c r="B6137" s="79"/>
    </row>
    <row r="6138" spans="2:2">
      <c r="B6138" s="79"/>
    </row>
    <row r="6139" spans="2:2">
      <c r="B6139" s="79"/>
    </row>
    <row r="6140" spans="2:2">
      <c r="B6140" s="79"/>
    </row>
    <row r="6141" spans="2:2">
      <c r="B6141" s="79"/>
    </row>
    <row r="6142" spans="2:2">
      <c r="B6142" s="79"/>
    </row>
    <row r="6143" spans="2:2">
      <c r="B6143" s="79"/>
    </row>
    <row r="6144" spans="2:2">
      <c r="B6144" s="79"/>
    </row>
    <row r="6145" spans="2:2">
      <c r="B6145" s="79"/>
    </row>
    <row r="6146" spans="2:2">
      <c r="B6146" s="79"/>
    </row>
    <row r="6147" spans="2:2">
      <c r="B6147" s="79"/>
    </row>
    <row r="6148" spans="2:2">
      <c r="B6148" s="79"/>
    </row>
    <row r="6149" spans="2:2">
      <c r="B6149" s="79"/>
    </row>
    <row r="6150" spans="2:2">
      <c r="B6150" s="79"/>
    </row>
    <row r="6151" spans="2:2">
      <c r="B6151" s="79"/>
    </row>
    <row r="6152" spans="2:2">
      <c r="B6152" s="79"/>
    </row>
    <row r="6153" spans="2:2">
      <c r="B6153" s="79"/>
    </row>
    <row r="6154" spans="2:2">
      <c r="B6154" s="79"/>
    </row>
    <row r="6155" spans="2:2">
      <c r="B6155" s="79"/>
    </row>
    <row r="6156" spans="2:2">
      <c r="B6156" s="79"/>
    </row>
    <row r="6157" spans="2:2">
      <c r="B6157" s="79"/>
    </row>
    <row r="6158" spans="2:2">
      <c r="B6158" s="79"/>
    </row>
    <row r="6159" spans="2:2">
      <c r="B6159" s="79"/>
    </row>
    <row r="6160" spans="2:2">
      <c r="B6160" s="79"/>
    </row>
    <row r="6161" spans="2:2">
      <c r="B6161" s="79"/>
    </row>
    <row r="6162" spans="2:2">
      <c r="B6162" s="79"/>
    </row>
    <row r="6163" spans="2:2">
      <c r="B6163" s="79"/>
    </row>
    <row r="6164" spans="2:2">
      <c r="B6164" s="79"/>
    </row>
    <row r="6165" spans="2:2">
      <c r="B6165" s="79"/>
    </row>
    <row r="6166" spans="2:2">
      <c r="B6166" s="79"/>
    </row>
    <row r="6167" spans="2:2">
      <c r="B6167" s="79"/>
    </row>
    <row r="6168" spans="2:2">
      <c r="B6168" s="79"/>
    </row>
    <row r="6169" spans="2:2">
      <c r="B6169" s="79"/>
    </row>
    <row r="6170" spans="2:2">
      <c r="B6170" s="79"/>
    </row>
    <row r="6171" spans="2:2">
      <c r="B6171" s="79"/>
    </row>
    <row r="6172" spans="2:2">
      <c r="B6172" s="79"/>
    </row>
    <row r="6173" spans="2:2">
      <c r="B6173" s="79"/>
    </row>
    <row r="6174" spans="2:2">
      <c r="B6174" s="79"/>
    </row>
    <row r="6175" spans="2:2">
      <c r="B6175" s="79"/>
    </row>
    <row r="6176" spans="2:2">
      <c r="B6176" s="79"/>
    </row>
    <row r="6177" spans="2:2">
      <c r="B6177" s="79"/>
    </row>
    <row r="6178" spans="2:2">
      <c r="B6178" s="79"/>
    </row>
    <row r="6179" spans="2:2">
      <c r="B6179" s="79"/>
    </row>
    <row r="6180" spans="2:2">
      <c r="B6180" s="79"/>
    </row>
    <row r="6181" spans="2:2">
      <c r="B6181" s="79"/>
    </row>
    <row r="6182" spans="2:2">
      <c r="B6182" s="79"/>
    </row>
    <row r="6183" spans="2:2">
      <c r="B6183" s="79"/>
    </row>
    <row r="6184" spans="2:2">
      <c r="B6184" s="79"/>
    </row>
    <row r="6185" spans="2:2">
      <c r="B6185" s="79"/>
    </row>
    <row r="6186" spans="2:2">
      <c r="B6186" s="79"/>
    </row>
    <row r="6187" spans="2:2">
      <c r="B6187" s="79"/>
    </row>
    <row r="6188" spans="2:2">
      <c r="B6188" s="79"/>
    </row>
    <row r="6189" spans="2:2">
      <c r="B6189" s="79"/>
    </row>
    <row r="6190" spans="2:2">
      <c r="B6190" s="79"/>
    </row>
    <row r="6191" spans="2:2">
      <c r="B6191" s="79"/>
    </row>
    <row r="6192" spans="2:2">
      <c r="B6192" s="79"/>
    </row>
    <row r="6193" spans="2:2">
      <c r="B6193" s="79"/>
    </row>
    <row r="6194" spans="2:2">
      <c r="B6194" s="79"/>
    </row>
    <row r="6195" spans="2:2">
      <c r="B6195" s="79"/>
    </row>
    <row r="6196" spans="2:2">
      <c r="B6196" s="79"/>
    </row>
    <row r="6197" spans="2:2">
      <c r="B6197" s="79"/>
    </row>
    <row r="6198" spans="2:2">
      <c r="B6198" s="79"/>
    </row>
    <row r="6199" spans="2:2">
      <c r="B6199" s="79"/>
    </row>
    <row r="6200" spans="2:2">
      <c r="B6200" s="79"/>
    </row>
    <row r="6201" spans="2:2">
      <c r="B6201" s="79"/>
    </row>
    <row r="6202" spans="2:2">
      <c r="B6202" s="79"/>
    </row>
    <row r="6203" spans="2:2">
      <c r="B6203" s="79"/>
    </row>
    <row r="6204" spans="2:2">
      <c r="B6204" s="79"/>
    </row>
    <row r="6205" spans="2:2">
      <c r="B6205" s="79"/>
    </row>
    <row r="6206" spans="2:2">
      <c r="B6206" s="79"/>
    </row>
    <row r="6207" spans="2:2">
      <c r="B6207" s="79"/>
    </row>
    <row r="6208" spans="2:2">
      <c r="B6208" s="79"/>
    </row>
    <row r="6209" spans="2:2">
      <c r="B6209" s="79"/>
    </row>
    <row r="6210" spans="2:2">
      <c r="B6210" s="79"/>
    </row>
    <row r="6211" spans="2:2">
      <c r="B6211" s="79"/>
    </row>
    <row r="6212" spans="2:2">
      <c r="B6212" s="79"/>
    </row>
    <row r="6213" spans="2:2">
      <c r="B6213" s="79"/>
    </row>
    <row r="6214" spans="2:2">
      <c r="B6214" s="79"/>
    </row>
    <row r="6215" spans="2:2">
      <c r="B6215" s="79"/>
    </row>
    <row r="6216" spans="2:2">
      <c r="B6216" s="79"/>
    </row>
    <row r="6217" spans="2:2">
      <c r="B6217" s="79"/>
    </row>
    <row r="6218" spans="2:2">
      <c r="B6218" s="79"/>
    </row>
    <row r="6219" spans="2:2">
      <c r="B6219" s="79"/>
    </row>
    <row r="6220" spans="2:2">
      <c r="B6220" s="79"/>
    </row>
    <row r="6221" spans="2:2">
      <c r="B6221" s="79"/>
    </row>
    <row r="6222" spans="2:2">
      <c r="B6222" s="79"/>
    </row>
    <row r="6223" spans="2:2">
      <c r="B6223" s="79"/>
    </row>
    <row r="6224" spans="2:2">
      <c r="B6224" s="79"/>
    </row>
    <row r="6225" spans="2:2">
      <c r="B6225" s="79"/>
    </row>
    <row r="6226" spans="2:2">
      <c r="B6226" s="79"/>
    </row>
    <row r="6227" spans="2:2">
      <c r="B6227" s="79"/>
    </row>
    <row r="6228" spans="2:2">
      <c r="B6228" s="79"/>
    </row>
    <row r="6229" spans="2:2">
      <c r="B6229" s="79"/>
    </row>
    <row r="6230" spans="2:2">
      <c r="B6230" s="79"/>
    </row>
    <row r="6231" spans="2:2">
      <c r="B6231" s="79"/>
    </row>
    <row r="6232" spans="2:2">
      <c r="B6232" s="79"/>
    </row>
    <row r="6233" spans="2:2">
      <c r="B6233" s="79"/>
    </row>
    <row r="6234" spans="2:2">
      <c r="B6234" s="79"/>
    </row>
    <row r="6235" spans="2:2">
      <c r="B6235" s="79"/>
    </row>
    <row r="6236" spans="2:2">
      <c r="B6236" s="79"/>
    </row>
    <row r="6237" spans="2:2">
      <c r="B6237" s="79"/>
    </row>
    <row r="6238" spans="2:2">
      <c r="B6238" s="79"/>
    </row>
    <row r="6239" spans="2:2">
      <c r="B6239" s="79"/>
    </row>
    <row r="6240" spans="2:2">
      <c r="B6240" s="79"/>
    </row>
    <row r="6241" spans="2:2">
      <c r="B6241" s="79"/>
    </row>
    <row r="6242" spans="2:2">
      <c r="B6242" s="79"/>
    </row>
    <row r="6243" spans="2:2">
      <c r="B6243" s="79"/>
    </row>
    <row r="6244" spans="2:2">
      <c r="B6244" s="79"/>
    </row>
    <row r="6245" spans="2:2">
      <c r="B6245" s="79"/>
    </row>
    <row r="6246" spans="2:2">
      <c r="B6246" s="79"/>
    </row>
    <row r="6247" spans="2:2">
      <c r="B6247" s="79"/>
    </row>
    <row r="6248" spans="2:2">
      <c r="B6248" s="79"/>
    </row>
    <row r="6249" spans="2:2">
      <c r="B6249" s="79"/>
    </row>
    <row r="6250" spans="2:2">
      <c r="B6250" s="79"/>
    </row>
    <row r="6251" spans="2:2">
      <c r="B6251" s="79"/>
    </row>
    <row r="6252" spans="2:2">
      <c r="B6252" s="79"/>
    </row>
    <row r="6253" spans="2:2">
      <c r="B6253" s="79"/>
    </row>
    <row r="6254" spans="2:2">
      <c r="B6254" s="79"/>
    </row>
    <row r="6255" spans="2:2">
      <c r="B6255" s="79"/>
    </row>
    <row r="6256" spans="2:2">
      <c r="B6256" s="79"/>
    </row>
    <row r="6257" spans="2:2">
      <c r="B6257" s="79"/>
    </row>
    <row r="6258" spans="2:2">
      <c r="B6258" s="79"/>
    </row>
    <row r="6259" spans="2:2">
      <c r="B6259" s="79"/>
    </row>
    <row r="6260" spans="2:2">
      <c r="B6260" s="79"/>
    </row>
    <row r="6261" spans="2:2">
      <c r="B6261" s="79"/>
    </row>
    <row r="6262" spans="2:2">
      <c r="B6262" s="79"/>
    </row>
    <row r="6263" spans="2:2">
      <c r="B6263" s="79"/>
    </row>
    <row r="6264" spans="2:2">
      <c r="B6264" s="79"/>
    </row>
    <row r="6265" spans="2:2">
      <c r="B6265" s="79"/>
    </row>
    <row r="6266" spans="2:2">
      <c r="B6266" s="79"/>
    </row>
    <row r="6267" spans="2:2">
      <c r="B6267" s="79"/>
    </row>
    <row r="6268" spans="2:2">
      <c r="B6268" s="79"/>
    </row>
    <row r="6269" spans="2:2">
      <c r="B6269" s="79"/>
    </row>
    <row r="6270" spans="2:2">
      <c r="B6270" s="79"/>
    </row>
    <row r="6271" spans="2:2">
      <c r="B6271" s="79"/>
    </row>
    <row r="6272" spans="2:2">
      <c r="B6272" s="79"/>
    </row>
    <row r="6273" spans="2:2">
      <c r="B6273" s="79"/>
    </row>
    <row r="6274" spans="2:2">
      <c r="B6274" s="79"/>
    </row>
    <row r="6275" spans="2:2">
      <c r="B6275" s="79"/>
    </row>
    <row r="6276" spans="2:2">
      <c r="B6276" s="79"/>
    </row>
    <row r="6277" spans="2:2">
      <c r="B6277" s="79"/>
    </row>
    <row r="6278" spans="2:2">
      <c r="B6278" s="79"/>
    </row>
    <row r="6279" spans="2:2">
      <c r="B6279" s="79"/>
    </row>
    <row r="6280" spans="2:2">
      <c r="B6280" s="79"/>
    </row>
    <row r="6281" spans="2:2">
      <c r="B6281" s="79"/>
    </row>
    <row r="6282" spans="2:2">
      <c r="B6282" s="79"/>
    </row>
    <row r="6283" spans="2:2">
      <c r="B6283" s="79"/>
    </row>
    <row r="6284" spans="2:2">
      <c r="B6284" s="79"/>
    </row>
    <row r="6285" spans="2:2">
      <c r="B6285" s="79"/>
    </row>
    <row r="6286" spans="2:2">
      <c r="B6286" s="79"/>
    </row>
    <row r="6287" spans="2:2">
      <c r="B6287" s="79"/>
    </row>
    <row r="6288" spans="2:2">
      <c r="B6288" s="79"/>
    </row>
    <row r="6289" spans="2:2">
      <c r="B6289" s="79"/>
    </row>
    <row r="6290" spans="2:2">
      <c r="B6290" s="79"/>
    </row>
    <row r="6291" spans="2:2">
      <c r="B6291" s="79"/>
    </row>
    <row r="6292" spans="2:2">
      <c r="B6292" s="79"/>
    </row>
    <row r="6293" spans="2:2">
      <c r="B6293" s="79"/>
    </row>
    <row r="6294" spans="2:2">
      <c r="B6294" s="79"/>
    </row>
    <row r="6295" spans="2:2">
      <c r="B6295" s="79"/>
    </row>
    <row r="6296" spans="2:2">
      <c r="B6296" s="79"/>
    </row>
    <row r="6297" spans="2:2">
      <c r="B6297" s="79"/>
    </row>
    <row r="6298" spans="2:2">
      <c r="B6298" s="79"/>
    </row>
    <row r="6299" spans="2:2">
      <c r="B6299" s="79"/>
    </row>
    <row r="6300" spans="2:2">
      <c r="B6300" s="79"/>
    </row>
    <row r="6301" spans="2:2">
      <c r="B6301" s="79"/>
    </row>
    <row r="6302" spans="2:2">
      <c r="B6302" s="79"/>
    </row>
    <row r="6303" spans="2:2">
      <c r="B6303" s="79"/>
    </row>
    <row r="6304" spans="2:2">
      <c r="B6304" s="79"/>
    </row>
    <row r="6305" spans="2:2">
      <c r="B6305" s="79"/>
    </row>
    <row r="6306" spans="2:2">
      <c r="B6306" s="79"/>
    </row>
    <row r="6307" spans="2:2">
      <c r="B6307" s="79"/>
    </row>
    <row r="6308" spans="2:2">
      <c r="B6308" s="79"/>
    </row>
    <row r="6309" spans="2:2">
      <c r="B6309" s="79"/>
    </row>
    <row r="6310" spans="2:2">
      <c r="B6310" s="79"/>
    </row>
    <row r="6311" spans="2:2">
      <c r="B6311" s="79"/>
    </row>
    <row r="6312" spans="2:2">
      <c r="B6312" s="79"/>
    </row>
    <row r="6313" spans="2:2">
      <c r="B6313" s="79"/>
    </row>
    <row r="6314" spans="2:2">
      <c r="B6314" s="79"/>
    </row>
    <row r="6315" spans="2:2">
      <c r="B6315" s="79"/>
    </row>
    <row r="6316" spans="2:2">
      <c r="B6316" s="79"/>
    </row>
    <row r="6317" spans="2:2">
      <c r="B6317" s="79"/>
    </row>
    <row r="6318" spans="2:2">
      <c r="B6318" s="79"/>
    </row>
    <row r="6319" spans="2:2">
      <c r="B6319" s="79"/>
    </row>
    <row r="6320" spans="2:2">
      <c r="B6320" s="79"/>
    </row>
    <row r="6321" spans="2:2">
      <c r="B6321" s="79"/>
    </row>
    <row r="6322" spans="2:2">
      <c r="B6322" s="79"/>
    </row>
    <row r="6323" spans="2:2">
      <c r="B6323" s="79"/>
    </row>
    <row r="6324" spans="2:2">
      <c r="B6324" s="79"/>
    </row>
    <row r="6325" spans="2:2">
      <c r="B6325" s="79"/>
    </row>
    <row r="6326" spans="2:2">
      <c r="B6326" s="79"/>
    </row>
    <row r="6327" spans="2:2">
      <c r="B6327" s="79"/>
    </row>
    <row r="6328" spans="2:2">
      <c r="B6328" s="79"/>
    </row>
    <row r="6329" spans="2:2">
      <c r="B6329" s="79"/>
    </row>
    <row r="6330" spans="2:2">
      <c r="B6330" s="79"/>
    </row>
    <row r="6331" spans="2:2">
      <c r="B6331" s="79"/>
    </row>
    <row r="6332" spans="2:2">
      <c r="B6332" s="79"/>
    </row>
    <row r="6333" spans="2:2">
      <c r="B6333" s="79"/>
    </row>
    <row r="6334" spans="2:2">
      <c r="B6334" s="79"/>
    </row>
    <row r="6335" spans="2:2">
      <c r="B6335" s="79"/>
    </row>
    <row r="6336" spans="2:2">
      <c r="B6336" s="79"/>
    </row>
    <row r="6337" spans="2:2">
      <c r="B6337" s="79"/>
    </row>
    <row r="6338" spans="2:2">
      <c r="B6338" s="79"/>
    </row>
    <row r="6339" spans="2:2">
      <c r="B6339" s="79"/>
    </row>
    <row r="6340" spans="2:2">
      <c r="B6340" s="79"/>
    </row>
    <row r="6341" spans="2:2">
      <c r="B6341" s="79"/>
    </row>
    <row r="6342" spans="2:2">
      <c r="B6342" s="79"/>
    </row>
    <row r="6343" spans="2:2">
      <c r="B6343" s="79"/>
    </row>
    <row r="6344" spans="2:2">
      <c r="B6344" s="79"/>
    </row>
    <row r="6345" spans="2:2">
      <c r="B6345" s="79"/>
    </row>
    <row r="6346" spans="2:2">
      <c r="B6346" s="79"/>
    </row>
    <row r="6347" spans="2:2">
      <c r="B6347" s="79"/>
    </row>
    <row r="6348" spans="2:2">
      <c r="B6348" s="79"/>
    </row>
    <row r="6349" spans="2:2">
      <c r="B6349" s="79"/>
    </row>
    <row r="6350" spans="2:2">
      <c r="B6350" s="79"/>
    </row>
    <row r="6351" spans="2:2">
      <c r="B6351" s="79"/>
    </row>
    <row r="6352" spans="2:2">
      <c r="B6352" s="79"/>
    </row>
    <row r="6353" spans="2:2">
      <c r="B6353" s="79"/>
    </row>
    <row r="6354" spans="2:2">
      <c r="B6354" s="79"/>
    </row>
    <row r="6355" spans="2:2">
      <c r="B6355" s="79"/>
    </row>
    <row r="6356" spans="2:2">
      <c r="B6356" s="79"/>
    </row>
    <row r="6357" spans="2:2">
      <c r="B6357" s="79"/>
    </row>
    <row r="6358" spans="2:2">
      <c r="B6358" s="79"/>
    </row>
    <row r="6359" spans="2:2">
      <c r="B6359" s="79"/>
    </row>
    <row r="6360" spans="2:2">
      <c r="B6360" s="79"/>
    </row>
    <row r="6361" spans="2:2">
      <c r="B6361" s="79"/>
    </row>
    <row r="6362" spans="2:2">
      <c r="B6362" s="79"/>
    </row>
    <row r="6363" spans="2:2">
      <c r="B6363" s="79"/>
    </row>
    <row r="6364" spans="2:2">
      <c r="B6364" s="79"/>
    </row>
    <row r="6365" spans="2:2">
      <c r="B6365" s="79"/>
    </row>
    <row r="6366" spans="2:2">
      <c r="B6366" s="79"/>
    </row>
    <row r="6367" spans="2:2">
      <c r="B6367" s="79"/>
    </row>
    <row r="6368" spans="2:2">
      <c r="B6368" s="79"/>
    </row>
    <row r="6369" spans="2:2">
      <c r="B6369" s="79"/>
    </row>
    <row r="6370" spans="2:2">
      <c r="B6370" s="79"/>
    </row>
    <row r="6371" spans="2:2">
      <c r="B6371" s="79"/>
    </row>
    <row r="6372" spans="2:2">
      <c r="B6372" s="79"/>
    </row>
    <row r="6373" spans="2:2">
      <c r="B6373" s="79"/>
    </row>
    <row r="6374" spans="2:2">
      <c r="B6374" s="79"/>
    </row>
    <row r="6375" spans="2:2">
      <c r="B6375" s="79"/>
    </row>
    <row r="6376" spans="2:2">
      <c r="B6376" s="79"/>
    </row>
    <row r="6377" spans="2:2">
      <c r="B6377" s="79"/>
    </row>
    <row r="6378" spans="2:2">
      <c r="B6378" s="79"/>
    </row>
    <row r="6379" spans="2:2">
      <c r="B6379" s="79"/>
    </row>
    <row r="6380" spans="2:2">
      <c r="B6380" s="79"/>
    </row>
    <row r="6381" spans="2:2">
      <c r="B6381" s="79"/>
    </row>
    <row r="6382" spans="2:2">
      <c r="B6382" s="79"/>
    </row>
    <row r="6383" spans="2:2">
      <c r="B6383" s="79"/>
    </row>
    <row r="6384" spans="2:2">
      <c r="B6384" s="79"/>
    </row>
    <row r="6385" spans="2:2">
      <c r="B6385" s="79"/>
    </row>
    <row r="6386" spans="2:2">
      <c r="B6386" s="79"/>
    </row>
    <row r="6387" spans="2:2">
      <c r="B6387" s="79"/>
    </row>
    <row r="6388" spans="2:2">
      <c r="B6388" s="79"/>
    </row>
    <row r="6389" spans="2:2">
      <c r="B6389" s="79"/>
    </row>
    <row r="6390" spans="2:2">
      <c r="B6390" s="79"/>
    </row>
    <row r="6391" spans="2:2">
      <c r="B6391" s="79"/>
    </row>
    <row r="6392" spans="2:2">
      <c r="B6392" s="79"/>
    </row>
    <row r="6393" spans="2:2">
      <c r="B6393" s="79"/>
    </row>
    <row r="6394" spans="2:2">
      <c r="B6394" s="79"/>
    </row>
    <row r="6395" spans="2:2">
      <c r="B6395" s="79"/>
    </row>
    <row r="6396" spans="2:2">
      <c r="B6396" s="79"/>
    </row>
    <row r="6397" spans="2:2">
      <c r="B6397" s="79"/>
    </row>
    <row r="6398" spans="2:2">
      <c r="B6398" s="79"/>
    </row>
    <row r="6399" spans="2:2">
      <c r="B6399" s="79"/>
    </row>
    <row r="6400" spans="2:2">
      <c r="B6400" s="79"/>
    </row>
    <row r="6401" spans="2:2">
      <c r="B6401" s="79"/>
    </row>
    <row r="6402" spans="2:2">
      <c r="B6402" s="79"/>
    </row>
    <row r="6403" spans="2:2">
      <c r="B6403" s="79"/>
    </row>
    <row r="6404" spans="2:2">
      <c r="B6404" s="79"/>
    </row>
    <row r="6405" spans="2:2">
      <c r="B6405" s="79"/>
    </row>
    <row r="6406" spans="2:2">
      <c r="B6406" s="79"/>
    </row>
    <row r="6407" spans="2:2">
      <c r="B6407" s="79"/>
    </row>
    <row r="6408" spans="2:2">
      <c r="B6408" s="79"/>
    </row>
    <row r="6409" spans="2:2">
      <c r="B6409" s="79"/>
    </row>
    <row r="6410" spans="2:2">
      <c r="B6410" s="79"/>
    </row>
    <row r="6411" spans="2:2">
      <c r="B6411" s="79"/>
    </row>
    <row r="6412" spans="2:2">
      <c r="B6412" s="79"/>
    </row>
    <row r="6413" spans="2:2">
      <c r="B6413" s="79"/>
    </row>
    <row r="6414" spans="2:2">
      <c r="B6414" s="79"/>
    </row>
    <row r="6415" spans="2:2">
      <c r="B6415" s="79"/>
    </row>
    <row r="6416" spans="2:2">
      <c r="B6416" s="79"/>
    </row>
    <row r="6417" spans="2:2">
      <c r="B6417" s="79"/>
    </row>
    <row r="6418" spans="2:2">
      <c r="B6418" s="79"/>
    </row>
    <row r="6419" spans="2:2">
      <c r="B6419" s="79"/>
    </row>
    <row r="6420" spans="2:2">
      <c r="B6420" s="79"/>
    </row>
    <row r="6421" spans="2:2">
      <c r="B6421" s="79"/>
    </row>
    <row r="6422" spans="2:2">
      <c r="B6422" s="79"/>
    </row>
    <row r="6423" spans="2:2">
      <c r="B6423" s="79"/>
    </row>
    <row r="6424" spans="2:2">
      <c r="B6424" s="79"/>
    </row>
    <row r="6425" spans="2:2">
      <c r="B6425" s="79"/>
    </row>
    <row r="6426" spans="2:2">
      <c r="B6426" s="79"/>
    </row>
    <row r="6427" spans="2:2">
      <c r="B6427" s="79"/>
    </row>
    <row r="6428" spans="2:2">
      <c r="B6428" s="79"/>
    </row>
    <row r="6429" spans="2:2">
      <c r="B6429" s="79"/>
    </row>
    <row r="6430" spans="2:2">
      <c r="B6430" s="79"/>
    </row>
    <row r="6431" spans="2:2">
      <c r="B6431" s="79"/>
    </row>
    <row r="6432" spans="2:2">
      <c r="B6432" s="79"/>
    </row>
    <row r="6433" spans="2:2">
      <c r="B6433" s="79"/>
    </row>
    <row r="6434" spans="2:2">
      <c r="B6434" s="79"/>
    </row>
    <row r="6435" spans="2:2">
      <c r="B6435" s="79"/>
    </row>
    <row r="6436" spans="2:2">
      <c r="B6436" s="79"/>
    </row>
    <row r="6437" spans="2:2">
      <c r="B6437" s="79"/>
    </row>
    <row r="6438" spans="2:2">
      <c r="B6438" s="79"/>
    </row>
    <row r="6439" spans="2:2">
      <c r="B6439" s="79"/>
    </row>
    <row r="6440" spans="2:2">
      <c r="B6440" s="79"/>
    </row>
    <row r="6441" spans="2:2">
      <c r="B6441" s="79"/>
    </row>
    <row r="6442" spans="2:2">
      <c r="B6442" s="79"/>
    </row>
    <row r="6443" spans="2:2">
      <c r="B6443" s="79"/>
    </row>
    <row r="6444" spans="2:2">
      <c r="B6444" s="79"/>
    </row>
    <row r="6445" spans="2:2">
      <c r="B6445" s="79"/>
    </row>
    <row r="6446" spans="2:2">
      <c r="B6446" s="79"/>
    </row>
    <row r="6447" spans="2:2">
      <c r="B6447" s="79"/>
    </row>
    <row r="6448" spans="2:2">
      <c r="B6448" s="79"/>
    </row>
    <row r="6449" spans="2:2">
      <c r="B6449" s="79"/>
    </row>
    <row r="6450" spans="2:2">
      <c r="B6450" s="79"/>
    </row>
    <row r="6451" spans="2:2">
      <c r="B6451" s="79"/>
    </row>
    <row r="6452" spans="2:2">
      <c r="B6452" s="79"/>
    </row>
    <row r="6453" spans="2:2">
      <c r="B6453" s="79"/>
    </row>
    <row r="6454" spans="2:2">
      <c r="B6454" s="79"/>
    </row>
    <row r="6455" spans="2:2">
      <c r="B6455" s="79"/>
    </row>
    <row r="6456" spans="2:2">
      <c r="B6456" s="79"/>
    </row>
    <row r="6457" spans="2:2">
      <c r="B6457" s="79"/>
    </row>
    <row r="6458" spans="2:2">
      <c r="B6458" s="79"/>
    </row>
    <row r="6459" spans="2:2">
      <c r="B6459" s="79"/>
    </row>
    <row r="6460" spans="2:2">
      <c r="B6460" s="79"/>
    </row>
    <row r="6461" spans="2:2">
      <c r="B6461" s="79"/>
    </row>
    <row r="6462" spans="2:2">
      <c r="B6462" s="79"/>
    </row>
    <row r="6463" spans="2:2">
      <c r="B6463" s="79"/>
    </row>
    <row r="6464" spans="2:2">
      <c r="B6464" s="79"/>
    </row>
    <row r="6465" spans="2:2">
      <c r="B6465" s="79"/>
    </row>
    <row r="6466" spans="2:2">
      <c r="B6466" s="79"/>
    </row>
    <row r="6467" spans="2:2">
      <c r="B6467" s="79"/>
    </row>
    <row r="6468" spans="2:2">
      <c r="B6468" s="79"/>
    </row>
    <row r="6469" spans="2:2">
      <c r="B6469" s="79"/>
    </row>
    <row r="6470" spans="2:2">
      <c r="B6470" s="79"/>
    </row>
    <row r="6471" spans="2:2">
      <c r="B6471" s="79"/>
    </row>
    <row r="6472" spans="2:2">
      <c r="B6472" s="79"/>
    </row>
    <row r="6473" spans="2:2">
      <c r="B6473" s="79"/>
    </row>
    <row r="6474" spans="2:2">
      <c r="B6474" s="79"/>
    </row>
    <row r="6475" spans="2:2">
      <c r="B6475" s="79"/>
    </row>
    <row r="6476" spans="2:2">
      <c r="B6476" s="79"/>
    </row>
    <row r="6477" spans="2:2">
      <c r="B6477" s="79"/>
    </row>
    <row r="6478" spans="2:2">
      <c r="B6478" s="79"/>
    </row>
    <row r="6479" spans="2:2">
      <c r="B6479" s="79"/>
    </row>
    <row r="6480" spans="2:2">
      <c r="B6480" s="79"/>
    </row>
    <row r="6481" spans="2:2">
      <c r="B6481" s="79"/>
    </row>
    <row r="6482" spans="2:2">
      <c r="B6482" s="79"/>
    </row>
    <row r="6483" spans="2:2">
      <c r="B6483" s="79"/>
    </row>
    <row r="6484" spans="2:2">
      <c r="B6484" s="79"/>
    </row>
    <row r="6485" spans="2:2">
      <c r="B6485" s="79"/>
    </row>
    <row r="6486" spans="2:2">
      <c r="B6486" s="79"/>
    </row>
    <row r="6487" spans="2:2">
      <c r="B6487" s="79"/>
    </row>
    <row r="6488" spans="2:2">
      <c r="B6488" s="79"/>
    </row>
    <row r="6489" spans="2:2">
      <c r="B6489" s="79"/>
    </row>
    <row r="6490" spans="2:2">
      <c r="B6490" s="79"/>
    </row>
    <row r="6491" spans="2:2">
      <c r="B6491" s="79"/>
    </row>
    <row r="6492" spans="2:2">
      <c r="B6492" s="79"/>
    </row>
    <row r="6493" spans="2:2">
      <c r="B6493" s="79"/>
    </row>
    <row r="6494" spans="2:2">
      <c r="B6494" s="79"/>
    </row>
    <row r="6495" spans="2:2">
      <c r="B6495" s="79"/>
    </row>
    <row r="6496" spans="2:2">
      <c r="B6496" s="79"/>
    </row>
    <row r="6497" spans="2:2">
      <c r="B6497" s="79"/>
    </row>
    <row r="6498" spans="2:2">
      <c r="B6498" s="79"/>
    </row>
    <row r="6499" spans="2:2">
      <c r="B6499" s="79"/>
    </row>
    <row r="6500" spans="2:2">
      <c r="B6500" s="79"/>
    </row>
    <row r="6501" spans="2:2">
      <c r="B6501" s="79"/>
    </row>
    <row r="6502" spans="2:2">
      <c r="B6502" s="79"/>
    </row>
    <row r="6503" spans="2:2">
      <c r="B6503" s="79"/>
    </row>
    <row r="6504" spans="2:2">
      <c r="B6504" s="79"/>
    </row>
    <row r="6505" spans="2:2">
      <c r="B6505" s="79"/>
    </row>
    <row r="6506" spans="2:2">
      <c r="B6506" s="79"/>
    </row>
    <row r="6507" spans="2:2">
      <c r="B6507" s="79"/>
    </row>
    <row r="6508" spans="2:2">
      <c r="B6508" s="79"/>
    </row>
    <row r="6509" spans="2:2">
      <c r="B6509" s="79"/>
    </row>
    <row r="6510" spans="2:2">
      <c r="B6510" s="79"/>
    </row>
    <row r="6511" spans="2:2">
      <c r="B6511" s="79"/>
    </row>
    <row r="6512" spans="2:2">
      <c r="B6512" s="79"/>
    </row>
    <row r="6513" spans="2:2">
      <c r="B6513" s="79"/>
    </row>
    <row r="6514" spans="2:2">
      <c r="B6514" s="79"/>
    </row>
    <row r="6515" spans="2:2">
      <c r="B6515" s="79"/>
    </row>
    <row r="6516" spans="2:2">
      <c r="B6516" s="79"/>
    </row>
    <row r="6517" spans="2:2">
      <c r="B6517" s="79"/>
    </row>
    <row r="6518" spans="2:2">
      <c r="B6518" s="79"/>
    </row>
    <row r="6519" spans="2:2">
      <c r="B6519" s="79"/>
    </row>
    <row r="6520" spans="2:2">
      <c r="B6520" s="79"/>
    </row>
    <row r="6521" spans="2:2">
      <c r="B6521" s="79"/>
    </row>
    <row r="6522" spans="2:2">
      <c r="B6522" s="79"/>
    </row>
    <row r="6523" spans="2:2">
      <c r="B6523" s="79"/>
    </row>
    <row r="6524" spans="2:2">
      <c r="B6524" s="79"/>
    </row>
    <row r="6525" spans="2:2">
      <c r="B6525" s="79"/>
    </row>
    <row r="6526" spans="2:2">
      <c r="B6526" s="79"/>
    </row>
    <row r="6527" spans="2:2">
      <c r="B6527" s="79"/>
    </row>
    <row r="6528" spans="2:2">
      <c r="B6528" s="79"/>
    </row>
    <row r="6529" spans="2:2">
      <c r="B6529" s="79"/>
    </row>
    <row r="6530" spans="2:2">
      <c r="B6530" s="79"/>
    </row>
    <row r="6531" spans="2:2">
      <c r="B6531" s="79"/>
    </row>
    <row r="6532" spans="2:2">
      <c r="B6532" s="79"/>
    </row>
    <row r="6533" spans="2:2">
      <c r="B6533" s="79"/>
    </row>
    <row r="6534" spans="2:2">
      <c r="B6534" s="79"/>
    </row>
    <row r="6535" spans="2:2">
      <c r="B6535" s="79"/>
    </row>
    <row r="6536" spans="2:2">
      <c r="B6536" s="79"/>
    </row>
    <row r="6537" spans="2:2">
      <c r="B6537" s="79"/>
    </row>
    <row r="6538" spans="2:2">
      <c r="B6538" s="79"/>
    </row>
    <row r="6539" spans="2:2">
      <c r="B6539" s="79"/>
    </row>
    <row r="6540" spans="2:2">
      <c r="B6540" s="79"/>
    </row>
    <row r="6541" spans="2:2">
      <c r="B6541" s="79"/>
    </row>
    <row r="6542" spans="2:2">
      <c r="B6542" s="79"/>
    </row>
    <row r="6543" spans="2:2">
      <c r="B6543" s="79"/>
    </row>
    <row r="6544" spans="2:2">
      <c r="B6544" s="79"/>
    </row>
    <row r="6545" spans="2:2">
      <c r="B6545" s="79"/>
    </row>
    <row r="6546" spans="2:2">
      <c r="B6546" s="79"/>
    </row>
    <row r="6547" spans="2:2">
      <c r="B6547" s="79"/>
    </row>
    <row r="6548" spans="2:2">
      <c r="B6548" s="79"/>
    </row>
    <row r="6549" spans="2:2">
      <c r="B6549" s="79"/>
    </row>
    <row r="6550" spans="2:2">
      <c r="B6550" s="79"/>
    </row>
    <row r="6551" spans="2:2">
      <c r="B6551" s="79"/>
    </row>
    <row r="6552" spans="2:2">
      <c r="B6552" s="79"/>
    </row>
    <row r="6553" spans="2:2">
      <c r="B6553" s="79"/>
    </row>
    <row r="6554" spans="2:2">
      <c r="B6554" s="79"/>
    </row>
    <row r="6555" spans="2:2">
      <c r="B6555" s="79"/>
    </row>
    <row r="6556" spans="2:2">
      <c r="B6556" s="79"/>
    </row>
    <row r="6557" spans="2:2">
      <c r="B6557" s="79"/>
    </row>
    <row r="6558" spans="2:2">
      <c r="B6558" s="79"/>
    </row>
    <row r="6559" spans="2:2">
      <c r="B6559" s="79"/>
    </row>
    <row r="6560" spans="2:2">
      <c r="B6560" s="79"/>
    </row>
    <row r="6561" spans="2:2">
      <c r="B6561" s="79"/>
    </row>
    <row r="6562" spans="2:2">
      <c r="B6562" s="79"/>
    </row>
    <row r="6563" spans="2:2">
      <c r="B6563" s="79"/>
    </row>
    <row r="6564" spans="2:2">
      <c r="B6564" s="79"/>
    </row>
    <row r="6565" spans="2:2">
      <c r="B6565" s="79"/>
    </row>
    <row r="6566" spans="2:2">
      <c r="B6566" s="79"/>
    </row>
    <row r="6567" spans="2:2">
      <c r="B6567" s="79"/>
    </row>
    <row r="6568" spans="2:2">
      <c r="B6568" s="79"/>
    </row>
    <row r="6569" spans="2:2">
      <c r="B6569" s="79"/>
    </row>
    <row r="6570" spans="2:2">
      <c r="B6570" s="79"/>
    </row>
    <row r="6571" spans="2:2">
      <c r="B6571" s="79"/>
    </row>
    <row r="6572" spans="2:2">
      <c r="B6572" s="79"/>
    </row>
    <row r="6573" spans="2:2">
      <c r="B6573" s="79"/>
    </row>
    <row r="6574" spans="2:2">
      <c r="B6574" s="79"/>
    </row>
    <row r="6575" spans="2:2">
      <c r="B6575" s="79"/>
    </row>
    <row r="6576" spans="2:2">
      <c r="B6576" s="79"/>
    </row>
    <row r="6577" spans="2:2">
      <c r="B6577" s="79"/>
    </row>
    <row r="6578" spans="2:2">
      <c r="B6578" s="79"/>
    </row>
    <row r="6579" spans="2:2">
      <c r="B6579" s="79"/>
    </row>
    <row r="6580" spans="2:2">
      <c r="B6580" s="79"/>
    </row>
    <row r="6581" spans="2:2">
      <c r="B6581" s="79"/>
    </row>
    <row r="6582" spans="2:2">
      <c r="B6582" s="79"/>
    </row>
    <row r="6583" spans="2:2">
      <c r="B6583" s="79"/>
    </row>
    <row r="6584" spans="2:2">
      <c r="B6584" s="79"/>
    </row>
    <row r="6585" spans="2:2">
      <c r="B6585" s="79"/>
    </row>
    <row r="6586" spans="2:2">
      <c r="B6586" s="79"/>
    </row>
    <row r="6587" spans="2:2">
      <c r="B6587" s="79"/>
    </row>
    <row r="6588" spans="2:2">
      <c r="B6588" s="79"/>
    </row>
    <row r="6589" spans="2:2">
      <c r="B6589" s="79"/>
    </row>
    <row r="6590" spans="2:2">
      <c r="B6590" s="79"/>
    </row>
    <row r="6591" spans="2:2">
      <c r="B6591" s="79"/>
    </row>
    <row r="6592" spans="2:2">
      <c r="B6592" s="79"/>
    </row>
    <row r="6593" spans="2:2">
      <c r="B6593" s="79"/>
    </row>
    <row r="6594" spans="2:2">
      <c r="B6594" s="79"/>
    </row>
    <row r="6595" spans="2:2">
      <c r="B6595" s="79"/>
    </row>
    <row r="6596" spans="2:2">
      <c r="B6596" s="79"/>
    </row>
    <row r="6597" spans="2:2">
      <c r="B6597" s="79"/>
    </row>
    <row r="6598" spans="2:2">
      <c r="B6598" s="79"/>
    </row>
    <row r="6599" spans="2:2">
      <c r="B6599" s="79"/>
    </row>
    <row r="6600" spans="2:2">
      <c r="B6600" s="79"/>
    </row>
    <row r="6601" spans="2:2">
      <c r="B6601" s="79"/>
    </row>
    <row r="6602" spans="2:2">
      <c r="B6602" s="79"/>
    </row>
    <row r="6603" spans="2:2">
      <c r="B6603" s="79"/>
    </row>
    <row r="6604" spans="2:2">
      <c r="B6604" s="79"/>
    </row>
    <row r="6605" spans="2:2">
      <c r="B6605" s="79"/>
    </row>
    <row r="6606" spans="2:2">
      <c r="B6606" s="79"/>
    </row>
    <row r="6607" spans="2:2">
      <c r="B6607" s="79"/>
    </row>
    <row r="6608" spans="2:2">
      <c r="B6608" s="79"/>
    </row>
    <row r="6609" spans="2:2">
      <c r="B6609" s="79"/>
    </row>
    <row r="6610" spans="2:2">
      <c r="B6610" s="79"/>
    </row>
    <row r="6611" spans="2:2">
      <c r="B6611" s="79"/>
    </row>
    <row r="6612" spans="2:2">
      <c r="B6612" s="79"/>
    </row>
    <row r="6613" spans="2:2">
      <c r="B6613" s="79"/>
    </row>
    <row r="6614" spans="2:2">
      <c r="B6614" s="79"/>
    </row>
    <row r="6615" spans="2:2">
      <c r="B6615" s="79"/>
    </row>
    <row r="6616" spans="2:2">
      <c r="B6616" s="79"/>
    </row>
    <row r="6617" spans="2:2">
      <c r="B6617" s="79"/>
    </row>
    <row r="6618" spans="2:2">
      <c r="B6618" s="79"/>
    </row>
    <row r="6619" spans="2:2">
      <c r="B6619" s="79"/>
    </row>
    <row r="6620" spans="2:2">
      <c r="B6620" s="79"/>
    </row>
    <row r="6621" spans="2:2">
      <c r="B6621" s="79"/>
    </row>
    <row r="6622" spans="2:2">
      <c r="B6622" s="79"/>
    </row>
    <row r="6623" spans="2:2">
      <c r="B6623" s="79"/>
    </row>
    <row r="6624" spans="2:2">
      <c r="B6624" s="79"/>
    </row>
    <row r="6625" spans="2:2">
      <c r="B6625" s="79"/>
    </row>
    <row r="6626" spans="2:2">
      <c r="B6626" s="79"/>
    </row>
    <row r="6627" spans="2:2">
      <c r="B6627" s="79"/>
    </row>
    <row r="6628" spans="2:2">
      <c r="B6628" s="79"/>
    </row>
    <row r="6629" spans="2:2">
      <c r="B6629" s="79"/>
    </row>
    <row r="6630" spans="2:2">
      <c r="B6630" s="79"/>
    </row>
    <row r="6631" spans="2:2">
      <c r="B6631" s="79"/>
    </row>
    <row r="6632" spans="2:2">
      <c r="B6632" s="79"/>
    </row>
    <row r="6633" spans="2:2">
      <c r="B6633" s="79"/>
    </row>
    <row r="6634" spans="2:2">
      <c r="B6634" s="79"/>
    </row>
    <row r="6635" spans="2:2">
      <c r="B6635" s="79"/>
    </row>
    <row r="6636" spans="2:2">
      <c r="B6636" s="79"/>
    </row>
    <row r="6637" spans="2:2">
      <c r="B6637" s="79"/>
    </row>
    <row r="6638" spans="2:2">
      <c r="B6638" s="79"/>
    </row>
    <row r="6639" spans="2:2">
      <c r="B6639" s="79"/>
    </row>
    <row r="6640" spans="2:2">
      <c r="B6640" s="79"/>
    </row>
    <row r="6641" spans="2:2">
      <c r="B6641" s="79"/>
    </row>
    <row r="6642" spans="2:2">
      <c r="B6642" s="79"/>
    </row>
    <row r="6643" spans="2:2">
      <c r="B6643" s="79"/>
    </row>
    <row r="6644" spans="2:2">
      <c r="B6644" s="79"/>
    </row>
    <row r="6645" spans="2:2">
      <c r="B6645" s="79"/>
    </row>
    <row r="6646" spans="2:2">
      <c r="B6646" s="79"/>
    </row>
    <row r="6647" spans="2:2">
      <c r="B6647" s="79"/>
    </row>
    <row r="6648" spans="2:2">
      <c r="B6648" s="79"/>
    </row>
    <row r="6649" spans="2:2">
      <c r="B6649" s="79"/>
    </row>
    <row r="6650" spans="2:2">
      <c r="B6650" s="79"/>
    </row>
    <row r="6651" spans="2:2">
      <c r="B6651" s="79"/>
    </row>
    <row r="6652" spans="2:2">
      <c r="B6652" s="79"/>
    </row>
    <row r="6653" spans="2:2">
      <c r="B6653" s="79"/>
    </row>
    <row r="6654" spans="2:2">
      <c r="B6654" s="79"/>
    </row>
    <row r="6655" spans="2:2">
      <c r="B6655" s="79"/>
    </row>
    <row r="6656" spans="2:2">
      <c r="B6656" s="79"/>
    </row>
    <row r="6657" spans="2:2">
      <c r="B6657" s="79"/>
    </row>
    <row r="6658" spans="2:2">
      <c r="B6658" s="79"/>
    </row>
    <row r="6659" spans="2:2">
      <c r="B6659" s="79"/>
    </row>
    <row r="6660" spans="2:2">
      <c r="B6660" s="79"/>
    </row>
    <row r="6661" spans="2:2">
      <c r="B6661" s="79"/>
    </row>
    <row r="6662" spans="2:2">
      <c r="B6662" s="79"/>
    </row>
    <row r="6663" spans="2:2">
      <c r="B6663" s="79"/>
    </row>
    <row r="6664" spans="2:2">
      <c r="B6664" s="79"/>
    </row>
    <row r="6665" spans="2:2">
      <c r="B6665" s="79"/>
    </row>
    <row r="6666" spans="2:2">
      <c r="B6666" s="79"/>
    </row>
    <row r="6667" spans="2:2">
      <c r="B6667" s="79"/>
    </row>
    <row r="6668" spans="2:2">
      <c r="B6668" s="79"/>
    </row>
    <row r="6669" spans="2:2">
      <c r="B6669" s="79"/>
    </row>
    <row r="6670" spans="2:2">
      <c r="B6670" s="79"/>
    </row>
    <row r="6671" spans="2:2">
      <c r="B6671" s="79"/>
    </row>
    <row r="6672" spans="2:2">
      <c r="B6672" s="79"/>
    </row>
    <row r="6673" spans="2:2">
      <c r="B6673" s="79"/>
    </row>
    <row r="6674" spans="2:2">
      <c r="B6674" s="79"/>
    </row>
    <row r="6675" spans="2:2">
      <c r="B6675" s="79"/>
    </row>
    <row r="6676" spans="2:2">
      <c r="B6676" s="79"/>
    </row>
    <row r="6677" spans="2:2">
      <c r="B6677" s="79"/>
    </row>
    <row r="6678" spans="2:2">
      <c r="B6678" s="79"/>
    </row>
    <row r="6679" spans="2:2">
      <c r="B6679" s="79"/>
    </row>
    <row r="6680" spans="2:2">
      <c r="B6680" s="79"/>
    </row>
    <row r="6681" spans="2:2">
      <c r="B6681" s="79"/>
    </row>
    <row r="6682" spans="2:2">
      <c r="B6682" s="79"/>
    </row>
    <row r="6683" spans="2:2">
      <c r="B6683" s="79"/>
    </row>
    <row r="6684" spans="2:2">
      <c r="B6684" s="79"/>
    </row>
    <row r="6685" spans="2:2">
      <c r="B6685" s="79"/>
    </row>
    <row r="6686" spans="2:2">
      <c r="B6686" s="79"/>
    </row>
    <row r="6687" spans="2:2">
      <c r="B6687" s="79"/>
    </row>
    <row r="6688" spans="2:2">
      <c r="B6688" s="79"/>
    </row>
    <row r="6689" spans="2:2">
      <c r="B6689" s="79"/>
    </row>
    <row r="6690" spans="2:2">
      <c r="B6690" s="79"/>
    </row>
    <row r="6691" spans="2:2">
      <c r="B6691" s="79"/>
    </row>
    <row r="6692" spans="2:2">
      <c r="B6692" s="79"/>
    </row>
    <row r="6693" spans="2:2">
      <c r="B6693" s="79"/>
    </row>
    <row r="6694" spans="2:2">
      <c r="B6694" s="79"/>
    </row>
    <row r="6695" spans="2:2">
      <c r="B6695" s="79"/>
    </row>
    <row r="6696" spans="2:2">
      <c r="B6696" s="79"/>
    </row>
    <row r="6697" spans="2:2">
      <c r="B6697" s="79"/>
    </row>
    <row r="6698" spans="2:2">
      <c r="B6698" s="79"/>
    </row>
    <row r="6699" spans="2:2">
      <c r="B6699" s="79"/>
    </row>
    <row r="6700" spans="2:2">
      <c r="B6700" s="79"/>
    </row>
    <row r="6701" spans="2:2">
      <c r="B6701" s="79"/>
    </row>
    <row r="6702" spans="2:2">
      <c r="B6702" s="79"/>
    </row>
    <row r="6703" spans="2:2">
      <c r="B6703" s="79"/>
    </row>
    <row r="6704" spans="2:2">
      <c r="B6704" s="79"/>
    </row>
    <row r="6705" spans="2:2">
      <c r="B6705" s="79"/>
    </row>
    <row r="6706" spans="2:2">
      <c r="B6706" s="79"/>
    </row>
    <row r="6707" spans="2:2">
      <c r="B6707" s="79"/>
    </row>
    <row r="6708" spans="2:2">
      <c r="B6708" s="79"/>
    </row>
    <row r="6709" spans="2:2">
      <c r="B6709" s="79"/>
    </row>
    <row r="6710" spans="2:2">
      <c r="B6710" s="79"/>
    </row>
    <row r="6711" spans="2:2">
      <c r="B6711" s="79"/>
    </row>
    <row r="6712" spans="2:2">
      <c r="B6712" s="79"/>
    </row>
    <row r="6713" spans="2:2">
      <c r="B6713" s="79"/>
    </row>
    <row r="6714" spans="2:2">
      <c r="B6714" s="79"/>
    </row>
    <row r="6715" spans="2:2">
      <c r="B6715" s="79"/>
    </row>
    <row r="6716" spans="2:2">
      <c r="B6716" s="79"/>
    </row>
    <row r="6717" spans="2:2">
      <c r="B6717" s="79"/>
    </row>
    <row r="6718" spans="2:2">
      <c r="B6718" s="79"/>
    </row>
    <row r="6719" spans="2:2">
      <c r="B6719" s="79"/>
    </row>
    <row r="6720" spans="2:2">
      <c r="B6720" s="79"/>
    </row>
    <row r="6721" spans="2:2">
      <c r="B6721" s="79"/>
    </row>
    <row r="6722" spans="2:2">
      <c r="B6722" s="79"/>
    </row>
    <row r="6723" spans="2:2">
      <c r="B6723" s="79"/>
    </row>
    <row r="6724" spans="2:2">
      <c r="B6724" s="79"/>
    </row>
    <row r="6725" spans="2:2">
      <c r="B6725" s="79"/>
    </row>
    <row r="6726" spans="2:2">
      <c r="B6726" s="79"/>
    </row>
    <row r="6727" spans="2:2">
      <c r="B6727" s="79"/>
    </row>
    <row r="6728" spans="2:2">
      <c r="B6728" s="79"/>
    </row>
    <row r="6729" spans="2:2">
      <c r="B6729" s="79"/>
    </row>
    <row r="6730" spans="2:2">
      <c r="B6730" s="79"/>
    </row>
    <row r="6731" spans="2:2">
      <c r="B6731" s="79"/>
    </row>
    <row r="6732" spans="2:2">
      <c r="B6732" s="79"/>
    </row>
    <row r="6733" spans="2:2">
      <c r="B6733" s="79"/>
    </row>
    <row r="6734" spans="2:2">
      <c r="B6734" s="79"/>
    </row>
    <row r="6735" spans="2:2">
      <c r="B6735" s="79"/>
    </row>
    <row r="6736" spans="2:2">
      <c r="B6736" s="79"/>
    </row>
    <row r="6737" spans="2:2">
      <c r="B6737" s="79"/>
    </row>
    <row r="6738" spans="2:2">
      <c r="B6738" s="79"/>
    </row>
    <row r="6739" spans="2:2">
      <c r="B6739" s="79"/>
    </row>
    <row r="6740" spans="2:2">
      <c r="B6740" s="79"/>
    </row>
    <row r="6741" spans="2:2">
      <c r="B6741" s="79"/>
    </row>
    <row r="6742" spans="2:2">
      <c r="B6742" s="79"/>
    </row>
    <row r="6743" spans="2:2">
      <c r="B6743" s="79"/>
    </row>
    <row r="6744" spans="2:2">
      <c r="B6744" s="79"/>
    </row>
    <row r="6745" spans="2:2">
      <c r="B6745" s="79"/>
    </row>
    <row r="6746" spans="2:2">
      <c r="B6746" s="79"/>
    </row>
    <row r="6747" spans="2:2">
      <c r="B6747" s="79"/>
    </row>
    <row r="6748" spans="2:2">
      <c r="B6748" s="79"/>
    </row>
    <row r="6749" spans="2:2">
      <c r="B6749" s="79"/>
    </row>
    <row r="6750" spans="2:2">
      <c r="B6750" s="79"/>
    </row>
    <row r="6751" spans="2:2">
      <c r="B6751" s="79"/>
    </row>
    <row r="6752" spans="2:2">
      <c r="B6752" s="79"/>
    </row>
    <row r="6753" spans="2:2">
      <c r="B6753" s="79"/>
    </row>
    <row r="6754" spans="2:2">
      <c r="B6754" s="79"/>
    </row>
    <row r="6755" spans="2:2">
      <c r="B6755" s="79"/>
    </row>
    <row r="6756" spans="2:2">
      <c r="B6756" s="79"/>
    </row>
    <row r="6757" spans="2:2">
      <c r="B6757" s="79"/>
    </row>
    <row r="6758" spans="2:2">
      <c r="B6758" s="79"/>
    </row>
    <row r="6759" spans="2:2">
      <c r="B6759" s="79"/>
    </row>
    <row r="6760" spans="2:2">
      <c r="B6760" s="79"/>
    </row>
    <row r="6761" spans="2:2">
      <c r="B6761" s="79"/>
    </row>
    <row r="6762" spans="2:2">
      <c r="B6762" s="79"/>
    </row>
    <row r="6763" spans="2:2">
      <c r="B6763" s="79"/>
    </row>
    <row r="6764" spans="2:2">
      <c r="B6764" s="79"/>
    </row>
    <row r="6765" spans="2:2">
      <c r="B6765" s="79"/>
    </row>
    <row r="6766" spans="2:2">
      <c r="B6766" s="79"/>
    </row>
    <row r="6767" spans="2:2">
      <c r="B6767" s="79"/>
    </row>
    <row r="6768" spans="2:2">
      <c r="B6768" s="79"/>
    </row>
    <row r="6769" spans="2:2">
      <c r="B6769" s="79"/>
    </row>
    <row r="6770" spans="2:2">
      <c r="B6770" s="79"/>
    </row>
    <row r="6771" spans="2:2">
      <c r="B6771" s="79"/>
    </row>
    <row r="6772" spans="2:2">
      <c r="B6772" s="79"/>
    </row>
    <row r="6773" spans="2:2">
      <c r="B6773" s="79"/>
    </row>
    <row r="6774" spans="2:2">
      <c r="B6774" s="79"/>
    </row>
    <row r="6775" spans="2:2">
      <c r="B6775" s="79"/>
    </row>
    <row r="6776" spans="2:2">
      <c r="B6776" s="79"/>
    </row>
    <row r="6777" spans="2:2">
      <c r="B6777" s="79"/>
    </row>
    <row r="6778" spans="2:2">
      <c r="B6778" s="79"/>
    </row>
    <row r="6779" spans="2:2">
      <c r="B6779" s="79"/>
    </row>
    <row r="6780" spans="2:2">
      <c r="B6780" s="79"/>
    </row>
    <row r="6781" spans="2:2">
      <c r="B6781" s="79"/>
    </row>
    <row r="6782" spans="2:2">
      <c r="B6782" s="79"/>
    </row>
    <row r="6783" spans="2:2">
      <c r="B6783" s="79"/>
    </row>
    <row r="6784" spans="2:2">
      <c r="B6784" s="79"/>
    </row>
    <row r="6785" spans="2:2">
      <c r="B6785" s="79"/>
    </row>
    <row r="6786" spans="2:2">
      <c r="B6786" s="79"/>
    </row>
    <row r="6787" spans="2:2">
      <c r="B6787" s="79"/>
    </row>
    <row r="6788" spans="2:2">
      <c r="B6788" s="79"/>
    </row>
    <row r="6789" spans="2:2">
      <c r="B6789" s="79"/>
    </row>
    <row r="6790" spans="2:2">
      <c r="B6790" s="79"/>
    </row>
    <row r="6791" spans="2:2">
      <c r="B6791" s="79"/>
    </row>
    <row r="6792" spans="2:2">
      <c r="B6792" s="79"/>
    </row>
    <row r="6793" spans="2:2">
      <c r="B6793" s="79"/>
    </row>
    <row r="6794" spans="2:2">
      <c r="B6794" s="79"/>
    </row>
    <row r="6795" spans="2:2">
      <c r="B6795" s="79"/>
    </row>
    <row r="6796" spans="2:2">
      <c r="B6796" s="79"/>
    </row>
    <row r="6797" spans="2:2">
      <c r="B6797" s="79"/>
    </row>
    <row r="6798" spans="2:2">
      <c r="B6798" s="79"/>
    </row>
    <row r="6799" spans="2:2">
      <c r="B6799" s="79"/>
    </row>
    <row r="6800" spans="2:2">
      <c r="B6800" s="79"/>
    </row>
    <row r="6801" spans="2:2">
      <c r="B6801" s="79"/>
    </row>
    <row r="6802" spans="2:2">
      <c r="B6802" s="79"/>
    </row>
    <row r="6803" spans="2:2">
      <c r="B6803" s="79"/>
    </row>
    <row r="6804" spans="2:2">
      <c r="B6804" s="79"/>
    </row>
    <row r="6805" spans="2:2">
      <c r="B6805" s="79"/>
    </row>
    <row r="6806" spans="2:2">
      <c r="B6806" s="79"/>
    </row>
    <row r="6807" spans="2:2">
      <c r="B6807" s="79"/>
    </row>
    <row r="6808" spans="2:2">
      <c r="B6808" s="79"/>
    </row>
    <row r="6809" spans="2:2">
      <c r="B6809" s="79"/>
    </row>
    <row r="6810" spans="2:2">
      <c r="B6810" s="79"/>
    </row>
    <row r="6811" spans="2:2">
      <c r="B6811" s="79"/>
    </row>
    <row r="6812" spans="2:2">
      <c r="B6812" s="79"/>
    </row>
    <row r="6813" spans="2:2">
      <c r="B6813" s="79"/>
    </row>
    <row r="6814" spans="2:2">
      <c r="B6814" s="79"/>
    </row>
    <row r="6815" spans="2:2">
      <c r="B6815" s="79"/>
    </row>
    <row r="6816" spans="2:2">
      <c r="B6816" s="79"/>
    </row>
    <row r="6817" spans="2:2">
      <c r="B6817" s="79"/>
    </row>
    <row r="6818" spans="2:2">
      <c r="B6818" s="79"/>
    </row>
    <row r="6819" spans="2:2">
      <c r="B6819" s="79"/>
    </row>
    <row r="6820" spans="2:2">
      <c r="B6820" s="79"/>
    </row>
    <row r="6821" spans="2:2">
      <c r="B6821" s="79"/>
    </row>
    <row r="6822" spans="2:2">
      <c r="B6822" s="79"/>
    </row>
    <row r="6823" spans="2:2">
      <c r="B6823" s="79"/>
    </row>
    <row r="6824" spans="2:2">
      <c r="B6824" s="79"/>
    </row>
    <row r="6825" spans="2:2">
      <c r="B6825" s="79"/>
    </row>
    <row r="6826" spans="2:2">
      <c r="B6826" s="79"/>
    </row>
    <row r="6827" spans="2:2">
      <c r="B6827" s="79"/>
    </row>
    <row r="6828" spans="2:2">
      <c r="B6828" s="79"/>
    </row>
    <row r="6829" spans="2:2">
      <c r="B6829" s="79"/>
    </row>
    <row r="6830" spans="2:2">
      <c r="B6830" s="79"/>
    </row>
    <row r="6831" spans="2:2">
      <c r="B6831" s="79"/>
    </row>
    <row r="6832" spans="2:2">
      <c r="B6832" s="79"/>
    </row>
    <row r="6833" spans="2:2">
      <c r="B6833" s="79"/>
    </row>
    <row r="6834" spans="2:2">
      <c r="B6834" s="79"/>
    </row>
    <row r="6835" spans="2:2">
      <c r="B6835" s="79"/>
    </row>
    <row r="6836" spans="2:2">
      <c r="B6836" s="79"/>
    </row>
    <row r="6837" spans="2:2">
      <c r="B6837" s="79"/>
    </row>
    <row r="6838" spans="2:2">
      <c r="B6838" s="79"/>
    </row>
    <row r="6839" spans="2:2">
      <c r="B6839" s="79"/>
    </row>
    <row r="6840" spans="2:2">
      <c r="B6840" s="79"/>
    </row>
    <row r="6841" spans="2:2">
      <c r="B6841" s="79"/>
    </row>
    <row r="6842" spans="2:2">
      <c r="B6842" s="79"/>
    </row>
    <row r="6843" spans="2:2">
      <c r="B6843" s="79"/>
    </row>
    <row r="6844" spans="2:2">
      <c r="B6844" s="79"/>
    </row>
    <row r="6845" spans="2:2">
      <c r="B6845" s="79"/>
    </row>
    <row r="6846" spans="2:2">
      <c r="B6846" s="79"/>
    </row>
    <row r="6847" spans="2:2">
      <c r="B6847" s="79"/>
    </row>
    <row r="6848" spans="2:2">
      <c r="B6848" s="79"/>
    </row>
    <row r="6849" spans="2:2">
      <c r="B6849" s="79"/>
    </row>
    <row r="6850" spans="2:2">
      <c r="B6850" s="79"/>
    </row>
    <row r="6851" spans="2:2">
      <c r="B6851" s="79"/>
    </row>
    <row r="6852" spans="2:2">
      <c r="B6852" s="79"/>
    </row>
    <row r="6853" spans="2:2">
      <c r="B6853" s="79"/>
    </row>
    <row r="6854" spans="2:2">
      <c r="B6854" s="79"/>
    </row>
    <row r="6855" spans="2:2">
      <c r="B6855" s="79"/>
    </row>
    <row r="6856" spans="2:2">
      <c r="B6856" s="79"/>
    </row>
    <row r="6857" spans="2:2">
      <c r="B6857" s="79"/>
    </row>
    <row r="6858" spans="2:2">
      <c r="B6858" s="79"/>
    </row>
    <row r="6859" spans="2:2">
      <c r="B6859" s="79"/>
    </row>
    <row r="6860" spans="2:2">
      <c r="B6860" s="79"/>
    </row>
    <row r="6861" spans="2:2">
      <c r="B6861" s="79"/>
    </row>
    <row r="6862" spans="2:2">
      <c r="B6862" s="79"/>
    </row>
    <row r="6863" spans="2:2">
      <c r="B6863" s="79"/>
    </row>
    <row r="6864" spans="2:2">
      <c r="B6864" s="79"/>
    </row>
    <row r="6865" spans="2:2">
      <c r="B6865" s="79"/>
    </row>
    <row r="6866" spans="2:2">
      <c r="B6866" s="79"/>
    </row>
    <row r="6867" spans="2:2">
      <c r="B6867" s="79"/>
    </row>
    <row r="6868" spans="2:2">
      <c r="B6868" s="79"/>
    </row>
    <row r="6869" spans="2:2">
      <c r="B6869" s="79"/>
    </row>
    <row r="6870" spans="2:2">
      <c r="B6870" s="79"/>
    </row>
    <row r="6871" spans="2:2">
      <c r="B6871" s="79"/>
    </row>
    <row r="6872" spans="2:2">
      <c r="B6872" s="79"/>
    </row>
    <row r="6873" spans="2:2">
      <c r="B6873" s="79"/>
    </row>
    <row r="6874" spans="2:2">
      <c r="B6874" s="79"/>
    </row>
    <row r="6875" spans="2:2">
      <c r="B6875" s="79"/>
    </row>
    <row r="6876" spans="2:2">
      <c r="B6876" s="79"/>
    </row>
    <row r="6877" spans="2:2">
      <c r="B6877" s="79"/>
    </row>
    <row r="6878" spans="2:2">
      <c r="B6878" s="79"/>
    </row>
    <row r="6879" spans="2:2">
      <c r="B6879" s="79"/>
    </row>
    <row r="6880" spans="2:2">
      <c r="B6880" s="79"/>
    </row>
    <row r="6881" spans="2:2">
      <c r="B6881" s="79"/>
    </row>
    <row r="6882" spans="2:2">
      <c r="B6882" s="79"/>
    </row>
    <row r="6883" spans="2:2">
      <c r="B6883" s="79"/>
    </row>
    <row r="6884" spans="2:2">
      <c r="B6884" s="79"/>
    </row>
    <row r="6885" spans="2:2">
      <c r="B6885" s="79"/>
    </row>
    <row r="6886" spans="2:2">
      <c r="B6886" s="79"/>
    </row>
    <row r="6887" spans="2:2">
      <c r="B6887" s="79"/>
    </row>
    <row r="6888" spans="2:2">
      <c r="B6888" s="79"/>
    </row>
    <row r="6889" spans="2:2">
      <c r="B6889" s="79"/>
    </row>
    <row r="6890" spans="2:2">
      <c r="B6890" s="79"/>
    </row>
    <row r="6891" spans="2:2">
      <c r="B6891" s="79"/>
    </row>
    <row r="6892" spans="2:2">
      <c r="B6892" s="79"/>
    </row>
    <row r="6893" spans="2:2">
      <c r="B6893" s="79"/>
    </row>
    <row r="6894" spans="2:2">
      <c r="B6894" s="79"/>
    </row>
    <row r="6895" spans="2:2">
      <c r="B6895" s="79"/>
    </row>
    <row r="6896" spans="2:2">
      <c r="B6896" s="79"/>
    </row>
    <row r="6897" spans="2:2">
      <c r="B6897" s="79"/>
    </row>
    <row r="6898" spans="2:2">
      <c r="B6898" s="79"/>
    </row>
    <row r="6899" spans="2:2">
      <c r="B6899" s="79"/>
    </row>
    <row r="6900" spans="2:2">
      <c r="B6900" s="79"/>
    </row>
    <row r="6901" spans="2:2">
      <c r="B6901" s="79"/>
    </row>
    <row r="6902" spans="2:2">
      <c r="B6902" s="79"/>
    </row>
    <row r="6903" spans="2:2">
      <c r="B6903" s="79"/>
    </row>
    <row r="6904" spans="2:2">
      <c r="B6904" s="79"/>
    </row>
    <row r="6905" spans="2:2">
      <c r="B6905" s="79"/>
    </row>
    <row r="6906" spans="2:2">
      <c r="B6906" s="79"/>
    </row>
    <row r="6907" spans="2:2">
      <c r="B6907" s="79"/>
    </row>
    <row r="6908" spans="2:2">
      <c r="B6908" s="79"/>
    </row>
    <row r="6909" spans="2:2">
      <c r="B6909" s="79"/>
    </row>
    <row r="6910" spans="2:2">
      <c r="B6910" s="79"/>
    </row>
    <row r="6911" spans="2:2">
      <c r="B6911" s="79"/>
    </row>
    <row r="6912" spans="2:2">
      <c r="B6912" s="79"/>
    </row>
    <row r="6913" spans="2:2">
      <c r="B6913" s="79"/>
    </row>
    <row r="6914" spans="2:2">
      <c r="B6914" s="79"/>
    </row>
    <row r="6915" spans="2:2">
      <c r="B6915" s="79"/>
    </row>
    <row r="6916" spans="2:2">
      <c r="B6916" s="79"/>
    </row>
    <row r="6917" spans="2:2">
      <c r="B6917" s="79"/>
    </row>
    <row r="6918" spans="2:2">
      <c r="B6918" s="79"/>
    </row>
    <row r="6919" spans="2:2">
      <c r="B6919" s="79"/>
    </row>
    <row r="6920" spans="2:2">
      <c r="B6920" s="79"/>
    </row>
    <row r="6921" spans="2:2">
      <c r="B6921" s="79"/>
    </row>
    <row r="6922" spans="2:2">
      <c r="B6922" s="79"/>
    </row>
    <row r="6923" spans="2:2">
      <c r="B6923" s="79"/>
    </row>
    <row r="6924" spans="2:2">
      <c r="B6924" s="79"/>
    </row>
    <row r="6925" spans="2:2">
      <c r="B6925" s="79"/>
    </row>
    <row r="6926" spans="2:2">
      <c r="B6926" s="79"/>
    </row>
    <row r="6927" spans="2:2">
      <c r="B6927" s="79"/>
    </row>
    <row r="6928" spans="2:2">
      <c r="B6928" s="79"/>
    </row>
    <row r="6929" spans="2:2">
      <c r="B6929" s="79"/>
    </row>
    <row r="6930" spans="2:2">
      <c r="B6930" s="79"/>
    </row>
    <row r="6931" spans="2:2">
      <c r="B6931" s="79"/>
    </row>
    <row r="6932" spans="2:2">
      <c r="B6932" s="79"/>
    </row>
    <row r="6933" spans="2:2">
      <c r="B6933" s="79"/>
    </row>
    <row r="6934" spans="2:2">
      <c r="B6934" s="79"/>
    </row>
    <row r="6935" spans="2:2">
      <c r="B6935" s="79"/>
    </row>
    <row r="6936" spans="2:2">
      <c r="B6936" s="79"/>
    </row>
    <row r="6937" spans="2:2">
      <c r="B6937" s="79"/>
    </row>
    <row r="6938" spans="2:2">
      <c r="B6938" s="79"/>
    </row>
    <row r="6939" spans="2:2">
      <c r="B6939" s="79"/>
    </row>
    <row r="6940" spans="2:2">
      <c r="B6940" s="79"/>
    </row>
    <row r="6941" spans="2:2">
      <c r="B6941" s="79"/>
    </row>
    <row r="6942" spans="2:2">
      <c r="B6942" s="79"/>
    </row>
    <row r="6943" spans="2:2">
      <c r="B6943" s="79"/>
    </row>
    <row r="6944" spans="2:2">
      <c r="B6944" s="79"/>
    </row>
    <row r="6945" spans="2:2">
      <c r="B6945" s="79"/>
    </row>
    <row r="6946" spans="2:2">
      <c r="B6946" s="79"/>
    </row>
    <row r="6947" spans="2:2">
      <c r="B6947" s="79"/>
    </row>
    <row r="6948" spans="2:2">
      <c r="B6948" s="79"/>
    </row>
    <row r="6949" spans="2:2">
      <c r="B6949" s="79"/>
    </row>
    <row r="6950" spans="2:2">
      <c r="B6950" s="79"/>
    </row>
    <row r="6951" spans="2:2">
      <c r="B6951" s="79"/>
    </row>
    <row r="6952" spans="2:2">
      <c r="B6952" s="79"/>
    </row>
    <row r="6953" spans="2:2">
      <c r="B6953" s="79"/>
    </row>
    <row r="6954" spans="2:2">
      <c r="B6954" s="79"/>
    </row>
    <row r="6955" spans="2:2">
      <c r="B6955" s="79"/>
    </row>
    <row r="6956" spans="2:2">
      <c r="B6956" s="79"/>
    </row>
    <row r="6957" spans="2:2">
      <c r="B6957" s="79"/>
    </row>
    <row r="6958" spans="2:2">
      <c r="B6958" s="79"/>
    </row>
    <row r="6959" spans="2:2">
      <c r="B6959" s="79"/>
    </row>
    <row r="6960" spans="2:2">
      <c r="B6960" s="79"/>
    </row>
    <row r="6961" spans="2:2">
      <c r="B6961" s="79"/>
    </row>
    <row r="6962" spans="2:2">
      <c r="B6962" s="79"/>
    </row>
    <row r="6963" spans="2:2">
      <c r="B6963" s="79"/>
    </row>
    <row r="6964" spans="2:2">
      <c r="B6964" s="79"/>
    </row>
    <row r="6965" spans="2:2">
      <c r="B6965" s="79"/>
    </row>
    <row r="6966" spans="2:2">
      <c r="B6966" s="79"/>
    </row>
    <row r="6967" spans="2:2">
      <c r="B6967" s="79"/>
    </row>
    <row r="6968" spans="2:2">
      <c r="B6968" s="79"/>
    </row>
    <row r="6969" spans="2:2">
      <c r="B6969" s="79"/>
    </row>
    <row r="6970" spans="2:2">
      <c r="B6970" s="79"/>
    </row>
    <row r="6971" spans="2:2">
      <c r="B6971" s="79"/>
    </row>
    <row r="6972" spans="2:2">
      <c r="B6972" s="79"/>
    </row>
    <row r="6973" spans="2:2">
      <c r="B6973" s="79"/>
    </row>
    <row r="6974" spans="2:2">
      <c r="B6974" s="79"/>
    </row>
    <row r="6975" spans="2:2">
      <c r="B6975" s="79"/>
    </row>
    <row r="6976" spans="2:2">
      <c r="B6976" s="79"/>
    </row>
    <row r="6977" spans="2:2">
      <c r="B6977" s="79"/>
    </row>
    <row r="6978" spans="2:2">
      <c r="B6978" s="79"/>
    </row>
    <row r="6979" spans="2:2">
      <c r="B6979" s="79"/>
    </row>
    <row r="6980" spans="2:2">
      <c r="B6980" s="79"/>
    </row>
    <row r="6981" spans="2:2">
      <c r="B6981" s="79"/>
    </row>
    <row r="6982" spans="2:2">
      <c r="B6982" s="79"/>
    </row>
    <row r="6983" spans="2:2">
      <c r="B6983" s="79"/>
    </row>
    <row r="6984" spans="2:2">
      <c r="B6984" s="79"/>
    </row>
    <row r="6985" spans="2:2">
      <c r="B6985" s="79"/>
    </row>
    <row r="6986" spans="2:2">
      <c r="B6986" s="79"/>
    </row>
    <row r="6987" spans="2:2">
      <c r="B6987" s="79"/>
    </row>
    <row r="6988" spans="2:2">
      <c r="B6988" s="79"/>
    </row>
    <row r="6989" spans="2:2">
      <c r="B6989" s="79"/>
    </row>
    <row r="6990" spans="2:2">
      <c r="B6990" s="79"/>
    </row>
    <row r="6991" spans="2:2">
      <c r="B6991" s="79"/>
    </row>
    <row r="6992" spans="2:2">
      <c r="B6992" s="79"/>
    </row>
    <row r="6993" spans="2:2">
      <c r="B6993" s="79"/>
    </row>
    <row r="6994" spans="2:2">
      <c r="B6994" s="79"/>
    </row>
    <row r="6995" spans="2:2">
      <c r="B6995" s="79"/>
    </row>
    <row r="6996" spans="2:2">
      <c r="B6996" s="79"/>
    </row>
    <row r="6997" spans="2:2">
      <c r="B6997" s="79"/>
    </row>
    <row r="6998" spans="2:2">
      <c r="B6998" s="79"/>
    </row>
    <row r="6999" spans="2:2">
      <c r="B6999" s="79"/>
    </row>
    <row r="7000" spans="2:2">
      <c r="B7000" s="79"/>
    </row>
    <row r="7001" spans="2:2">
      <c r="B7001" s="79"/>
    </row>
    <row r="7002" spans="2:2">
      <c r="B7002" s="79"/>
    </row>
    <row r="7003" spans="2:2">
      <c r="B7003" s="79"/>
    </row>
    <row r="7004" spans="2:2">
      <c r="B7004" s="79"/>
    </row>
    <row r="7005" spans="2:2">
      <c r="B7005" s="79"/>
    </row>
    <row r="7006" spans="2:2">
      <c r="B7006" s="79"/>
    </row>
    <row r="7007" spans="2:2">
      <c r="B7007" s="79"/>
    </row>
    <row r="7008" spans="2:2">
      <c r="B7008" s="79"/>
    </row>
    <row r="7009" spans="2:2">
      <c r="B7009" s="79"/>
    </row>
    <row r="7010" spans="2:2">
      <c r="B7010" s="79"/>
    </row>
    <row r="7011" spans="2:2">
      <c r="B7011" s="79"/>
    </row>
    <row r="7012" spans="2:2">
      <c r="B7012" s="79"/>
    </row>
    <row r="7013" spans="2:2">
      <c r="B7013" s="79"/>
    </row>
    <row r="7014" spans="2:2">
      <c r="B7014" s="79"/>
    </row>
    <row r="7015" spans="2:2">
      <c r="B7015" s="79"/>
    </row>
    <row r="7016" spans="2:2">
      <c r="B7016" s="79"/>
    </row>
    <row r="7017" spans="2:2">
      <c r="B7017" s="79"/>
    </row>
    <row r="7018" spans="2:2">
      <c r="B7018" s="79"/>
    </row>
    <row r="7019" spans="2:2">
      <c r="B7019" s="79"/>
    </row>
    <row r="7020" spans="2:2">
      <c r="B7020" s="79"/>
    </row>
    <row r="7021" spans="2:2">
      <c r="B7021" s="79"/>
    </row>
    <row r="7022" spans="2:2">
      <c r="B7022" s="79"/>
    </row>
    <row r="7023" spans="2:2">
      <c r="B7023" s="79"/>
    </row>
    <row r="7024" spans="2:2">
      <c r="B7024" s="79"/>
    </row>
    <row r="7025" spans="2:2">
      <c r="B7025" s="79"/>
    </row>
    <row r="7026" spans="2:2">
      <c r="B7026" s="79"/>
    </row>
    <row r="7027" spans="2:2">
      <c r="B7027" s="79"/>
    </row>
    <row r="7028" spans="2:2">
      <c r="B7028" s="79"/>
    </row>
    <row r="7029" spans="2:2">
      <c r="B7029" s="79"/>
    </row>
    <row r="7030" spans="2:2">
      <c r="B7030" s="79"/>
    </row>
    <row r="7031" spans="2:2">
      <c r="B7031" s="79"/>
    </row>
    <row r="7032" spans="2:2">
      <c r="B7032" s="79"/>
    </row>
    <row r="7033" spans="2:2">
      <c r="B7033" s="79"/>
    </row>
    <row r="7034" spans="2:2">
      <c r="B7034" s="79"/>
    </row>
    <row r="7035" spans="2:2">
      <c r="B7035" s="79"/>
    </row>
    <row r="7036" spans="2:2">
      <c r="B7036" s="79"/>
    </row>
    <row r="7037" spans="2:2">
      <c r="B7037" s="79"/>
    </row>
    <row r="7038" spans="2:2">
      <c r="B7038" s="79"/>
    </row>
    <row r="7039" spans="2:2">
      <c r="B7039" s="79"/>
    </row>
    <row r="7040" spans="2:2">
      <c r="B7040" s="79"/>
    </row>
    <row r="7041" spans="2:2">
      <c r="B7041" s="79"/>
    </row>
    <row r="7042" spans="2:2">
      <c r="B7042" s="79"/>
    </row>
    <row r="7043" spans="2:2">
      <c r="B7043" s="79"/>
    </row>
    <row r="7044" spans="2:2">
      <c r="B7044" s="79"/>
    </row>
    <row r="7045" spans="2:2">
      <c r="B7045" s="79"/>
    </row>
    <row r="7046" spans="2:2">
      <c r="B7046" s="79"/>
    </row>
    <row r="7047" spans="2:2">
      <c r="B7047" s="79"/>
    </row>
    <row r="7048" spans="2:2">
      <c r="B7048" s="79"/>
    </row>
    <row r="7049" spans="2:2">
      <c r="B7049" s="79"/>
    </row>
    <row r="7050" spans="2:2">
      <c r="B7050" s="79"/>
    </row>
    <row r="7051" spans="2:2">
      <c r="B7051" s="79"/>
    </row>
    <row r="7052" spans="2:2">
      <c r="B7052" s="79"/>
    </row>
    <row r="7053" spans="2:2">
      <c r="B7053" s="79"/>
    </row>
    <row r="7054" spans="2:2">
      <c r="B7054" s="79"/>
    </row>
    <row r="7055" spans="2:2">
      <c r="B7055" s="79"/>
    </row>
    <row r="7056" spans="2:2">
      <c r="B7056" s="79"/>
    </row>
    <row r="7057" spans="2:2">
      <c r="B7057" s="79"/>
    </row>
    <row r="7058" spans="2:2">
      <c r="B7058" s="79"/>
    </row>
    <row r="7059" spans="2:2">
      <c r="B7059" s="79"/>
    </row>
    <row r="7060" spans="2:2">
      <c r="B7060" s="79"/>
    </row>
    <row r="7061" spans="2:2">
      <c r="B7061" s="79"/>
    </row>
    <row r="7062" spans="2:2">
      <c r="B7062" s="79"/>
    </row>
    <row r="7063" spans="2:2">
      <c r="B7063" s="79"/>
    </row>
    <row r="7064" spans="2:2">
      <c r="B7064" s="79"/>
    </row>
    <row r="7065" spans="2:2">
      <c r="B7065" s="79"/>
    </row>
    <row r="7066" spans="2:2">
      <c r="B7066" s="79"/>
    </row>
    <row r="7067" spans="2:2">
      <c r="B7067" s="79"/>
    </row>
    <row r="7068" spans="2:2">
      <c r="B7068" s="79"/>
    </row>
    <row r="7069" spans="2:2">
      <c r="B7069" s="79"/>
    </row>
    <row r="7070" spans="2:2">
      <c r="B7070" s="79"/>
    </row>
    <row r="7071" spans="2:2">
      <c r="B7071" s="79"/>
    </row>
    <row r="7072" spans="2:2">
      <c r="B7072" s="79"/>
    </row>
    <row r="7073" spans="2:2">
      <c r="B7073" s="79"/>
    </row>
    <row r="7074" spans="2:2">
      <c r="B7074" s="79"/>
    </row>
    <row r="7075" spans="2:2">
      <c r="B7075" s="79"/>
    </row>
    <row r="7076" spans="2:2">
      <c r="B7076" s="79"/>
    </row>
    <row r="7077" spans="2:2">
      <c r="B7077" s="79"/>
    </row>
    <row r="7078" spans="2:2">
      <c r="B7078" s="79"/>
    </row>
    <row r="7079" spans="2:2">
      <c r="B7079" s="79"/>
    </row>
    <row r="7080" spans="2:2">
      <c r="B7080" s="79"/>
    </row>
    <row r="7081" spans="2:2">
      <c r="B7081" s="79"/>
    </row>
    <row r="7082" spans="2:2">
      <c r="B7082" s="79"/>
    </row>
    <row r="7083" spans="2:2">
      <c r="B7083" s="79"/>
    </row>
    <row r="7084" spans="2:2">
      <c r="B7084" s="79"/>
    </row>
    <row r="7085" spans="2:2">
      <c r="B7085" s="79"/>
    </row>
    <row r="7086" spans="2:2">
      <c r="B7086" s="79"/>
    </row>
    <row r="7087" spans="2:2">
      <c r="B7087" s="79"/>
    </row>
    <row r="7088" spans="2:2">
      <c r="B7088" s="79"/>
    </row>
    <row r="7089" spans="2:2">
      <c r="B7089" s="79"/>
    </row>
    <row r="7090" spans="2:2">
      <c r="B7090" s="79"/>
    </row>
    <row r="7091" spans="2:2">
      <c r="B7091" s="79"/>
    </row>
    <row r="7092" spans="2:2">
      <c r="B7092" s="79"/>
    </row>
    <row r="7093" spans="2:2">
      <c r="B7093" s="79"/>
    </row>
    <row r="7094" spans="2:2">
      <c r="B7094" s="79"/>
    </row>
    <row r="7095" spans="2:2">
      <c r="B7095" s="79"/>
    </row>
    <row r="7096" spans="2:2">
      <c r="B7096" s="79"/>
    </row>
    <row r="7097" spans="2:2">
      <c r="B7097" s="79"/>
    </row>
    <row r="7098" spans="2:2">
      <c r="B7098" s="79"/>
    </row>
    <row r="7099" spans="2:2">
      <c r="B7099" s="79"/>
    </row>
    <row r="7100" spans="2:2">
      <c r="B7100" s="79"/>
    </row>
    <row r="7101" spans="2:2">
      <c r="B7101" s="79"/>
    </row>
    <row r="7102" spans="2:2">
      <c r="B7102" s="79"/>
    </row>
    <row r="7103" spans="2:2">
      <c r="B7103" s="79"/>
    </row>
    <row r="7104" spans="2:2">
      <c r="B7104" s="79"/>
    </row>
    <row r="7105" spans="2:2">
      <c r="B7105" s="79"/>
    </row>
    <row r="7106" spans="2:2">
      <c r="B7106" s="79"/>
    </row>
    <row r="7107" spans="2:2">
      <c r="B7107" s="79"/>
    </row>
    <row r="7108" spans="2:2">
      <c r="B7108" s="79"/>
    </row>
    <row r="7109" spans="2:2">
      <c r="B7109" s="79"/>
    </row>
    <row r="7110" spans="2:2">
      <c r="B7110" s="79"/>
    </row>
    <row r="7111" spans="2:2">
      <c r="B7111" s="79"/>
    </row>
    <row r="7112" spans="2:2">
      <c r="B7112" s="79"/>
    </row>
    <row r="7113" spans="2:2">
      <c r="B7113" s="79"/>
    </row>
    <row r="7114" spans="2:2">
      <c r="B7114" s="79"/>
    </row>
    <row r="7115" spans="2:2">
      <c r="B7115" s="79"/>
    </row>
    <row r="7116" spans="2:2">
      <c r="B7116" s="79"/>
    </row>
    <row r="7117" spans="2:2">
      <c r="B7117" s="79"/>
    </row>
    <row r="7118" spans="2:2">
      <c r="B7118" s="79"/>
    </row>
    <row r="7119" spans="2:2">
      <c r="B7119" s="79"/>
    </row>
    <row r="7120" spans="2:2">
      <c r="B7120" s="79"/>
    </row>
    <row r="7121" spans="2:2">
      <c r="B7121" s="79"/>
    </row>
    <row r="7122" spans="2:2">
      <c r="B7122" s="79"/>
    </row>
    <row r="7123" spans="2:2">
      <c r="B7123" s="79"/>
    </row>
    <row r="7124" spans="2:2">
      <c r="B7124" s="79"/>
    </row>
    <row r="7125" spans="2:2">
      <c r="B7125" s="79"/>
    </row>
    <row r="7126" spans="2:2">
      <c r="B7126" s="79"/>
    </row>
    <row r="7127" spans="2:2">
      <c r="B7127" s="79"/>
    </row>
    <row r="7128" spans="2:2">
      <c r="B7128" s="79"/>
    </row>
    <row r="7129" spans="2:2">
      <c r="B7129" s="79"/>
    </row>
    <row r="7130" spans="2:2">
      <c r="B7130" s="79"/>
    </row>
    <row r="7131" spans="2:2">
      <c r="B7131" s="79"/>
    </row>
    <row r="7132" spans="2:2">
      <c r="B7132" s="79"/>
    </row>
    <row r="7133" spans="2:2">
      <c r="B7133" s="79"/>
    </row>
    <row r="7134" spans="2:2">
      <c r="B7134" s="79"/>
    </row>
    <row r="7135" spans="2:2">
      <c r="B7135" s="79"/>
    </row>
    <row r="7136" spans="2:2">
      <c r="B7136" s="79"/>
    </row>
    <row r="7137" spans="2:2">
      <c r="B7137" s="79"/>
    </row>
    <row r="7138" spans="2:2">
      <c r="B7138" s="79"/>
    </row>
    <row r="7139" spans="2:2">
      <c r="B7139" s="79"/>
    </row>
    <row r="7140" spans="2:2">
      <c r="B7140" s="79"/>
    </row>
    <row r="7141" spans="2:2">
      <c r="B7141" s="79"/>
    </row>
    <row r="7142" spans="2:2">
      <c r="B7142" s="79"/>
    </row>
    <row r="7143" spans="2:2">
      <c r="B7143" s="79"/>
    </row>
    <row r="7144" spans="2:2">
      <c r="B7144" s="79"/>
    </row>
    <row r="7145" spans="2:2">
      <c r="B7145" s="79"/>
    </row>
    <row r="7146" spans="2:2">
      <c r="B7146" s="79"/>
    </row>
    <row r="7147" spans="2:2">
      <c r="B7147" s="79"/>
    </row>
    <row r="7148" spans="2:2">
      <c r="B7148" s="79"/>
    </row>
    <row r="7149" spans="2:2">
      <c r="B7149" s="79"/>
    </row>
    <row r="7150" spans="2:2">
      <c r="B7150" s="79"/>
    </row>
    <row r="7151" spans="2:2">
      <c r="B7151" s="79"/>
    </row>
    <row r="7152" spans="2:2">
      <c r="B7152" s="79"/>
    </row>
    <row r="7153" spans="2:2">
      <c r="B7153" s="79"/>
    </row>
    <row r="7154" spans="2:2">
      <c r="B7154" s="79"/>
    </row>
    <row r="7155" spans="2:2">
      <c r="B7155" s="79"/>
    </row>
    <row r="7156" spans="2:2">
      <c r="B7156" s="79"/>
    </row>
    <row r="7157" spans="2:2">
      <c r="B7157" s="79"/>
    </row>
    <row r="7158" spans="2:2">
      <c r="B7158" s="79"/>
    </row>
    <row r="7159" spans="2:2">
      <c r="B7159" s="79"/>
    </row>
    <row r="7160" spans="2:2">
      <c r="B7160" s="79"/>
    </row>
    <row r="7161" spans="2:2">
      <c r="B7161" s="79"/>
    </row>
    <row r="7162" spans="2:2">
      <c r="B7162" s="79"/>
    </row>
    <row r="7163" spans="2:2">
      <c r="B7163" s="79"/>
    </row>
    <row r="7164" spans="2:2">
      <c r="B7164" s="79"/>
    </row>
    <row r="7165" spans="2:2">
      <c r="B7165" s="79"/>
    </row>
    <row r="7166" spans="2:2">
      <c r="B7166" s="79"/>
    </row>
    <row r="7167" spans="2:2">
      <c r="B7167" s="79"/>
    </row>
    <row r="7168" spans="2:2">
      <c r="B7168" s="79"/>
    </row>
    <row r="7169" spans="2:2">
      <c r="B7169" s="79"/>
    </row>
    <row r="7170" spans="2:2">
      <c r="B7170" s="79"/>
    </row>
    <row r="7171" spans="2:2">
      <c r="B7171" s="79"/>
    </row>
    <row r="7172" spans="2:2">
      <c r="B7172" s="79"/>
    </row>
    <row r="7173" spans="2:2">
      <c r="B7173" s="79"/>
    </row>
    <row r="7174" spans="2:2">
      <c r="B7174" s="79"/>
    </row>
    <row r="7175" spans="2:2">
      <c r="B7175" s="79"/>
    </row>
    <row r="7176" spans="2:2">
      <c r="B7176" s="79"/>
    </row>
    <row r="7177" spans="2:2">
      <c r="B7177" s="79"/>
    </row>
    <row r="7178" spans="2:2">
      <c r="B7178" s="79"/>
    </row>
    <row r="7179" spans="2:2">
      <c r="B7179" s="79"/>
    </row>
    <row r="7180" spans="2:2">
      <c r="B7180" s="79"/>
    </row>
    <row r="7181" spans="2:2">
      <c r="B7181" s="79"/>
    </row>
    <row r="7182" spans="2:2">
      <c r="B7182" s="79"/>
    </row>
    <row r="7183" spans="2:2">
      <c r="B7183" s="79"/>
    </row>
    <row r="7184" spans="2:2">
      <c r="B7184" s="79"/>
    </row>
    <row r="7185" spans="2:2">
      <c r="B7185" s="79"/>
    </row>
    <row r="7186" spans="2:2">
      <c r="B7186" s="79"/>
    </row>
    <row r="7187" spans="2:2">
      <c r="B7187" s="79"/>
    </row>
    <row r="7188" spans="2:2">
      <c r="B7188" s="79"/>
    </row>
    <row r="7189" spans="2:2">
      <c r="B7189" s="79"/>
    </row>
    <row r="7190" spans="2:2">
      <c r="B7190" s="79"/>
    </row>
    <row r="7191" spans="2:2">
      <c r="B7191" s="79"/>
    </row>
    <row r="7192" spans="2:2">
      <c r="B7192" s="79"/>
    </row>
    <row r="7193" spans="2:2">
      <c r="B7193" s="79"/>
    </row>
    <row r="7194" spans="2:2">
      <c r="B7194" s="79"/>
    </row>
    <row r="7195" spans="2:2">
      <c r="B7195" s="79"/>
    </row>
    <row r="7196" spans="2:2">
      <c r="B7196" s="79"/>
    </row>
    <row r="7197" spans="2:2">
      <c r="B7197" s="79"/>
    </row>
    <row r="7198" spans="2:2">
      <c r="B7198" s="79"/>
    </row>
    <row r="7199" spans="2:2">
      <c r="B7199" s="79"/>
    </row>
    <row r="7200" spans="2:2">
      <c r="B7200" s="79"/>
    </row>
    <row r="7201" spans="2:2">
      <c r="B7201" s="79"/>
    </row>
    <row r="7202" spans="2:2">
      <c r="B7202" s="79"/>
    </row>
    <row r="7203" spans="2:2">
      <c r="B7203" s="79"/>
    </row>
    <row r="7204" spans="2:2">
      <c r="B7204" s="79"/>
    </row>
    <row r="7205" spans="2:2">
      <c r="B7205" s="79"/>
    </row>
    <row r="7206" spans="2:2">
      <c r="B7206" s="79"/>
    </row>
    <row r="7207" spans="2:2">
      <c r="B7207" s="79"/>
    </row>
    <row r="7208" spans="2:2">
      <c r="B7208" s="79"/>
    </row>
    <row r="7209" spans="2:2">
      <c r="B7209" s="79"/>
    </row>
    <row r="7210" spans="2:2">
      <c r="B7210" s="79"/>
    </row>
    <row r="7211" spans="2:2">
      <c r="B7211" s="79"/>
    </row>
    <row r="7212" spans="2:2">
      <c r="B7212" s="79"/>
    </row>
    <row r="7213" spans="2:2">
      <c r="B7213" s="79"/>
    </row>
    <row r="7214" spans="2:2">
      <c r="B7214" s="79"/>
    </row>
    <row r="7215" spans="2:2">
      <c r="B7215" s="79"/>
    </row>
    <row r="7216" spans="2:2">
      <c r="B7216" s="79"/>
    </row>
    <row r="7217" spans="2:2">
      <c r="B7217" s="79"/>
    </row>
    <row r="7218" spans="2:2">
      <c r="B7218" s="79"/>
    </row>
    <row r="7219" spans="2:2">
      <c r="B7219" s="79"/>
    </row>
    <row r="7220" spans="2:2">
      <c r="B7220" s="79"/>
    </row>
    <row r="7221" spans="2:2">
      <c r="B7221" s="79"/>
    </row>
    <row r="7222" spans="2:2">
      <c r="B7222" s="79"/>
    </row>
    <row r="7223" spans="2:2">
      <c r="B7223" s="79"/>
    </row>
    <row r="7224" spans="2:2">
      <c r="B7224" s="79"/>
    </row>
    <row r="7225" spans="2:2">
      <c r="B7225" s="79"/>
    </row>
    <row r="7226" spans="2:2">
      <c r="B7226" s="79"/>
    </row>
    <row r="7227" spans="2:2">
      <c r="B7227" s="79"/>
    </row>
    <row r="7228" spans="2:2">
      <c r="B7228" s="79"/>
    </row>
    <row r="7229" spans="2:2">
      <c r="B7229" s="79"/>
    </row>
    <row r="7230" spans="2:2">
      <c r="B7230" s="79"/>
    </row>
    <row r="7231" spans="2:2">
      <c r="B7231" s="79"/>
    </row>
    <row r="7232" spans="2:2">
      <c r="B7232" s="79"/>
    </row>
    <row r="7233" spans="2:2">
      <c r="B7233" s="79"/>
    </row>
    <row r="7234" spans="2:2">
      <c r="B7234" s="79"/>
    </row>
    <row r="7235" spans="2:2">
      <c r="B7235" s="79"/>
    </row>
    <row r="7236" spans="2:2">
      <c r="B7236" s="79"/>
    </row>
    <row r="7237" spans="2:2">
      <c r="B7237" s="79"/>
    </row>
    <row r="7238" spans="2:2">
      <c r="B7238" s="79"/>
    </row>
    <row r="7239" spans="2:2">
      <c r="B7239" s="79"/>
    </row>
    <row r="7240" spans="2:2">
      <c r="B7240" s="79"/>
    </row>
    <row r="7241" spans="2:2">
      <c r="B7241" s="79"/>
    </row>
    <row r="7242" spans="2:2">
      <c r="B7242" s="79"/>
    </row>
    <row r="7243" spans="2:2">
      <c r="B7243" s="79"/>
    </row>
    <row r="7244" spans="2:2">
      <c r="B7244" s="79"/>
    </row>
    <row r="7245" spans="2:2">
      <c r="B7245" s="79"/>
    </row>
    <row r="7246" spans="2:2">
      <c r="B7246" s="79"/>
    </row>
    <row r="7247" spans="2:2">
      <c r="B7247" s="79"/>
    </row>
    <row r="7248" spans="2:2">
      <c r="B7248" s="79"/>
    </row>
    <row r="7249" spans="2:2">
      <c r="B7249" s="79"/>
    </row>
    <row r="7250" spans="2:2">
      <c r="B7250" s="79"/>
    </row>
    <row r="7251" spans="2:2">
      <c r="B7251" s="79"/>
    </row>
    <row r="7252" spans="2:2">
      <c r="B7252" s="79"/>
    </row>
    <row r="7253" spans="2:2">
      <c r="B7253" s="79"/>
    </row>
    <row r="7254" spans="2:2">
      <c r="B7254" s="79"/>
    </row>
    <row r="7255" spans="2:2">
      <c r="B7255" s="79"/>
    </row>
    <row r="7256" spans="2:2">
      <c r="B7256" s="79"/>
    </row>
    <row r="7257" spans="2:2">
      <c r="B7257" s="79"/>
    </row>
    <row r="7258" spans="2:2">
      <c r="B7258" s="79"/>
    </row>
    <row r="7259" spans="2:2">
      <c r="B7259" s="79"/>
    </row>
    <row r="7260" spans="2:2">
      <c r="B7260" s="79"/>
    </row>
    <row r="7261" spans="2:2">
      <c r="B7261" s="79"/>
    </row>
    <row r="7262" spans="2:2">
      <c r="B7262" s="79"/>
    </row>
    <row r="7263" spans="2:2">
      <c r="B7263" s="79"/>
    </row>
    <row r="7264" spans="2:2">
      <c r="B7264" s="79"/>
    </row>
    <row r="7265" spans="2:2">
      <c r="B7265" s="79"/>
    </row>
    <row r="7266" spans="2:2">
      <c r="B7266" s="79"/>
    </row>
    <row r="7267" spans="2:2">
      <c r="B7267" s="79"/>
    </row>
    <row r="7268" spans="2:2">
      <c r="B7268" s="79"/>
    </row>
    <row r="7269" spans="2:2">
      <c r="B7269" s="79"/>
    </row>
    <row r="7270" spans="2:2">
      <c r="B7270" s="79"/>
    </row>
    <row r="7271" spans="2:2">
      <c r="B7271" s="79"/>
    </row>
    <row r="7272" spans="2:2">
      <c r="B7272" s="79"/>
    </row>
    <row r="7273" spans="2:2">
      <c r="B7273" s="79"/>
    </row>
    <row r="7274" spans="2:2">
      <c r="B7274" s="79"/>
    </row>
    <row r="7275" spans="2:2">
      <c r="B7275" s="79"/>
    </row>
    <row r="7276" spans="2:2">
      <c r="B7276" s="79"/>
    </row>
    <row r="7277" spans="2:2">
      <c r="B7277" s="79"/>
    </row>
    <row r="7278" spans="2:2">
      <c r="B7278" s="79"/>
    </row>
    <row r="7279" spans="2:2">
      <c r="B7279" s="79"/>
    </row>
    <row r="7280" spans="2:2">
      <c r="B7280" s="79"/>
    </row>
    <row r="7281" spans="2:2">
      <c r="B7281" s="79"/>
    </row>
    <row r="7282" spans="2:2">
      <c r="B7282" s="79"/>
    </row>
    <row r="7283" spans="2:2">
      <c r="B7283" s="79"/>
    </row>
    <row r="7284" spans="2:2">
      <c r="B7284" s="79"/>
    </row>
    <row r="7285" spans="2:2">
      <c r="B7285" s="79"/>
    </row>
    <row r="7286" spans="2:2">
      <c r="B7286" s="79"/>
    </row>
    <row r="7287" spans="2:2">
      <c r="B7287" s="79"/>
    </row>
    <row r="7288" spans="2:2">
      <c r="B7288" s="79"/>
    </row>
    <row r="7289" spans="2:2">
      <c r="B7289" s="79"/>
    </row>
    <row r="7290" spans="2:2">
      <c r="B7290" s="79"/>
    </row>
    <row r="7291" spans="2:2">
      <c r="B7291" s="79"/>
    </row>
    <row r="7292" spans="2:2">
      <c r="B7292" s="79"/>
    </row>
    <row r="7293" spans="2:2">
      <c r="B7293" s="79"/>
    </row>
    <row r="7294" spans="2:2">
      <c r="B7294" s="79"/>
    </row>
    <row r="7295" spans="2:2">
      <c r="B7295" s="79"/>
    </row>
    <row r="7296" spans="2:2">
      <c r="B7296" s="79"/>
    </row>
    <row r="7297" spans="2:2">
      <c r="B7297" s="79"/>
    </row>
    <row r="7298" spans="2:2">
      <c r="B7298" s="79"/>
    </row>
    <row r="7299" spans="2:2">
      <c r="B7299" s="79"/>
    </row>
    <row r="7300" spans="2:2">
      <c r="B7300" s="79"/>
    </row>
    <row r="7301" spans="2:2">
      <c r="B7301" s="79"/>
    </row>
    <row r="7302" spans="2:2">
      <c r="B7302" s="79"/>
    </row>
    <row r="7303" spans="2:2">
      <c r="B7303" s="79"/>
    </row>
    <row r="7304" spans="2:2">
      <c r="B7304" s="79"/>
    </row>
    <row r="7305" spans="2:2">
      <c r="B7305" s="79"/>
    </row>
    <row r="7306" spans="2:2">
      <c r="B7306" s="79"/>
    </row>
    <row r="7307" spans="2:2">
      <c r="B7307" s="79"/>
    </row>
    <row r="7308" spans="2:2">
      <c r="B7308" s="79"/>
    </row>
    <row r="7309" spans="2:2">
      <c r="B7309" s="79"/>
    </row>
    <row r="7310" spans="2:2">
      <c r="B7310" s="79"/>
    </row>
    <row r="7311" spans="2:2">
      <c r="B7311" s="79"/>
    </row>
    <row r="7312" spans="2:2">
      <c r="B7312" s="79"/>
    </row>
    <row r="7313" spans="2:2">
      <c r="B7313" s="79"/>
    </row>
    <row r="7314" spans="2:2">
      <c r="B7314" s="79"/>
    </row>
    <row r="7315" spans="2:2">
      <c r="B7315" s="79"/>
    </row>
    <row r="7316" spans="2:2">
      <c r="B7316" s="79"/>
    </row>
    <row r="7317" spans="2:2">
      <c r="B7317" s="79"/>
    </row>
    <row r="7318" spans="2:2">
      <c r="B7318" s="79"/>
    </row>
    <row r="7319" spans="2:2">
      <c r="B7319" s="79"/>
    </row>
    <row r="7320" spans="2:2">
      <c r="B7320" s="79"/>
    </row>
    <row r="7321" spans="2:2">
      <c r="B7321" s="79"/>
    </row>
    <row r="7322" spans="2:2">
      <c r="B7322" s="79"/>
    </row>
    <row r="7323" spans="2:2">
      <c r="B7323" s="79"/>
    </row>
    <row r="7324" spans="2:2">
      <c r="B7324" s="79"/>
    </row>
    <row r="7325" spans="2:2">
      <c r="B7325" s="79"/>
    </row>
    <row r="7326" spans="2:2">
      <c r="B7326" s="79"/>
    </row>
    <row r="7327" spans="2:2">
      <c r="B7327" s="79"/>
    </row>
    <row r="7328" spans="2:2">
      <c r="B7328" s="79"/>
    </row>
    <row r="7329" spans="2:2">
      <c r="B7329" s="79"/>
    </row>
    <row r="7330" spans="2:2">
      <c r="B7330" s="79"/>
    </row>
    <row r="7331" spans="2:2">
      <c r="B7331" s="79"/>
    </row>
    <row r="7332" spans="2:2">
      <c r="B7332" s="79"/>
    </row>
    <row r="7333" spans="2:2">
      <c r="B7333" s="79"/>
    </row>
    <row r="7334" spans="2:2">
      <c r="B7334" s="79"/>
    </row>
    <row r="7335" spans="2:2">
      <c r="B7335" s="79"/>
    </row>
    <row r="7336" spans="2:2">
      <c r="B7336" s="79"/>
    </row>
    <row r="7337" spans="2:2">
      <c r="B7337" s="79"/>
    </row>
    <row r="7338" spans="2:2">
      <c r="B7338" s="79"/>
    </row>
    <row r="7339" spans="2:2">
      <c r="B7339" s="79"/>
    </row>
    <row r="7340" spans="2:2">
      <c r="B7340" s="79"/>
    </row>
    <row r="7341" spans="2:2">
      <c r="B7341" s="79"/>
    </row>
    <row r="7342" spans="2:2">
      <c r="B7342" s="79"/>
    </row>
    <row r="7343" spans="2:2">
      <c r="B7343" s="79"/>
    </row>
    <row r="7344" spans="2:2">
      <c r="B7344" s="79"/>
    </row>
    <row r="7345" spans="2:2">
      <c r="B7345" s="79"/>
    </row>
    <row r="7346" spans="2:2">
      <c r="B7346" s="79"/>
    </row>
    <row r="7347" spans="2:2">
      <c r="B7347" s="79"/>
    </row>
    <row r="7348" spans="2:2">
      <c r="B7348" s="79"/>
    </row>
    <row r="7349" spans="2:2">
      <c r="B7349" s="79"/>
    </row>
    <row r="7350" spans="2:2">
      <c r="B7350" s="79"/>
    </row>
    <row r="7351" spans="2:2">
      <c r="B7351" s="79"/>
    </row>
    <row r="7352" spans="2:2">
      <c r="B7352" s="79"/>
    </row>
    <row r="7353" spans="2:2">
      <c r="B7353" s="79"/>
    </row>
    <row r="7354" spans="2:2">
      <c r="B7354" s="79"/>
    </row>
    <row r="7355" spans="2:2">
      <c r="B7355" s="79"/>
    </row>
    <row r="7356" spans="2:2">
      <c r="B7356" s="79"/>
    </row>
    <row r="7357" spans="2:2">
      <c r="B7357" s="79"/>
    </row>
    <row r="7358" spans="2:2">
      <c r="B7358" s="79"/>
    </row>
    <row r="7359" spans="2:2">
      <c r="B7359" s="79"/>
    </row>
    <row r="7360" spans="2:2">
      <c r="B7360" s="79"/>
    </row>
    <row r="7361" spans="2:2">
      <c r="B7361" s="79"/>
    </row>
    <row r="7362" spans="2:2">
      <c r="B7362" s="79"/>
    </row>
    <row r="7363" spans="2:2">
      <c r="B7363" s="79"/>
    </row>
    <row r="7364" spans="2:2">
      <c r="B7364" s="79"/>
    </row>
    <row r="7365" spans="2:2">
      <c r="B7365" s="79"/>
    </row>
    <row r="7366" spans="2:2">
      <c r="B7366" s="79"/>
    </row>
    <row r="7367" spans="2:2">
      <c r="B7367" s="79"/>
    </row>
    <row r="7368" spans="2:2">
      <c r="B7368" s="79"/>
    </row>
    <row r="7369" spans="2:2">
      <c r="B7369" s="79"/>
    </row>
    <row r="7370" spans="2:2">
      <c r="B7370" s="79"/>
    </row>
    <row r="7371" spans="2:2">
      <c r="B7371" s="79"/>
    </row>
    <row r="7372" spans="2:2">
      <c r="B7372" s="79"/>
    </row>
    <row r="7373" spans="2:2">
      <c r="B7373" s="79"/>
    </row>
    <row r="7374" spans="2:2">
      <c r="B7374" s="79"/>
    </row>
    <row r="7375" spans="2:2">
      <c r="B7375" s="79"/>
    </row>
    <row r="7376" spans="2:2">
      <c r="B7376" s="79"/>
    </row>
    <row r="7377" spans="2:2">
      <c r="B7377" s="79"/>
    </row>
    <row r="7378" spans="2:2">
      <c r="B7378" s="79"/>
    </row>
    <row r="7379" spans="2:2">
      <c r="B7379" s="79"/>
    </row>
    <row r="7380" spans="2:2">
      <c r="B7380" s="79"/>
    </row>
    <row r="7381" spans="2:2">
      <c r="B7381" s="79"/>
    </row>
    <row r="7382" spans="2:2">
      <c r="B7382" s="79"/>
    </row>
    <row r="7383" spans="2:2">
      <c r="B7383" s="79"/>
    </row>
    <row r="7384" spans="2:2">
      <c r="B7384" s="79"/>
    </row>
    <row r="7385" spans="2:2">
      <c r="B7385" s="79"/>
    </row>
    <row r="7386" spans="2:2">
      <c r="B7386" s="79"/>
    </row>
    <row r="7387" spans="2:2">
      <c r="B7387" s="79"/>
    </row>
    <row r="7388" spans="2:2">
      <c r="B7388" s="79"/>
    </row>
    <row r="7389" spans="2:2">
      <c r="B7389" s="79"/>
    </row>
    <row r="7390" spans="2:2">
      <c r="B7390" s="79"/>
    </row>
    <row r="7391" spans="2:2">
      <c r="B7391" s="79"/>
    </row>
    <row r="7392" spans="2:2">
      <c r="B7392" s="79"/>
    </row>
    <row r="7393" spans="2:2">
      <c r="B7393" s="79"/>
    </row>
    <row r="7394" spans="2:2">
      <c r="B7394" s="79"/>
    </row>
    <row r="7395" spans="2:2">
      <c r="B7395" s="79"/>
    </row>
    <row r="7396" spans="2:2">
      <c r="B7396" s="79"/>
    </row>
    <row r="7397" spans="2:2">
      <c r="B7397" s="79"/>
    </row>
    <row r="7398" spans="2:2">
      <c r="B7398" s="79"/>
    </row>
    <row r="7399" spans="2:2">
      <c r="B7399" s="79"/>
    </row>
    <row r="7400" spans="2:2">
      <c r="B7400" s="79"/>
    </row>
    <row r="7401" spans="2:2">
      <c r="B7401" s="79"/>
    </row>
    <row r="7402" spans="2:2">
      <c r="B7402" s="79"/>
    </row>
    <row r="7403" spans="2:2">
      <c r="B7403" s="79"/>
    </row>
    <row r="7404" spans="2:2">
      <c r="B7404" s="79"/>
    </row>
    <row r="7405" spans="2:2">
      <c r="B7405" s="79"/>
    </row>
    <row r="7406" spans="2:2">
      <c r="B7406" s="79"/>
    </row>
    <row r="7407" spans="2:2">
      <c r="B7407" s="79"/>
    </row>
    <row r="7408" spans="2:2">
      <c r="B7408" s="79"/>
    </row>
    <row r="7409" spans="2:2">
      <c r="B7409" s="79"/>
    </row>
    <row r="7410" spans="2:2">
      <c r="B7410" s="79"/>
    </row>
    <row r="7411" spans="2:2">
      <c r="B7411" s="79"/>
    </row>
    <row r="7412" spans="2:2">
      <c r="B7412" s="79"/>
    </row>
    <row r="7413" spans="2:2">
      <c r="B7413" s="79"/>
    </row>
    <row r="7414" spans="2:2">
      <c r="B7414" s="79"/>
    </row>
    <row r="7415" spans="2:2">
      <c r="B7415" s="79"/>
    </row>
    <row r="7416" spans="2:2">
      <c r="B7416" s="79"/>
    </row>
    <row r="7417" spans="2:2">
      <c r="B7417" s="79"/>
    </row>
    <row r="7418" spans="2:2">
      <c r="B7418" s="79"/>
    </row>
    <row r="7419" spans="2:2">
      <c r="B7419" s="79"/>
    </row>
    <row r="7420" spans="2:2">
      <c r="B7420" s="79"/>
    </row>
    <row r="7421" spans="2:2">
      <c r="B7421" s="79"/>
    </row>
    <row r="7422" spans="2:2">
      <c r="B7422" s="79"/>
    </row>
    <row r="7423" spans="2:2">
      <c r="B7423" s="79"/>
    </row>
    <row r="7424" spans="2:2">
      <c r="B7424" s="79"/>
    </row>
    <row r="7425" spans="2:2">
      <c r="B7425" s="79"/>
    </row>
    <row r="7426" spans="2:2">
      <c r="B7426" s="79"/>
    </row>
    <row r="7427" spans="2:2">
      <c r="B7427" s="79"/>
    </row>
    <row r="7428" spans="2:2">
      <c r="B7428" s="79"/>
    </row>
    <row r="7429" spans="2:2">
      <c r="B7429" s="79"/>
    </row>
    <row r="7430" spans="2:2">
      <c r="B7430" s="79"/>
    </row>
    <row r="7431" spans="2:2">
      <c r="B7431" s="79"/>
    </row>
    <row r="7432" spans="2:2">
      <c r="B7432" s="79"/>
    </row>
    <row r="7433" spans="2:2">
      <c r="B7433" s="79"/>
    </row>
    <row r="7434" spans="2:2">
      <c r="B7434" s="79"/>
    </row>
    <row r="7435" spans="2:2">
      <c r="B7435" s="79"/>
    </row>
    <row r="7436" spans="2:2">
      <c r="B7436" s="79"/>
    </row>
    <row r="7437" spans="2:2">
      <c r="B7437" s="79"/>
    </row>
    <row r="7438" spans="2:2">
      <c r="B7438" s="79"/>
    </row>
    <row r="7439" spans="2:2">
      <c r="B7439" s="79"/>
    </row>
    <row r="7440" spans="2:2">
      <c r="B7440" s="79"/>
    </row>
    <row r="7441" spans="2:2">
      <c r="B7441" s="79"/>
    </row>
    <row r="7442" spans="2:2">
      <c r="B7442" s="79"/>
    </row>
    <row r="7443" spans="2:2">
      <c r="B7443" s="79"/>
    </row>
    <row r="7444" spans="2:2">
      <c r="B7444" s="79"/>
    </row>
    <row r="7445" spans="2:2">
      <c r="B7445" s="79"/>
    </row>
    <row r="7446" spans="2:2">
      <c r="B7446" s="79"/>
    </row>
    <row r="7447" spans="2:2">
      <c r="B7447" s="79"/>
    </row>
    <row r="7448" spans="2:2">
      <c r="B7448" s="79"/>
    </row>
    <row r="7449" spans="2:2">
      <c r="B7449" s="79"/>
    </row>
    <row r="7450" spans="2:2">
      <c r="B7450" s="79"/>
    </row>
    <row r="7451" spans="2:2">
      <c r="B7451" s="79"/>
    </row>
    <row r="7452" spans="2:2">
      <c r="B7452" s="79"/>
    </row>
    <row r="7453" spans="2:2">
      <c r="B7453" s="79"/>
    </row>
    <row r="7454" spans="2:2">
      <c r="B7454" s="79"/>
    </row>
    <row r="7455" spans="2:2">
      <c r="B7455" s="79"/>
    </row>
    <row r="7456" spans="2:2">
      <c r="B7456" s="79"/>
    </row>
    <row r="7457" spans="2:2">
      <c r="B7457" s="79"/>
    </row>
    <row r="7458" spans="2:2">
      <c r="B7458" s="79"/>
    </row>
    <row r="7459" spans="2:2">
      <c r="B7459" s="79"/>
    </row>
    <row r="7460" spans="2:2">
      <c r="B7460" s="79"/>
    </row>
    <row r="7461" spans="2:2">
      <c r="B7461" s="79"/>
    </row>
    <row r="7462" spans="2:2">
      <c r="B7462" s="79"/>
    </row>
    <row r="7463" spans="2:2">
      <c r="B7463" s="79"/>
    </row>
    <row r="7464" spans="2:2">
      <c r="B7464" s="79"/>
    </row>
    <row r="7465" spans="2:2">
      <c r="B7465" s="79"/>
    </row>
    <row r="7466" spans="2:2">
      <c r="B7466" s="79"/>
    </row>
    <row r="7467" spans="2:2">
      <c r="B7467" s="79"/>
    </row>
    <row r="7468" spans="2:2">
      <c r="B7468" s="79"/>
    </row>
    <row r="7469" spans="2:2">
      <c r="B7469" s="79"/>
    </row>
    <row r="7470" spans="2:2">
      <c r="B7470" s="79"/>
    </row>
    <row r="7471" spans="2:2">
      <c r="B7471" s="79"/>
    </row>
    <row r="7472" spans="2:2">
      <c r="B7472" s="79"/>
    </row>
    <row r="7473" spans="2:2">
      <c r="B7473" s="79"/>
    </row>
    <row r="7474" spans="2:2">
      <c r="B7474" s="79"/>
    </row>
    <row r="7475" spans="2:2">
      <c r="B7475" s="79"/>
    </row>
    <row r="7476" spans="2:2">
      <c r="B7476" s="79"/>
    </row>
    <row r="7477" spans="2:2">
      <c r="B7477" s="79"/>
    </row>
    <row r="7478" spans="2:2">
      <c r="B7478" s="79"/>
    </row>
    <row r="7479" spans="2:2">
      <c r="B7479" s="79"/>
    </row>
    <row r="7480" spans="2:2">
      <c r="B7480" s="79"/>
    </row>
    <row r="7481" spans="2:2">
      <c r="B7481" s="79"/>
    </row>
    <row r="7482" spans="2:2">
      <c r="B7482" s="79"/>
    </row>
    <row r="7483" spans="2:2">
      <c r="B7483" s="79"/>
    </row>
    <row r="7484" spans="2:2">
      <c r="B7484" s="79"/>
    </row>
    <row r="7485" spans="2:2">
      <c r="B7485" s="79"/>
    </row>
    <row r="7486" spans="2:2">
      <c r="B7486" s="79"/>
    </row>
    <row r="7487" spans="2:2">
      <c r="B7487" s="79"/>
    </row>
    <row r="7488" spans="2:2">
      <c r="B7488" s="79"/>
    </row>
    <row r="7489" spans="2:2">
      <c r="B7489" s="79"/>
    </row>
    <row r="7490" spans="2:2">
      <c r="B7490" s="79"/>
    </row>
    <row r="7491" spans="2:2">
      <c r="B7491" s="79"/>
    </row>
    <row r="7492" spans="2:2">
      <c r="B7492" s="79"/>
    </row>
    <row r="7493" spans="2:2">
      <c r="B7493" s="79"/>
    </row>
    <row r="7494" spans="2:2">
      <c r="B7494" s="79"/>
    </row>
    <row r="7495" spans="2:2">
      <c r="B7495" s="79"/>
    </row>
    <row r="7496" spans="2:2">
      <c r="B7496" s="79"/>
    </row>
    <row r="7497" spans="2:2">
      <c r="B7497" s="79"/>
    </row>
    <row r="7498" spans="2:2">
      <c r="B7498" s="79"/>
    </row>
    <row r="7499" spans="2:2">
      <c r="B7499" s="79"/>
    </row>
    <row r="7500" spans="2:2">
      <c r="B7500" s="79"/>
    </row>
    <row r="7501" spans="2:2">
      <c r="B7501" s="79"/>
    </row>
    <row r="7502" spans="2:2">
      <c r="B7502" s="79"/>
    </row>
    <row r="7503" spans="2:2">
      <c r="B7503" s="79"/>
    </row>
    <row r="7504" spans="2:2">
      <c r="B7504" s="79"/>
    </row>
    <row r="7505" spans="2:2">
      <c r="B7505" s="79"/>
    </row>
    <row r="7506" spans="2:2">
      <c r="B7506" s="79"/>
    </row>
    <row r="7507" spans="2:2">
      <c r="B7507" s="79"/>
    </row>
    <row r="7508" spans="2:2">
      <c r="B7508" s="79"/>
    </row>
    <row r="7509" spans="2:2">
      <c r="B7509" s="79"/>
    </row>
    <row r="7510" spans="2:2">
      <c r="B7510" s="79"/>
    </row>
    <row r="7511" spans="2:2">
      <c r="B7511" s="79"/>
    </row>
    <row r="7512" spans="2:2">
      <c r="B7512" s="79"/>
    </row>
    <row r="7513" spans="2:2">
      <c r="B7513" s="79"/>
    </row>
    <row r="7514" spans="2:2">
      <c r="B7514" s="79"/>
    </row>
    <row r="7515" spans="2:2">
      <c r="B7515" s="79"/>
    </row>
    <row r="7516" spans="2:2">
      <c r="B7516" s="79"/>
    </row>
    <row r="7517" spans="2:2">
      <c r="B7517" s="79"/>
    </row>
    <row r="7518" spans="2:2">
      <c r="B7518" s="79"/>
    </row>
    <row r="7519" spans="2:2">
      <c r="B7519" s="79"/>
    </row>
    <row r="7520" spans="2:2">
      <c r="B7520" s="79"/>
    </row>
    <row r="7521" spans="2:2">
      <c r="B7521" s="79"/>
    </row>
    <row r="7522" spans="2:2">
      <c r="B7522" s="79"/>
    </row>
    <row r="7523" spans="2:2">
      <c r="B7523" s="79"/>
    </row>
    <row r="7524" spans="2:2">
      <c r="B7524" s="79"/>
    </row>
    <row r="7525" spans="2:2">
      <c r="B7525" s="79"/>
    </row>
    <row r="7526" spans="2:2">
      <c r="B7526" s="79"/>
    </row>
    <row r="7527" spans="2:2">
      <c r="B7527" s="79"/>
    </row>
    <row r="7528" spans="2:2">
      <c r="B7528" s="79"/>
    </row>
    <row r="7529" spans="2:2">
      <c r="B7529" s="79"/>
    </row>
    <row r="7530" spans="2:2">
      <c r="B7530" s="79"/>
    </row>
    <row r="7531" spans="2:2">
      <c r="B7531" s="79"/>
    </row>
    <row r="7532" spans="2:2">
      <c r="B7532" s="79"/>
    </row>
    <row r="7533" spans="2:2">
      <c r="B7533" s="79"/>
    </row>
    <row r="7534" spans="2:2">
      <c r="B7534" s="79"/>
    </row>
    <row r="7535" spans="2:2">
      <c r="B7535" s="79"/>
    </row>
    <row r="7536" spans="2:2">
      <c r="B7536" s="79"/>
    </row>
    <row r="7537" spans="2:2">
      <c r="B7537" s="79"/>
    </row>
    <row r="7538" spans="2:2">
      <c r="B7538" s="79"/>
    </row>
    <row r="7539" spans="2:2">
      <c r="B7539" s="79"/>
    </row>
    <row r="7540" spans="2:2">
      <c r="B7540" s="79"/>
    </row>
    <row r="7541" spans="2:2">
      <c r="B7541" s="79"/>
    </row>
    <row r="7542" spans="2:2">
      <c r="B7542" s="79"/>
    </row>
    <row r="7543" spans="2:2">
      <c r="B7543" s="79"/>
    </row>
    <row r="7544" spans="2:2">
      <c r="B7544" s="79"/>
    </row>
    <row r="7545" spans="2:2">
      <c r="B7545" s="79"/>
    </row>
    <row r="7546" spans="2:2">
      <c r="B7546" s="79"/>
    </row>
    <row r="7547" spans="2:2">
      <c r="B7547" s="79"/>
    </row>
    <row r="7548" spans="2:2">
      <c r="B7548" s="79"/>
    </row>
    <row r="7549" spans="2:2">
      <c r="B7549" s="79"/>
    </row>
    <row r="7550" spans="2:2">
      <c r="B7550" s="79"/>
    </row>
    <row r="7551" spans="2:2">
      <c r="B7551" s="79"/>
    </row>
    <row r="7552" spans="2:2">
      <c r="B7552" s="79"/>
    </row>
    <row r="7553" spans="2:2">
      <c r="B7553" s="79"/>
    </row>
    <row r="7554" spans="2:2">
      <c r="B7554" s="79"/>
    </row>
    <row r="7555" spans="2:2">
      <c r="B7555" s="79"/>
    </row>
    <row r="7556" spans="2:2">
      <c r="B7556" s="79"/>
    </row>
    <row r="7557" spans="2:2">
      <c r="B7557" s="79"/>
    </row>
    <row r="7558" spans="2:2">
      <c r="B7558" s="79"/>
    </row>
    <row r="7559" spans="2:2">
      <c r="B7559" s="79"/>
    </row>
    <row r="7560" spans="2:2">
      <c r="B7560" s="79"/>
    </row>
    <row r="7561" spans="2:2">
      <c r="B7561" s="79"/>
    </row>
    <row r="7562" spans="2:2">
      <c r="B7562" s="79"/>
    </row>
    <row r="7563" spans="2:2">
      <c r="B7563" s="79"/>
    </row>
    <row r="7564" spans="2:2">
      <c r="B7564" s="79"/>
    </row>
    <row r="7565" spans="2:2">
      <c r="B7565" s="79"/>
    </row>
    <row r="7566" spans="2:2">
      <c r="B7566" s="79"/>
    </row>
    <row r="7567" spans="2:2">
      <c r="B7567" s="79"/>
    </row>
    <row r="7568" spans="2:2">
      <c r="B7568" s="79"/>
    </row>
    <row r="7569" spans="2:2">
      <c r="B7569" s="79"/>
    </row>
    <row r="7570" spans="2:2">
      <c r="B7570" s="79"/>
    </row>
    <row r="7571" spans="2:2">
      <c r="B7571" s="79"/>
    </row>
    <row r="7572" spans="2:2">
      <c r="B7572" s="79"/>
    </row>
    <row r="7573" spans="2:2">
      <c r="B7573" s="79"/>
    </row>
    <row r="7574" spans="2:2">
      <c r="B7574" s="79"/>
    </row>
    <row r="7575" spans="2:2">
      <c r="B7575" s="79"/>
    </row>
    <row r="7576" spans="2:2">
      <c r="B7576" s="79"/>
    </row>
    <row r="7577" spans="2:2">
      <c r="B7577" s="79"/>
    </row>
    <row r="7578" spans="2:2">
      <c r="B7578" s="79"/>
    </row>
    <row r="7579" spans="2:2">
      <c r="B7579" s="79"/>
    </row>
    <row r="7580" spans="2:2">
      <c r="B7580" s="79"/>
    </row>
    <row r="7581" spans="2:2">
      <c r="B7581" s="79"/>
    </row>
    <row r="7582" spans="2:2">
      <c r="B7582" s="79"/>
    </row>
    <row r="7583" spans="2:2">
      <c r="B7583" s="79"/>
    </row>
    <row r="7584" spans="2:2">
      <c r="B7584" s="79"/>
    </row>
    <row r="7585" spans="2:2">
      <c r="B7585" s="79"/>
    </row>
    <row r="7586" spans="2:2">
      <c r="B7586" s="79"/>
    </row>
    <row r="7587" spans="2:2">
      <c r="B7587" s="79"/>
    </row>
    <row r="7588" spans="2:2">
      <c r="B7588" s="79"/>
    </row>
    <row r="7589" spans="2:2">
      <c r="B7589" s="79"/>
    </row>
    <row r="7590" spans="2:2">
      <c r="B7590" s="79"/>
    </row>
    <row r="7591" spans="2:2">
      <c r="B7591" s="79"/>
    </row>
    <row r="7592" spans="2:2">
      <c r="B7592" s="79"/>
    </row>
    <row r="7593" spans="2:2">
      <c r="B7593" s="79"/>
    </row>
    <row r="7594" spans="2:2">
      <c r="B7594" s="79"/>
    </row>
    <row r="7595" spans="2:2">
      <c r="B7595" s="79"/>
    </row>
    <row r="7596" spans="2:2">
      <c r="B7596" s="79"/>
    </row>
    <row r="7597" spans="2:2">
      <c r="B7597" s="79"/>
    </row>
    <row r="7598" spans="2:2">
      <c r="B7598" s="79"/>
    </row>
    <row r="7599" spans="2:2">
      <c r="B7599" s="79"/>
    </row>
    <row r="7600" spans="2:2">
      <c r="B7600" s="79"/>
    </row>
    <row r="7601" spans="2:2">
      <c r="B7601" s="79"/>
    </row>
    <row r="7602" spans="2:2">
      <c r="B7602" s="79"/>
    </row>
    <row r="7603" spans="2:2">
      <c r="B7603" s="79"/>
    </row>
    <row r="7604" spans="2:2">
      <c r="B7604" s="79"/>
    </row>
    <row r="7605" spans="2:2">
      <c r="B7605" s="79"/>
    </row>
    <row r="7606" spans="2:2">
      <c r="B7606" s="79"/>
    </row>
    <row r="7607" spans="2:2">
      <c r="B7607" s="79"/>
    </row>
    <row r="7608" spans="2:2">
      <c r="B7608" s="79"/>
    </row>
    <row r="7609" spans="2:2">
      <c r="B7609" s="79"/>
    </row>
    <row r="7610" spans="2:2">
      <c r="B7610" s="79"/>
    </row>
    <row r="7611" spans="2:2">
      <c r="B7611" s="79"/>
    </row>
    <row r="7612" spans="2:2">
      <c r="B7612" s="79"/>
    </row>
    <row r="7613" spans="2:2">
      <c r="B7613" s="79"/>
    </row>
    <row r="7614" spans="2:2">
      <c r="B7614" s="79"/>
    </row>
    <row r="7615" spans="2:2">
      <c r="B7615" s="79"/>
    </row>
    <row r="7616" spans="2:2">
      <c r="B7616" s="79"/>
    </row>
    <row r="7617" spans="2:2">
      <c r="B7617" s="79"/>
    </row>
    <row r="7618" spans="2:2">
      <c r="B7618" s="79"/>
    </row>
    <row r="7619" spans="2:2">
      <c r="B7619" s="79"/>
    </row>
    <row r="7620" spans="2:2">
      <c r="B7620" s="79"/>
    </row>
    <row r="7621" spans="2:2">
      <c r="B7621" s="79"/>
    </row>
    <row r="7622" spans="2:2">
      <c r="B7622" s="79"/>
    </row>
    <row r="7623" spans="2:2">
      <c r="B7623" s="79"/>
    </row>
    <row r="7624" spans="2:2">
      <c r="B7624" s="79"/>
    </row>
    <row r="7625" spans="2:2">
      <c r="B7625" s="79"/>
    </row>
    <row r="7626" spans="2:2">
      <c r="B7626" s="79"/>
    </row>
    <row r="7627" spans="2:2">
      <c r="B7627" s="79"/>
    </row>
    <row r="7628" spans="2:2">
      <c r="B7628" s="79"/>
    </row>
    <row r="7629" spans="2:2">
      <c r="B7629" s="79"/>
    </row>
    <row r="7630" spans="2:2">
      <c r="B7630" s="79"/>
    </row>
    <row r="7631" spans="2:2">
      <c r="B7631" s="79"/>
    </row>
    <row r="7632" spans="2:2">
      <c r="B7632" s="79"/>
    </row>
    <row r="7633" spans="2:2">
      <c r="B7633" s="79"/>
    </row>
    <row r="7634" spans="2:2">
      <c r="B7634" s="79"/>
    </row>
    <row r="7635" spans="2:2">
      <c r="B7635" s="79"/>
    </row>
    <row r="7636" spans="2:2">
      <c r="B7636" s="79"/>
    </row>
    <row r="7637" spans="2:2">
      <c r="B7637" s="79"/>
    </row>
    <row r="7638" spans="2:2">
      <c r="B7638" s="79"/>
    </row>
    <row r="7639" spans="2:2">
      <c r="B7639" s="79"/>
    </row>
    <row r="7640" spans="2:2">
      <c r="B7640" s="79"/>
    </row>
    <row r="7641" spans="2:2">
      <c r="B7641" s="79"/>
    </row>
    <row r="7642" spans="2:2">
      <c r="B7642" s="79"/>
    </row>
    <row r="7643" spans="2:2">
      <c r="B7643" s="79"/>
    </row>
    <row r="7644" spans="2:2">
      <c r="B7644" s="79"/>
    </row>
    <row r="7645" spans="2:2">
      <c r="B7645" s="79"/>
    </row>
    <row r="7646" spans="2:2">
      <c r="B7646" s="79"/>
    </row>
    <row r="7647" spans="2:2">
      <c r="B7647" s="79"/>
    </row>
    <row r="7648" spans="2:2">
      <c r="B7648" s="79"/>
    </row>
    <row r="7649" spans="2:2">
      <c r="B7649" s="79"/>
    </row>
    <row r="7650" spans="2:2">
      <c r="B7650" s="79"/>
    </row>
    <row r="7651" spans="2:2">
      <c r="B7651" s="79"/>
    </row>
    <row r="7652" spans="2:2">
      <c r="B7652" s="79"/>
    </row>
    <row r="7653" spans="2:2">
      <c r="B7653" s="79"/>
    </row>
    <row r="7654" spans="2:2">
      <c r="B7654" s="79"/>
    </row>
    <row r="7655" spans="2:2">
      <c r="B7655" s="79"/>
    </row>
    <row r="7656" spans="2:2">
      <c r="B7656" s="79"/>
    </row>
    <row r="7657" spans="2:2">
      <c r="B7657" s="79"/>
    </row>
    <row r="7658" spans="2:2">
      <c r="B7658" s="79"/>
    </row>
    <row r="7659" spans="2:2">
      <c r="B7659" s="79"/>
    </row>
    <row r="7660" spans="2:2">
      <c r="B7660" s="79"/>
    </row>
    <row r="7661" spans="2:2">
      <c r="B7661" s="79"/>
    </row>
    <row r="7662" spans="2:2">
      <c r="B7662" s="79"/>
    </row>
    <row r="7663" spans="2:2">
      <c r="B7663" s="79"/>
    </row>
    <row r="7664" spans="2:2">
      <c r="B7664" s="79"/>
    </row>
    <row r="7665" spans="2:2">
      <c r="B7665" s="79"/>
    </row>
    <row r="7666" spans="2:2">
      <c r="B7666" s="79"/>
    </row>
    <row r="7667" spans="2:2">
      <c r="B7667" s="79"/>
    </row>
    <row r="7668" spans="2:2">
      <c r="B7668" s="79"/>
    </row>
    <row r="7669" spans="2:2">
      <c r="B7669" s="79"/>
    </row>
    <row r="7670" spans="2:2">
      <c r="B7670" s="79"/>
    </row>
    <row r="7671" spans="2:2">
      <c r="B7671" s="79"/>
    </row>
    <row r="7672" spans="2:2">
      <c r="B7672" s="79"/>
    </row>
    <row r="7673" spans="2:2">
      <c r="B7673" s="79"/>
    </row>
    <row r="7674" spans="2:2">
      <c r="B7674" s="79"/>
    </row>
    <row r="7675" spans="2:2">
      <c r="B7675" s="79"/>
    </row>
    <row r="7676" spans="2:2">
      <c r="B7676" s="79"/>
    </row>
    <row r="7677" spans="2:2">
      <c r="B7677" s="79"/>
    </row>
    <row r="7678" spans="2:2">
      <c r="B7678" s="79"/>
    </row>
    <row r="7679" spans="2:2">
      <c r="B7679" s="79"/>
    </row>
    <row r="7680" spans="2:2">
      <c r="B7680" s="79"/>
    </row>
    <row r="7681" spans="2:2">
      <c r="B7681" s="79"/>
    </row>
    <row r="7682" spans="2:2">
      <c r="B7682" s="79"/>
    </row>
    <row r="7683" spans="2:2">
      <c r="B7683" s="79"/>
    </row>
    <row r="7684" spans="2:2">
      <c r="B7684" s="79"/>
    </row>
    <row r="7685" spans="2:2">
      <c r="B7685" s="79"/>
    </row>
    <row r="7686" spans="2:2">
      <c r="B7686" s="79"/>
    </row>
    <row r="7687" spans="2:2">
      <c r="B7687" s="79"/>
    </row>
    <row r="7688" spans="2:2">
      <c r="B7688" s="79"/>
    </row>
    <row r="7689" spans="2:2">
      <c r="B7689" s="79"/>
    </row>
    <row r="7690" spans="2:2">
      <c r="B7690" s="79"/>
    </row>
    <row r="7691" spans="2:2">
      <c r="B7691" s="79"/>
    </row>
    <row r="7692" spans="2:2">
      <c r="B7692" s="79"/>
    </row>
    <row r="7693" spans="2:2">
      <c r="B7693" s="79"/>
    </row>
    <row r="7694" spans="2:2">
      <c r="B7694" s="79"/>
    </row>
    <row r="7695" spans="2:2">
      <c r="B7695" s="79"/>
    </row>
    <row r="7696" spans="2:2">
      <c r="B7696" s="79"/>
    </row>
    <row r="7697" spans="2:2">
      <c r="B7697" s="79"/>
    </row>
    <row r="7698" spans="2:2">
      <c r="B7698" s="79"/>
    </row>
    <row r="7699" spans="2:2">
      <c r="B7699" s="79"/>
    </row>
    <row r="7700" spans="2:2">
      <c r="B7700" s="79"/>
    </row>
    <row r="7701" spans="2:2">
      <c r="B7701" s="79"/>
    </row>
    <row r="7702" spans="2:2">
      <c r="B7702" s="79"/>
    </row>
    <row r="7703" spans="2:2">
      <c r="B7703" s="79"/>
    </row>
    <row r="7704" spans="2:2">
      <c r="B7704" s="79"/>
    </row>
    <row r="7705" spans="2:2">
      <c r="B7705" s="79"/>
    </row>
    <row r="7706" spans="2:2">
      <c r="B7706" s="79"/>
    </row>
    <row r="7707" spans="2:2">
      <c r="B7707" s="79"/>
    </row>
    <row r="7708" spans="2:2">
      <c r="B7708" s="79"/>
    </row>
    <row r="7709" spans="2:2">
      <c r="B7709" s="79"/>
    </row>
    <row r="7710" spans="2:2">
      <c r="B7710" s="79"/>
    </row>
    <row r="7711" spans="2:2">
      <c r="B7711" s="79"/>
    </row>
    <row r="7712" spans="2:2">
      <c r="B7712" s="79"/>
    </row>
    <row r="7713" spans="2:2">
      <c r="B7713" s="79"/>
    </row>
    <row r="7714" spans="2:2">
      <c r="B7714" s="79"/>
    </row>
    <row r="7715" spans="2:2">
      <c r="B7715" s="79"/>
    </row>
    <row r="7716" spans="2:2">
      <c r="B7716" s="79"/>
    </row>
    <row r="7717" spans="2:2">
      <c r="B7717" s="79"/>
    </row>
    <row r="7718" spans="2:2">
      <c r="B7718" s="79"/>
    </row>
    <row r="7719" spans="2:2">
      <c r="B7719" s="79"/>
    </row>
    <row r="7720" spans="2:2">
      <c r="B7720" s="79"/>
    </row>
    <row r="7721" spans="2:2">
      <c r="B7721" s="79"/>
    </row>
    <row r="7722" spans="2:2">
      <c r="B7722" s="79"/>
    </row>
    <row r="7723" spans="2:2">
      <c r="B7723" s="79"/>
    </row>
    <row r="7724" spans="2:2">
      <c r="B7724" s="79"/>
    </row>
    <row r="7725" spans="2:2">
      <c r="B7725" s="79"/>
    </row>
    <row r="7726" spans="2:2">
      <c r="B7726" s="79"/>
    </row>
    <row r="7727" spans="2:2">
      <c r="B7727" s="79"/>
    </row>
    <row r="7728" spans="2:2">
      <c r="B7728" s="79"/>
    </row>
    <row r="7729" spans="2:2">
      <c r="B7729" s="79"/>
    </row>
    <row r="7730" spans="2:2">
      <c r="B7730" s="79"/>
    </row>
    <row r="7731" spans="2:2">
      <c r="B7731" s="79"/>
    </row>
    <row r="7732" spans="2:2">
      <c r="B7732" s="79"/>
    </row>
    <row r="7733" spans="2:2">
      <c r="B7733" s="79"/>
    </row>
    <row r="7734" spans="2:2">
      <c r="B7734" s="79"/>
    </row>
    <row r="7735" spans="2:2">
      <c r="B7735" s="79"/>
    </row>
    <row r="7736" spans="2:2">
      <c r="B7736" s="79"/>
    </row>
    <row r="7737" spans="2:2">
      <c r="B7737" s="79"/>
    </row>
    <row r="7738" spans="2:2">
      <c r="B7738" s="79"/>
    </row>
    <row r="7739" spans="2:2">
      <c r="B7739" s="79"/>
    </row>
    <row r="7740" spans="2:2">
      <c r="B7740" s="79"/>
    </row>
    <row r="7741" spans="2:2">
      <c r="B7741" s="79"/>
    </row>
    <row r="7742" spans="2:2">
      <c r="B7742" s="79"/>
    </row>
    <row r="7743" spans="2:2">
      <c r="B7743" s="79"/>
    </row>
    <row r="7744" spans="2:2">
      <c r="B7744" s="79"/>
    </row>
    <row r="7745" spans="2:2">
      <c r="B7745" s="79"/>
    </row>
    <row r="7746" spans="2:2">
      <c r="B7746" s="79"/>
    </row>
    <row r="7747" spans="2:2">
      <c r="B7747" s="79"/>
    </row>
    <row r="7748" spans="2:2">
      <c r="B7748" s="79"/>
    </row>
    <row r="7749" spans="2:2">
      <c r="B7749" s="79"/>
    </row>
    <row r="7750" spans="2:2">
      <c r="B7750" s="79"/>
    </row>
    <row r="7751" spans="2:2">
      <c r="B7751" s="79"/>
    </row>
    <row r="7752" spans="2:2">
      <c r="B7752" s="79"/>
    </row>
    <row r="7753" spans="2:2">
      <c r="B7753" s="79"/>
    </row>
    <row r="7754" spans="2:2">
      <c r="B7754" s="79"/>
    </row>
    <row r="7755" spans="2:2">
      <c r="B7755" s="79"/>
    </row>
    <row r="7756" spans="2:2">
      <c r="B7756" s="79"/>
    </row>
    <row r="7757" spans="2:2">
      <c r="B7757" s="79"/>
    </row>
    <row r="7758" spans="2:2">
      <c r="B7758" s="79"/>
    </row>
    <row r="7759" spans="2:2">
      <c r="B7759" s="79"/>
    </row>
    <row r="7760" spans="2:2">
      <c r="B7760" s="79"/>
    </row>
    <row r="7761" spans="2:2">
      <c r="B7761" s="79"/>
    </row>
    <row r="7762" spans="2:2">
      <c r="B7762" s="79"/>
    </row>
    <row r="7763" spans="2:2">
      <c r="B7763" s="79"/>
    </row>
    <row r="7764" spans="2:2">
      <c r="B7764" s="79"/>
    </row>
    <row r="7765" spans="2:2">
      <c r="B7765" s="79"/>
    </row>
    <row r="7766" spans="2:2">
      <c r="B7766" s="79"/>
    </row>
    <row r="7767" spans="2:2">
      <c r="B7767" s="79"/>
    </row>
    <row r="7768" spans="2:2">
      <c r="B7768" s="79"/>
    </row>
    <row r="7769" spans="2:2">
      <c r="B7769" s="79"/>
    </row>
    <row r="7770" spans="2:2">
      <c r="B7770" s="79"/>
    </row>
    <row r="7771" spans="2:2">
      <c r="B7771" s="79"/>
    </row>
    <row r="7772" spans="2:2">
      <c r="B7772" s="79"/>
    </row>
    <row r="7773" spans="2:2">
      <c r="B7773" s="79"/>
    </row>
    <row r="7774" spans="2:2">
      <c r="B7774" s="79"/>
    </row>
    <row r="7775" spans="2:2">
      <c r="B7775" s="79"/>
    </row>
    <row r="7776" spans="2:2">
      <c r="B7776" s="79"/>
    </row>
    <row r="7777" spans="2:2">
      <c r="B7777" s="79"/>
    </row>
    <row r="7778" spans="2:2">
      <c r="B7778" s="79"/>
    </row>
    <row r="7779" spans="2:2">
      <c r="B7779" s="79"/>
    </row>
    <row r="7780" spans="2:2">
      <c r="B7780" s="79"/>
    </row>
    <row r="7781" spans="2:2">
      <c r="B7781" s="79"/>
    </row>
    <row r="7782" spans="2:2">
      <c r="B7782" s="79"/>
    </row>
    <row r="7783" spans="2:2">
      <c r="B7783" s="79"/>
    </row>
    <row r="7784" spans="2:2">
      <c r="B7784" s="79"/>
    </row>
    <row r="7785" spans="2:2">
      <c r="B7785" s="79"/>
    </row>
    <row r="7786" spans="2:2">
      <c r="B7786" s="79"/>
    </row>
    <row r="7787" spans="2:2">
      <c r="B7787" s="79"/>
    </row>
    <row r="7788" spans="2:2">
      <c r="B7788" s="79"/>
    </row>
    <row r="7789" spans="2:2">
      <c r="B7789" s="79"/>
    </row>
    <row r="7790" spans="2:2">
      <c r="B7790" s="79"/>
    </row>
    <row r="7791" spans="2:2">
      <c r="B7791" s="79"/>
    </row>
    <row r="7792" spans="2:2">
      <c r="B7792" s="79"/>
    </row>
    <row r="7793" spans="2:2">
      <c r="B7793" s="79"/>
    </row>
    <row r="7794" spans="2:2">
      <c r="B7794" s="79"/>
    </row>
    <row r="7795" spans="2:2">
      <c r="B7795" s="79"/>
    </row>
    <row r="7796" spans="2:2">
      <c r="B7796" s="79"/>
    </row>
    <row r="7797" spans="2:2">
      <c r="B7797" s="79"/>
    </row>
    <row r="7798" spans="2:2">
      <c r="B7798" s="79"/>
    </row>
    <row r="7799" spans="2:2">
      <c r="B7799" s="79"/>
    </row>
    <row r="7800" spans="2:2">
      <c r="B7800" s="79"/>
    </row>
    <row r="7801" spans="2:2">
      <c r="B7801" s="79"/>
    </row>
    <row r="7802" spans="2:2">
      <c r="B7802" s="79"/>
    </row>
    <row r="7803" spans="2:2">
      <c r="B7803" s="79"/>
    </row>
    <row r="7804" spans="2:2">
      <c r="B7804" s="79"/>
    </row>
    <row r="7805" spans="2:2">
      <c r="B7805" s="79"/>
    </row>
    <row r="7806" spans="2:2">
      <c r="B7806" s="79"/>
    </row>
    <row r="7807" spans="2:2">
      <c r="B7807" s="79"/>
    </row>
    <row r="7808" spans="2:2">
      <c r="B7808" s="79"/>
    </row>
    <row r="7809" spans="2:2">
      <c r="B7809" s="79"/>
    </row>
    <row r="7810" spans="2:2">
      <c r="B7810" s="79"/>
    </row>
    <row r="7811" spans="2:2">
      <c r="B7811" s="79"/>
    </row>
    <row r="7812" spans="2:2">
      <c r="B7812" s="79"/>
    </row>
    <row r="7813" spans="2:2">
      <c r="B7813" s="79"/>
    </row>
    <row r="7814" spans="2:2">
      <c r="B7814" s="79"/>
    </row>
    <row r="7815" spans="2:2">
      <c r="B7815" s="79"/>
    </row>
    <row r="7816" spans="2:2">
      <c r="B7816" s="79"/>
    </row>
    <row r="7817" spans="2:2">
      <c r="B7817" s="79"/>
    </row>
    <row r="7818" spans="2:2">
      <c r="B7818" s="79"/>
    </row>
    <row r="7819" spans="2:2">
      <c r="B7819" s="79"/>
    </row>
    <row r="7820" spans="2:2">
      <c r="B7820" s="79"/>
    </row>
    <row r="7821" spans="2:2">
      <c r="B7821" s="79"/>
    </row>
    <row r="7822" spans="2:2">
      <c r="B7822" s="79"/>
    </row>
    <row r="7823" spans="2:2">
      <c r="B7823" s="79"/>
    </row>
    <row r="7824" spans="2:2">
      <c r="B7824" s="79"/>
    </row>
    <row r="7825" spans="2:2">
      <c r="B7825" s="79"/>
    </row>
    <row r="7826" spans="2:2">
      <c r="B7826" s="79"/>
    </row>
    <row r="7827" spans="2:2">
      <c r="B7827" s="79"/>
    </row>
    <row r="7828" spans="2:2">
      <c r="B7828" s="79"/>
    </row>
    <row r="7829" spans="2:2">
      <c r="B7829" s="79"/>
    </row>
    <row r="7830" spans="2:2">
      <c r="B7830" s="79"/>
    </row>
    <row r="7831" spans="2:2">
      <c r="B7831" s="79"/>
    </row>
    <row r="7832" spans="2:2">
      <c r="B7832" s="79"/>
    </row>
    <row r="7833" spans="2:2">
      <c r="B7833" s="79"/>
    </row>
    <row r="7834" spans="2:2">
      <c r="B7834" s="79"/>
    </row>
    <row r="7835" spans="2:2">
      <c r="B7835" s="79"/>
    </row>
    <row r="7836" spans="2:2">
      <c r="B7836" s="79"/>
    </row>
    <row r="7837" spans="2:2">
      <c r="B7837" s="79"/>
    </row>
    <row r="7838" spans="2:2">
      <c r="B7838" s="79"/>
    </row>
    <row r="7839" spans="2:2">
      <c r="B7839" s="79"/>
    </row>
    <row r="7840" spans="2:2">
      <c r="B7840" s="79"/>
    </row>
    <row r="7841" spans="2:2">
      <c r="B7841" s="79"/>
    </row>
    <row r="7842" spans="2:2">
      <c r="B7842" s="79"/>
    </row>
    <row r="7843" spans="2:2">
      <c r="B7843" s="79"/>
    </row>
    <row r="7844" spans="2:2">
      <c r="B7844" s="79"/>
    </row>
    <row r="7845" spans="2:2">
      <c r="B7845" s="79"/>
    </row>
    <row r="7846" spans="2:2">
      <c r="B7846" s="79"/>
    </row>
    <row r="7847" spans="2:2">
      <c r="B7847" s="79"/>
    </row>
    <row r="7848" spans="2:2">
      <c r="B7848" s="79"/>
    </row>
    <row r="7849" spans="2:2">
      <c r="B7849" s="79"/>
    </row>
    <row r="7850" spans="2:2">
      <c r="B7850" s="79"/>
    </row>
    <row r="7851" spans="2:2">
      <c r="B7851" s="79"/>
    </row>
    <row r="7852" spans="2:2">
      <c r="B7852" s="79"/>
    </row>
    <row r="7853" spans="2:2">
      <c r="B7853" s="79"/>
    </row>
    <row r="7854" spans="2:2">
      <c r="B7854" s="79"/>
    </row>
    <row r="7855" spans="2:2">
      <c r="B7855" s="79"/>
    </row>
    <row r="7856" spans="2:2">
      <c r="B7856" s="79"/>
    </row>
    <row r="7857" spans="2:2">
      <c r="B7857" s="79"/>
    </row>
    <row r="7858" spans="2:2">
      <c r="B7858" s="79"/>
    </row>
    <row r="7859" spans="2:2">
      <c r="B7859" s="79"/>
    </row>
    <row r="7860" spans="2:2">
      <c r="B7860" s="79"/>
    </row>
    <row r="7861" spans="2:2">
      <c r="B7861" s="79"/>
    </row>
    <row r="7862" spans="2:2">
      <c r="B7862" s="79"/>
    </row>
    <row r="7863" spans="2:2">
      <c r="B7863" s="79"/>
    </row>
    <row r="7864" spans="2:2">
      <c r="B7864" s="79"/>
    </row>
    <row r="7865" spans="2:2">
      <c r="B7865" s="79"/>
    </row>
    <row r="7866" spans="2:2">
      <c r="B7866" s="79"/>
    </row>
    <row r="7867" spans="2:2">
      <c r="B7867" s="79"/>
    </row>
    <row r="7868" spans="2:2">
      <c r="B7868" s="79"/>
    </row>
    <row r="7869" spans="2:2">
      <c r="B7869" s="79"/>
    </row>
    <row r="7870" spans="2:2">
      <c r="B7870" s="79"/>
    </row>
    <row r="7871" spans="2:2">
      <c r="B7871" s="79"/>
    </row>
    <row r="7872" spans="2:2">
      <c r="B7872" s="79"/>
    </row>
    <row r="7873" spans="2:2">
      <c r="B7873" s="79"/>
    </row>
    <row r="7874" spans="2:2">
      <c r="B7874" s="79"/>
    </row>
    <row r="7875" spans="2:2">
      <c r="B7875" s="79"/>
    </row>
    <row r="7876" spans="2:2">
      <c r="B7876" s="79"/>
    </row>
    <row r="7877" spans="2:2">
      <c r="B7877" s="79"/>
    </row>
    <row r="7878" spans="2:2">
      <c r="B7878" s="79"/>
    </row>
    <row r="7879" spans="2:2">
      <c r="B7879" s="79"/>
    </row>
    <row r="7880" spans="2:2">
      <c r="B7880" s="79"/>
    </row>
    <row r="7881" spans="2:2">
      <c r="B7881" s="79"/>
    </row>
    <row r="7882" spans="2:2">
      <c r="B7882" s="79"/>
    </row>
    <row r="7883" spans="2:2">
      <c r="B7883" s="79"/>
    </row>
    <row r="7884" spans="2:2">
      <c r="B7884" s="79"/>
    </row>
    <row r="7885" spans="2:2">
      <c r="B7885" s="79"/>
    </row>
    <row r="7886" spans="2:2">
      <c r="B7886" s="79"/>
    </row>
    <row r="7887" spans="2:2">
      <c r="B7887" s="79"/>
    </row>
    <row r="7888" spans="2:2">
      <c r="B7888" s="79"/>
    </row>
    <row r="7889" spans="2:2">
      <c r="B7889" s="79"/>
    </row>
    <row r="7890" spans="2:2">
      <c r="B7890" s="79"/>
    </row>
    <row r="7891" spans="2:2">
      <c r="B7891" s="79"/>
    </row>
    <row r="7892" spans="2:2">
      <c r="B7892" s="79"/>
    </row>
    <row r="7893" spans="2:2">
      <c r="B7893" s="79"/>
    </row>
    <row r="7894" spans="2:2">
      <c r="B7894" s="79"/>
    </row>
    <row r="7895" spans="2:2">
      <c r="B7895" s="79"/>
    </row>
    <row r="7896" spans="2:2">
      <c r="B7896" s="79"/>
    </row>
    <row r="7897" spans="2:2">
      <c r="B7897" s="79"/>
    </row>
    <row r="7898" spans="2:2">
      <c r="B7898" s="79"/>
    </row>
    <row r="7899" spans="2:2">
      <c r="B7899" s="79"/>
    </row>
    <row r="7900" spans="2:2">
      <c r="B7900" s="79"/>
    </row>
    <row r="7901" spans="2:2">
      <c r="B7901" s="79"/>
    </row>
    <row r="7902" spans="2:2">
      <c r="B7902" s="79"/>
    </row>
    <row r="7903" spans="2:2">
      <c r="B7903" s="79"/>
    </row>
    <row r="7904" spans="2:2">
      <c r="B7904" s="79"/>
    </row>
    <row r="7905" spans="2:2">
      <c r="B7905" s="79"/>
    </row>
    <row r="7906" spans="2:2">
      <c r="B7906" s="79"/>
    </row>
    <row r="7907" spans="2:2">
      <c r="B7907" s="79"/>
    </row>
    <row r="7908" spans="2:2">
      <c r="B7908" s="79"/>
    </row>
    <row r="7909" spans="2:2">
      <c r="B7909" s="79"/>
    </row>
    <row r="7910" spans="2:2">
      <c r="B7910" s="79"/>
    </row>
    <row r="7911" spans="2:2">
      <c r="B7911" s="79"/>
    </row>
    <row r="7912" spans="2:2">
      <c r="B7912" s="79"/>
    </row>
    <row r="7913" spans="2:2">
      <c r="B7913" s="79"/>
    </row>
    <row r="7914" spans="2:2">
      <c r="B7914" s="79"/>
    </row>
    <row r="7915" spans="2:2">
      <c r="B7915" s="79"/>
    </row>
    <row r="7916" spans="2:2">
      <c r="B7916" s="79"/>
    </row>
    <row r="7917" spans="2:2">
      <c r="B7917" s="79"/>
    </row>
    <row r="7918" spans="2:2">
      <c r="B7918" s="79"/>
    </row>
    <row r="7919" spans="2:2">
      <c r="B7919" s="79"/>
    </row>
    <row r="7920" spans="2:2">
      <c r="B7920" s="79"/>
    </row>
    <row r="7921" spans="2:2">
      <c r="B7921" s="79"/>
    </row>
    <row r="7922" spans="2:2">
      <c r="B7922" s="79"/>
    </row>
    <row r="7923" spans="2:2">
      <c r="B7923" s="79"/>
    </row>
    <row r="7924" spans="2:2">
      <c r="B7924" s="79"/>
    </row>
    <row r="7925" spans="2:2">
      <c r="B7925" s="79"/>
    </row>
    <row r="7926" spans="2:2">
      <c r="B7926" s="79"/>
    </row>
    <row r="7927" spans="2:2">
      <c r="B7927" s="79"/>
    </row>
    <row r="7928" spans="2:2">
      <c r="B7928" s="79"/>
    </row>
    <row r="7929" spans="2:2">
      <c r="B7929" s="79"/>
    </row>
    <row r="7930" spans="2:2">
      <c r="B7930" s="79"/>
    </row>
    <row r="7931" spans="2:2">
      <c r="B7931" s="79"/>
    </row>
    <row r="7932" spans="2:2">
      <c r="B7932" s="79"/>
    </row>
    <row r="7933" spans="2:2">
      <c r="B7933" s="79"/>
    </row>
    <row r="7934" spans="2:2">
      <c r="B7934" s="79"/>
    </row>
    <row r="7935" spans="2:2">
      <c r="B7935" s="79"/>
    </row>
    <row r="7936" spans="2:2">
      <c r="B7936" s="79"/>
    </row>
    <row r="7937" spans="2:2">
      <c r="B7937" s="79"/>
    </row>
    <row r="7938" spans="2:2">
      <c r="B7938" s="79"/>
    </row>
    <row r="7939" spans="2:2">
      <c r="B7939" s="79"/>
    </row>
    <row r="7940" spans="2:2">
      <c r="B7940" s="79"/>
    </row>
    <row r="7941" spans="2:2">
      <c r="B7941" s="79"/>
    </row>
    <row r="7942" spans="2:2">
      <c r="B7942" s="79"/>
    </row>
    <row r="7943" spans="2:2">
      <c r="B7943" s="79"/>
    </row>
    <row r="7944" spans="2:2">
      <c r="B7944" s="79"/>
    </row>
    <row r="7945" spans="2:2">
      <c r="B7945" s="79"/>
    </row>
    <row r="7946" spans="2:2">
      <c r="B7946" s="79"/>
    </row>
    <row r="7947" spans="2:2">
      <c r="B7947" s="79"/>
    </row>
    <row r="7948" spans="2:2">
      <c r="B7948" s="79"/>
    </row>
    <row r="7949" spans="2:2">
      <c r="B7949" s="79"/>
    </row>
    <row r="7950" spans="2:2">
      <c r="B7950" s="79"/>
    </row>
    <row r="7951" spans="2:2">
      <c r="B7951" s="79"/>
    </row>
    <row r="7952" spans="2:2">
      <c r="B7952" s="79"/>
    </row>
    <row r="7953" spans="2:2">
      <c r="B7953" s="79"/>
    </row>
    <row r="7954" spans="2:2">
      <c r="B7954" s="79"/>
    </row>
    <row r="7955" spans="2:2">
      <c r="B7955" s="79"/>
    </row>
    <row r="7956" spans="2:2">
      <c r="B7956" s="79"/>
    </row>
    <row r="7957" spans="2:2">
      <c r="B7957" s="79"/>
    </row>
    <row r="7958" spans="2:2">
      <c r="B7958" s="79"/>
    </row>
    <row r="7959" spans="2:2">
      <c r="B7959" s="79"/>
    </row>
    <row r="7960" spans="2:2">
      <c r="B7960" s="79"/>
    </row>
    <row r="7961" spans="2:2">
      <c r="B7961" s="79"/>
    </row>
    <row r="7962" spans="2:2">
      <c r="B7962" s="79"/>
    </row>
    <row r="7963" spans="2:2">
      <c r="B7963" s="79"/>
    </row>
    <row r="7964" spans="2:2">
      <c r="B7964" s="79"/>
    </row>
    <row r="7965" spans="2:2">
      <c r="B7965" s="79"/>
    </row>
    <row r="7966" spans="2:2">
      <c r="B7966" s="79"/>
    </row>
    <row r="7967" spans="2:2">
      <c r="B7967" s="79"/>
    </row>
    <row r="7968" spans="2:2">
      <c r="B7968" s="79"/>
    </row>
    <row r="7969" spans="2:2">
      <c r="B7969" s="79"/>
    </row>
    <row r="7970" spans="2:2">
      <c r="B7970" s="79"/>
    </row>
    <row r="7971" spans="2:2">
      <c r="B7971" s="79"/>
    </row>
    <row r="7972" spans="2:2">
      <c r="B7972" s="79"/>
    </row>
    <row r="7973" spans="2:2">
      <c r="B7973" s="79"/>
    </row>
    <row r="7974" spans="2:2">
      <c r="B7974" s="79"/>
    </row>
    <row r="7975" spans="2:2">
      <c r="B7975" s="79"/>
    </row>
    <row r="7976" spans="2:2">
      <c r="B7976" s="79"/>
    </row>
    <row r="7977" spans="2:2">
      <c r="B7977" s="79"/>
    </row>
    <row r="7978" spans="2:2">
      <c r="B7978" s="79"/>
    </row>
    <row r="7979" spans="2:2">
      <c r="B7979" s="79"/>
    </row>
    <row r="7980" spans="2:2">
      <c r="B7980" s="79"/>
    </row>
    <row r="7981" spans="2:2">
      <c r="B7981" s="79"/>
    </row>
    <row r="7982" spans="2:2">
      <c r="B7982" s="79"/>
    </row>
    <row r="7983" spans="2:2">
      <c r="B7983" s="79"/>
    </row>
    <row r="7984" spans="2:2">
      <c r="B7984" s="79"/>
    </row>
    <row r="7985" spans="2:2">
      <c r="B7985" s="79"/>
    </row>
    <row r="7986" spans="2:2">
      <c r="B7986" s="79"/>
    </row>
    <row r="7987" spans="2:2">
      <c r="B7987" s="79"/>
    </row>
    <row r="7988" spans="2:2">
      <c r="B7988" s="79"/>
    </row>
    <row r="7989" spans="2:2">
      <c r="B7989" s="79"/>
    </row>
    <row r="7990" spans="2:2">
      <c r="B7990" s="79"/>
    </row>
    <row r="7991" spans="2:2">
      <c r="B7991" s="79"/>
    </row>
    <row r="7992" spans="2:2">
      <c r="B7992" s="79"/>
    </row>
    <row r="7993" spans="2:2">
      <c r="B7993" s="79"/>
    </row>
    <row r="7994" spans="2:2">
      <c r="B7994" s="79"/>
    </row>
    <row r="7995" spans="2:2">
      <c r="B7995" s="79"/>
    </row>
    <row r="7996" spans="2:2">
      <c r="B7996" s="79"/>
    </row>
    <row r="7997" spans="2:2">
      <c r="B7997" s="79"/>
    </row>
    <row r="7998" spans="2:2">
      <c r="B7998" s="79"/>
    </row>
    <row r="7999" spans="2:2">
      <c r="B7999" s="79"/>
    </row>
    <row r="8000" spans="2:2">
      <c r="B8000" s="79"/>
    </row>
    <row r="8001" spans="2:2">
      <c r="B8001" s="79"/>
    </row>
    <row r="8002" spans="2:2">
      <c r="B8002" s="79"/>
    </row>
    <row r="8003" spans="2:2">
      <c r="B8003" s="79"/>
    </row>
    <row r="8004" spans="2:2">
      <c r="B8004" s="79"/>
    </row>
    <row r="8005" spans="2:2">
      <c r="B8005" s="79"/>
    </row>
    <row r="8006" spans="2:2">
      <c r="B8006" s="79"/>
    </row>
    <row r="8007" spans="2:2">
      <c r="B8007" s="79"/>
    </row>
    <row r="8008" spans="2:2">
      <c r="B8008" s="79"/>
    </row>
    <row r="8009" spans="2:2">
      <c r="B8009" s="79"/>
    </row>
    <row r="8010" spans="2:2">
      <c r="B8010" s="79"/>
    </row>
    <row r="8011" spans="2:2">
      <c r="B8011" s="79"/>
    </row>
    <row r="8012" spans="2:2">
      <c r="B8012" s="79"/>
    </row>
    <row r="8013" spans="2:2">
      <c r="B8013" s="79"/>
    </row>
    <row r="8014" spans="2:2">
      <c r="B8014" s="79"/>
    </row>
    <row r="8015" spans="2:2">
      <c r="B8015" s="79"/>
    </row>
    <row r="8016" spans="2:2">
      <c r="B8016" s="79"/>
    </row>
    <row r="8017" spans="2:2">
      <c r="B8017" s="79"/>
    </row>
    <row r="8018" spans="2:2">
      <c r="B8018" s="79"/>
    </row>
    <row r="8019" spans="2:2">
      <c r="B8019" s="79"/>
    </row>
    <row r="8020" spans="2:2">
      <c r="B8020" s="79"/>
    </row>
    <row r="8021" spans="2:2">
      <c r="B8021" s="79"/>
    </row>
    <row r="8022" spans="2:2">
      <c r="B8022" s="79"/>
    </row>
    <row r="8023" spans="2:2">
      <c r="B8023" s="79"/>
    </row>
    <row r="8024" spans="2:2">
      <c r="B8024" s="79"/>
    </row>
    <row r="8025" spans="2:2">
      <c r="B8025" s="79"/>
    </row>
    <row r="8026" spans="2:2">
      <c r="B8026" s="79"/>
    </row>
    <row r="8027" spans="2:2">
      <c r="B8027" s="79"/>
    </row>
    <row r="8028" spans="2:2">
      <c r="B8028" s="79"/>
    </row>
    <row r="8029" spans="2:2">
      <c r="B8029" s="79"/>
    </row>
    <row r="8030" spans="2:2">
      <c r="B8030" s="79"/>
    </row>
    <row r="8031" spans="2:2">
      <c r="B8031" s="79"/>
    </row>
    <row r="8032" spans="2:2">
      <c r="B8032" s="79"/>
    </row>
    <row r="8033" spans="2:2">
      <c r="B8033" s="79"/>
    </row>
    <row r="8034" spans="2:2">
      <c r="B8034" s="79"/>
    </row>
    <row r="8035" spans="2:2">
      <c r="B8035" s="79"/>
    </row>
    <row r="8036" spans="2:2">
      <c r="B8036" s="79"/>
    </row>
    <row r="8037" spans="2:2">
      <c r="B8037" s="79"/>
    </row>
    <row r="8038" spans="2:2">
      <c r="B8038" s="79"/>
    </row>
    <row r="8039" spans="2:2">
      <c r="B8039" s="79"/>
    </row>
    <row r="8040" spans="2:2">
      <c r="B8040" s="79"/>
    </row>
    <row r="8041" spans="2:2">
      <c r="B8041" s="79"/>
    </row>
    <row r="8042" spans="2:2">
      <c r="B8042" s="79"/>
    </row>
    <row r="8043" spans="2:2">
      <c r="B8043" s="79"/>
    </row>
    <row r="8044" spans="2:2">
      <c r="B8044" s="79"/>
    </row>
    <row r="8045" spans="2:2">
      <c r="B8045" s="79"/>
    </row>
    <row r="8046" spans="2:2">
      <c r="B8046" s="79"/>
    </row>
    <row r="8047" spans="2:2">
      <c r="B8047" s="79"/>
    </row>
    <row r="8048" spans="2:2">
      <c r="B8048" s="79"/>
    </row>
    <row r="8049" spans="2:2">
      <c r="B8049" s="79"/>
    </row>
    <row r="8050" spans="2:2">
      <c r="B8050" s="79"/>
    </row>
    <row r="8051" spans="2:2">
      <c r="B8051" s="79"/>
    </row>
    <row r="8052" spans="2:2">
      <c r="B8052" s="79"/>
    </row>
    <row r="8053" spans="2:2">
      <c r="B8053" s="79"/>
    </row>
    <row r="8054" spans="2:2">
      <c r="B8054" s="79"/>
    </row>
    <row r="8055" spans="2:2">
      <c r="B8055" s="79"/>
    </row>
    <row r="8056" spans="2:2">
      <c r="B8056" s="79"/>
    </row>
    <row r="8057" spans="2:2">
      <c r="B8057" s="79"/>
    </row>
    <row r="8058" spans="2:2">
      <c r="B8058" s="79"/>
    </row>
    <row r="8059" spans="2:2">
      <c r="B8059" s="79"/>
    </row>
    <row r="8060" spans="2:2">
      <c r="B8060" s="79"/>
    </row>
    <row r="8061" spans="2:2">
      <c r="B8061" s="79"/>
    </row>
    <row r="8062" spans="2:2">
      <c r="B8062" s="79"/>
    </row>
    <row r="8063" spans="2:2">
      <c r="B8063" s="79"/>
    </row>
    <row r="8064" spans="2:2">
      <c r="B8064" s="79"/>
    </row>
    <row r="8065" spans="2:2">
      <c r="B8065" s="79"/>
    </row>
    <row r="8066" spans="2:2">
      <c r="B8066" s="79"/>
    </row>
    <row r="8067" spans="2:2">
      <c r="B8067" s="79"/>
    </row>
    <row r="8068" spans="2:2">
      <c r="B8068" s="79"/>
    </row>
    <row r="8069" spans="2:2">
      <c r="B8069" s="79"/>
    </row>
    <row r="8070" spans="2:2">
      <c r="B8070" s="79"/>
    </row>
    <row r="8071" spans="2:2">
      <c r="B8071" s="79"/>
    </row>
    <row r="8072" spans="2:2">
      <c r="B8072" s="79"/>
    </row>
    <row r="8073" spans="2:2">
      <c r="B8073" s="79"/>
    </row>
    <row r="8074" spans="2:2">
      <c r="B8074" s="79"/>
    </row>
    <row r="8075" spans="2:2">
      <c r="B8075" s="79"/>
    </row>
    <row r="8076" spans="2:2">
      <c r="B8076" s="79"/>
    </row>
    <row r="8077" spans="2:2">
      <c r="B8077" s="79"/>
    </row>
    <row r="8078" spans="2:2">
      <c r="B8078" s="79"/>
    </row>
    <row r="8079" spans="2:2">
      <c r="B8079" s="79"/>
    </row>
    <row r="8080" spans="2:2">
      <c r="B8080" s="79"/>
    </row>
    <row r="8081" spans="2:2">
      <c r="B8081" s="79"/>
    </row>
    <row r="8082" spans="2:2">
      <c r="B8082" s="79"/>
    </row>
    <row r="8083" spans="2:2">
      <c r="B8083" s="79"/>
    </row>
    <row r="8084" spans="2:2">
      <c r="B8084" s="79"/>
    </row>
    <row r="8085" spans="2:2">
      <c r="B8085" s="79"/>
    </row>
    <row r="8086" spans="2:2">
      <c r="B8086" s="79"/>
    </row>
    <row r="8087" spans="2:2">
      <c r="B8087" s="79"/>
    </row>
    <row r="8088" spans="2:2">
      <c r="B8088" s="79"/>
    </row>
    <row r="8089" spans="2:2">
      <c r="B8089" s="79"/>
    </row>
    <row r="8090" spans="2:2">
      <c r="B8090" s="79"/>
    </row>
    <row r="8091" spans="2:2">
      <c r="B8091" s="79"/>
    </row>
    <row r="8092" spans="2:2">
      <c r="B8092" s="79"/>
    </row>
    <row r="8093" spans="2:2">
      <c r="B8093" s="79"/>
    </row>
    <row r="8094" spans="2:2">
      <c r="B8094" s="79"/>
    </row>
    <row r="8095" spans="2:2">
      <c r="B8095" s="79"/>
    </row>
    <row r="8096" spans="2:2">
      <c r="B8096" s="79"/>
    </row>
    <row r="8097" spans="2:2">
      <c r="B8097" s="79"/>
    </row>
    <row r="8098" spans="2:2">
      <c r="B8098" s="79"/>
    </row>
    <row r="8099" spans="2:2">
      <c r="B8099" s="79"/>
    </row>
    <row r="8100" spans="2:2">
      <c r="B8100" s="79"/>
    </row>
    <row r="8101" spans="2:2">
      <c r="B8101" s="79"/>
    </row>
    <row r="8102" spans="2:2">
      <c r="B8102" s="79"/>
    </row>
    <row r="8103" spans="2:2">
      <c r="B8103" s="79"/>
    </row>
    <row r="8104" spans="2:2">
      <c r="B8104" s="79"/>
    </row>
    <row r="8105" spans="2:2">
      <c r="B8105" s="79"/>
    </row>
    <row r="8106" spans="2:2">
      <c r="B8106" s="79"/>
    </row>
    <row r="8107" spans="2:2">
      <c r="B8107" s="79"/>
    </row>
    <row r="8108" spans="2:2">
      <c r="B8108" s="79"/>
    </row>
    <row r="8109" spans="2:2">
      <c r="B8109" s="79"/>
    </row>
    <row r="8110" spans="2:2">
      <c r="B8110" s="79"/>
    </row>
    <row r="8111" spans="2:2">
      <c r="B8111" s="79"/>
    </row>
    <row r="8112" spans="2:2">
      <c r="B8112" s="79"/>
    </row>
    <row r="8113" spans="2:2">
      <c r="B8113" s="79"/>
    </row>
    <row r="8114" spans="2:2">
      <c r="B8114" s="79"/>
    </row>
    <row r="8115" spans="2:2">
      <c r="B8115" s="79"/>
    </row>
    <row r="8116" spans="2:2">
      <c r="B8116" s="79"/>
    </row>
    <row r="8117" spans="2:2">
      <c r="B8117" s="79"/>
    </row>
    <row r="8118" spans="2:2">
      <c r="B8118" s="79"/>
    </row>
    <row r="8119" spans="2:2">
      <c r="B8119" s="79"/>
    </row>
    <row r="8120" spans="2:2">
      <c r="B8120" s="79"/>
    </row>
    <row r="8121" spans="2:2">
      <c r="B8121" s="79"/>
    </row>
    <row r="8122" spans="2:2">
      <c r="B8122" s="79"/>
    </row>
    <row r="8123" spans="2:2">
      <c r="B8123" s="79"/>
    </row>
    <row r="8124" spans="2:2">
      <c r="B8124" s="79"/>
    </row>
    <row r="8125" spans="2:2">
      <c r="B8125" s="79"/>
    </row>
    <row r="8126" spans="2:2">
      <c r="B8126" s="79"/>
    </row>
    <row r="8127" spans="2:2">
      <c r="B8127" s="79"/>
    </row>
    <row r="8128" spans="2:2">
      <c r="B8128" s="79"/>
    </row>
    <row r="8129" spans="2:2">
      <c r="B8129" s="79"/>
    </row>
    <row r="8130" spans="2:2">
      <c r="B8130" s="79"/>
    </row>
    <row r="8131" spans="2:2">
      <c r="B8131" s="79"/>
    </row>
    <row r="8132" spans="2:2">
      <c r="B8132" s="79"/>
    </row>
    <row r="8133" spans="2:2">
      <c r="B8133" s="79"/>
    </row>
    <row r="8134" spans="2:2">
      <c r="B8134" s="79"/>
    </row>
    <row r="8135" spans="2:2">
      <c r="B8135" s="79"/>
    </row>
    <row r="8136" spans="2:2">
      <c r="B8136" s="79"/>
    </row>
    <row r="8137" spans="2:2">
      <c r="B8137" s="79"/>
    </row>
    <row r="8138" spans="2:2">
      <c r="B8138" s="79"/>
    </row>
    <row r="8139" spans="2:2">
      <c r="B8139" s="79"/>
    </row>
    <row r="8140" spans="2:2">
      <c r="B8140" s="79"/>
    </row>
    <row r="8141" spans="2:2">
      <c r="B8141" s="79"/>
    </row>
    <row r="8142" spans="2:2">
      <c r="B8142" s="79"/>
    </row>
    <row r="8143" spans="2:2">
      <c r="B8143" s="79"/>
    </row>
    <row r="8144" spans="2:2">
      <c r="B8144" s="79"/>
    </row>
    <row r="8145" spans="2:2">
      <c r="B8145" s="79"/>
    </row>
    <row r="8146" spans="2:2">
      <c r="B8146" s="79"/>
    </row>
    <row r="8147" spans="2:2">
      <c r="B8147" s="79"/>
    </row>
    <row r="8148" spans="2:2">
      <c r="B8148" s="79"/>
    </row>
    <row r="8149" spans="2:2">
      <c r="B8149" s="79"/>
    </row>
    <row r="8150" spans="2:2">
      <c r="B8150" s="79"/>
    </row>
    <row r="8151" spans="2:2">
      <c r="B8151" s="79"/>
    </row>
    <row r="8152" spans="2:2">
      <c r="B8152" s="79"/>
    </row>
    <row r="8153" spans="2:2">
      <c r="B8153" s="79"/>
    </row>
    <row r="8154" spans="2:2">
      <c r="B8154" s="79"/>
    </row>
    <row r="8155" spans="2:2">
      <c r="B8155" s="79"/>
    </row>
    <row r="8156" spans="2:2">
      <c r="B8156" s="79"/>
    </row>
    <row r="8157" spans="2:2">
      <c r="B8157" s="79"/>
    </row>
    <row r="8158" spans="2:2">
      <c r="B8158" s="79"/>
    </row>
    <row r="8159" spans="2:2">
      <c r="B8159" s="79"/>
    </row>
    <row r="8160" spans="2:2">
      <c r="B8160" s="79"/>
    </row>
    <row r="8161" spans="2:2">
      <c r="B8161" s="79"/>
    </row>
    <row r="8162" spans="2:2">
      <c r="B8162" s="79"/>
    </row>
    <row r="8163" spans="2:2">
      <c r="B8163" s="79"/>
    </row>
    <row r="8164" spans="2:2">
      <c r="B8164" s="79"/>
    </row>
    <row r="8165" spans="2:2">
      <c r="B8165" s="79"/>
    </row>
    <row r="8166" spans="2:2">
      <c r="B8166" s="79"/>
    </row>
    <row r="8167" spans="2:2">
      <c r="B8167" s="79"/>
    </row>
    <row r="8168" spans="2:2">
      <c r="B8168" s="79"/>
    </row>
    <row r="8169" spans="2:2">
      <c r="B8169" s="79"/>
    </row>
    <row r="8170" spans="2:2">
      <c r="B8170" s="79"/>
    </row>
    <row r="8171" spans="2:2">
      <c r="B8171" s="79"/>
    </row>
    <row r="8172" spans="2:2">
      <c r="B8172" s="79"/>
    </row>
    <row r="8173" spans="2:2">
      <c r="B8173" s="79"/>
    </row>
    <row r="8174" spans="2:2">
      <c r="B8174" s="79"/>
    </row>
    <row r="8175" spans="2:2">
      <c r="B8175" s="79"/>
    </row>
    <row r="8176" spans="2:2">
      <c r="B8176" s="79"/>
    </row>
    <row r="8177" spans="2:2">
      <c r="B8177" s="79"/>
    </row>
    <row r="8178" spans="2:2">
      <c r="B8178" s="79"/>
    </row>
    <row r="8179" spans="2:2">
      <c r="B8179" s="79"/>
    </row>
    <row r="8180" spans="2:2">
      <c r="B8180" s="79"/>
    </row>
    <row r="8181" spans="2:2">
      <c r="B8181" s="79"/>
    </row>
    <row r="8182" spans="2:2">
      <c r="B8182" s="79"/>
    </row>
    <row r="8183" spans="2:2">
      <c r="B8183" s="79"/>
    </row>
    <row r="8184" spans="2:2">
      <c r="B8184" s="79"/>
    </row>
    <row r="8185" spans="2:2">
      <c r="B8185" s="79"/>
    </row>
    <row r="8186" spans="2:2">
      <c r="B8186" s="79"/>
    </row>
    <row r="8187" spans="2:2">
      <c r="B8187" s="79"/>
    </row>
    <row r="8188" spans="2:2">
      <c r="B8188" s="79"/>
    </row>
    <row r="8189" spans="2:2">
      <c r="B8189" s="79"/>
    </row>
    <row r="8190" spans="2:2">
      <c r="B8190" s="79"/>
    </row>
    <row r="8191" spans="2:2">
      <c r="B8191" s="79"/>
    </row>
    <row r="8192" spans="2:2">
      <c r="B8192" s="79"/>
    </row>
    <row r="8193" spans="2:2">
      <c r="B8193" s="79"/>
    </row>
    <row r="8194" spans="2:2">
      <c r="B8194" s="79"/>
    </row>
    <row r="8195" spans="2:2">
      <c r="B8195" s="79"/>
    </row>
    <row r="8196" spans="2:2">
      <c r="B8196" s="79"/>
    </row>
    <row r="8197" spans="2:2">
      <c r="B8197" s="79"/>
    </row>
    <row r="8198" spans="2:2">
      <c r="B8198" s="79"/>
    </row>
    <row r="8199" spans="2:2">
      <c r="B8199" s="79"/>
    </row>
    <row r="8200" spans="2:2">
      <c r="B8200" s="79"/>
    </row>
    <row r="8201" spans="2:2">
      <c r="B8201" s="79"/>
    </row>
    <row r="8202" spans="2:2">
      <c r="B8202" s="79"/>
    </row>
    <row r="8203" spans="2:2">
      <c r="B8203" s="79"/>
    </row>
    <row r="8204" spans="2:2">
      <c r="B8204" s="79"/>
    </row>
    <row r="8205" spans="2:2">
      <c r="B8205" s="79"/>
    </row>
    <row r="8206" spans="2:2">
      <c r="B8206" s="79"/>
    </row>
    <row r="8207" spans="2:2">
      <c r="B8207" s="79"/>
    </row>
    <row r="8208" spans="2:2">
      <c r="B8208" s="79"/>
    </row>
    <row r="8209" spans="2:2">
      <c r="B8209" s="79"/>
    </row>
    <row r="8210" spans="2:2">
      <c r="B8210" s="79"/>
    </row>
    <row r="8211" spans="2:2">
      <c r="B8211" s="79"/>
    </row>
    <row r="8212" spans="2:2">
      <c r="B8212" s="79"/>
    </row>
    <row r="8213" spans="2:2">
      <c r="B8213" s="79"/>
    </row>
    <row r="8214" spans="2:2">
      <c r="B8214" s="79"/>
    </row>
    <row r="8215" spans="2:2">
      <c r="B8215" s="79"/>
    </row>
    <row r="8216" spans="2:2">
      <c r="B8216" s="79"/>
    </row>
    <row r="8217" spans="2:2">
      <c r="B8217" s="79"/>
    </row>
    <row r="8218" spans="2:2">
      <c r="B8218" s="79"/>
    </row>
    <row r="8219" spans="2:2">
      <c r="B8219" s="79"/>
    </row>
    <row r="8220" spans="2:2">
      <c r="B8220" s="79"/>
    </row>
    <row r="8221" spans="2:2">
      <c r="B8221" s="79"/>
    </row>
    <row r="8222" spans="2:2">
      <c r="B8222" s="79"/>
    </row>
    <row r="8223" spans="2:2">
      <c r="B8223" s="79"/>
    </row>
    <row r="8224" spans="2:2">
      <c r="B8224" s="79"/>
    </row>
    <row r="8225" spans="2:2">
      <c r="B8225" s="79"/>
    </row>
    <row r="8226" spans="2:2">
      <c r="B8226" s="79"/>
    </row>
    <row r="8227" spans="2:2">
      <c r="B8227" s="79"/>
    </row>
    <row r="8228" spans="2:2">
      <c r="B8228" s="79"/>
    </row>
    <row r="8229" spans="2:2">
      <c r="B8229" s="79"/>
    </row>
    <row r="8230" spans="2:2">
      <c r="B8230" s="79"/>
    </row>
    <row r="8231" spans="2:2">
      <c r="B8231" s="79"/>
    </row>
    <row r="8232" spans="2:2">
      <c r="B8232" s="79"/>
    </row>
    <row r="8233" spans="2:2">
      <c r="B8233" s="79"/>
    </row>
    <row r="8234" spans="2:2">
      <c r="B8234" s="79"/>
    </row>
    <row r="8235" spans="2:2">
      <c r="B8235" s="79"/>
    </row>
    <row r="8236" spans="2:2">
      <c r="B8236" s="79"/>
    </row>
    <row r="8237" spans="2:2">
      <c r="B8237" s="79"/>
    </row>
    <row r="8238" spans="2:2">
      <c r="B8238" s="79"/>
    </row>
    <row r="8239" spans="2:2">
      <c r="B8239" s="79"/>
    </row>
    <row r="8240" spans="2:2">
      <c r="B8240" s="79"/>
    </row>
    <row r="8241" spans="2:2">
      <c r="B8241" s="79"/>
    </row>
    <row r="8242" spans="2:2">
      <c r="B8242" s="79"/>
    </row>
    <row r="8243" spans="2:2">
      <c r="B8243" s="79"/>
    </row>
    <row r="8244" spans="2:2">
      <c r="B8244" s="79"/>
    </row>
    <row r="8245" spans="2:2">
      <c r="B8245" s="79"/>
    </row>
    <row r="8246" spans="2:2">
      <c r="B8246" s="79"/>
    </row>
    <row r="8247" spans="2:2">
      <c r="B8247" s="79"/>
    </row>
    <row r="8248" spans="2:2">
      <c r="B8248" s="79"/>
    </row>
    <row r="8249" spans="2:2">
      <c r="B8249" s="79"/>
    </row>
    <row r="8250" spans="2:2">
      <c r="B8250" s="79"/>
    </row>
    <row r="8251" spans="2:2">
      <c r="B8251" s="79"/>
    </row>
    <row r="8252" spans="2:2">
      <c r="B8252" s="79"/>
    </row>
    <row r="8253" spans="2:2">
      <c r="B8253" s="79"/>
    </row>
    <row r="8254" spans="2:2">
      <c r="B8254" s="79"/>
    </row>
    <row r="8255" spans="2:2">
      <c r="B8255" s="79"/>
    </row>
    <row r="8256" spans="2:2">
      <c r="B8256" s="79"/>
    </row>
    <row r="8257" spans="2:2">
      <c r="B8257" s="79"/>
    </row>
    <row r="8258" spans="2:2">
      <c r="B8258" s="79"/>
    </row>
    <row r="8259" spans="2:2">
      <c r="B8259" s="79"/>
    </row>
    <row r="8260" spans="2:2">
      <c r="B8260" s="79"/>
    </row>
    <row r="8261" spans="2:2">
      <c r="B8261" s="79"/>
    </row>
    <row r="8262" spans="2:2">
      <c r="B8262" s="79"/>
    </row>
    <row r="8263" spans="2:2">
      <c r="B8263" s="79"/>
    </row>
    <row r="8264" spans="2:2">
      <c r="B8264" s="79"/>
    </row>
    <row r="8265" spans="2:2">
      <c r="B8265" s="79"/>
    </row>
    <row r="8266" spans="2:2">
      <c r="B8266" s="79"/>
    </row>
    <row r="8267" spans="2:2">
      <c r="B8267" s="79"/>
    </row>
    <row r="8268" spans="2:2">
      <c r="B8268" s="79"/>
    </row>
    <row r="8269" spans="2:2">
      <c r="B8269" s="79"/>
    </row>
    <row r="8270" spans="2:2">
      <c r="B8270" s="79"/>
    </row>
    <row r="8271" spans="2:2">
      <c r="B8271" s="79"/>
    </row>
    <row r="8272" spans="2:2">
      <c r="B8272" s="79"/>
    </row>
    <row r="8273" spans="2:2">
      <c r="B8273" s="79"/>
    </row>
    <row r="8274" spans="2:2">
      <c r="B8274" s="79"/>
    </row>
    <row r="8275" spans="2:2">
      <c r="B8275" s="79"/>
    </row>
    <row r="8276" spans="2:2">
      <c r="B8276" s="79"/>
    </row>
    <row r="8277" spans="2:2">
      <c r="B8277" s="79"/>
    </row>
    <row r="8278" spans="2:2">
      <c r="B8278" s="79"/>
    </row>
    <row r="8279" spans="2:2">
      <c r="B8279" s="79"/>
    </row>
    <row r="8280" spans="2:2">
      <c r="B8280" s="79"/>
    </row>
    <row r="8281" spans="2:2">
      <c r="B8281" s="79"/>
    </row>
    <row r="8282" spans="2:2">
      <c r="B8282" s="79"/>
    </row>
    <row r="8283" spans="2:2">
      <c r="B8283" s="79"/>
    </row>
    <row r="8284" spans="2:2">
      <c r="B8284" s="79"/>
    </row>
    <row r="8285" spans="2:2">
      <c r="B8285" s="79"/>
    </row>
    <row r="8286" spans="2:2">
      <c r="B8286" s="79"/>
    </row>
    <row r="8287" spans="2:2">
      <c r="B8287" s="79"/>
    </row>
    <row r="8288" spans="2:2">
      <c r="B8288" s="79"/>
    </row>
    <row r="8289" spans="2:2">
      <c r="B8289" s="79"/>
    </row>
    <row r="8290" spans="2:2">
      <c r="B8290" s="79"/>
    </row>
    <row r="8291" spans="2:2">
      <c r="B8291" s="79"/>
    </row>
    <row r="8292" spans="2:2">
      <c r="B8292" s="79"/>
    </row>
    <row r="8293" spans="2:2">
      <c r="B8293" s="79"/>
    </row>
    <row r="8294" spans="2:2">
      <c r="B8294" s="79"/>
    </row>
    <row r="8295" spans="2:2">
      <c r="B8295" s="79"/>
    </row>
    <row r="8296" spans="2:2">
      <c r="B8296" s="79"/>
    </row>
    <row r="8297" spans="2:2">
      <c r="B8297" s="79"/>
    </row>
    <row r="8298" spans="2:2">
      <c r="B8298" s="79"/>
    </row>
    <row r="8299" spans="2:2">
      <c r="B8299" s="79"/>
    </row>
    <row r="8300" spans="2:2">
      <c r="B8300" s="79"/>
    </row>
    <row r="8301" spans="2:2">
      <c r="B8301" s="79"/>
    </row>
    <row r="8302" spans="2:2">
      <c r="B8302" s="79"/>
    </row>
    <row r="8303" spans="2:2">
      <c r="B8303" s="79"/>
    </row>
    <row r="8304" spans="2:2">
      <c r="B8304" s="79"/>
    </row>
    <row r="8305" spans="2:2">
      <c r="B8305" s="79"/>
    </row>
    <row r="8306" spans="2:2">
      <c r="B8306" s="79"/>
    </row>
    <row r="8307" spans="2:2">
      <c r="B8307" s="79"/>
    </row>
    <row r="8308" spans="2:2">
      <c r="B8308" s="79"/>
    </row>
    <row r="8309" spans="2:2">
      <c r="B8309" s="79"/>
    </row>
    <row r="8310" spans="2:2">
      <c r="B8310" s="79"/>
    </row>
    <row r="8311" spans="2:2">
      <c r="B8311" s="79"/>
    </row>
    <row r="8312" spans="2:2">
      <c r="B8312" s="79"/>
    </row>
    <row r="8313" spans="2:2">
      <c r="B8313" s="79"/>
    </row>
    <row r="8314" spans="2:2">
      <c r="B8314" s="79"/>
    </row>
    <row r="8315" spans="2:2">
      <c r="B8315" s="79"/>
    </row>
    <row r="8316" spans="2:2">
      <c r="B8316" s="79"/>
    </row>
    <row r="8317" spans="2:2">
      <c r="B8317" s="79"/>
    </row>
    <row r="8318" spans="2:2">
      <c r="B8318" s="79"/>
    </row>
    <row r="8319" spans="2:2">
      <c r="B8319" s="79"/>
    </row>
    <row r="8320" spans="2:2">
      <c r="B8320" s="79"/>
    </row>
    <row r="8321" spans="2:2">
      <c r="B8321" s="79"/>
    </row>
    <row r="8322" spans="2:2">
      <c r="B8322" s="79"/>
    </row>
    <row r="8323" spans="2:2">
      <c r="B8323" s="79"/>
    </row>
    <row r="8324" spans="2:2">
      <c r="B8324" s="79"/>
    </row>
    <row r="8325" spans="2:2">
      <c r="B8325" s="79"/>
    </row>
    <row r="8326" spans="2:2">
      <c r="B8326" s="79"/>
    </row>
    <row r="8327" spans="2:2">
      <c r="B8327" s="79"/>
    </row>
    <row r="8328" spans="2:2">
      <c r="B8328" s="79"/>
    </row>
    <row r="8329" spans="2:2">
      <c r="B8329" s="79"/>
    </row>
    <row r="8330" spans="2:2">
      <c r="B8330" s="79"/>
    </row>
    <row r="8331" spans="2:2">
      <c r="B8331" s="79"/>
    </row>
    <row r="8332" spans="2:2">
      <c r="B8332" s="79"/>
    </row>
    <row r="8333" spans="2:2">
      <c r="B8333" s="79"/>
    </row>
    <row r="8334" spans="2:2">
      <c r="B8334" s="79"/>
    </row>
    <row r="8335" spans="2:2">
      <c r="B8335" s="79"/>
    </row>
    <row r="8336" spans="2:2">
      <c r="B8336" s="79"/>
    </row>
    <row r="8337" spans="2:2">
      <c r="B8337" s="79"/>
    </row>
    <row r="8338" spans="2:2">
      <c r="B8338" s="79"/>
    </row>
    <row r="8339" spans="2:2">
      <c r="B8339" s="79"/>
    </row>
    <row r="8340" spans="2:2">
      <c r="B8340" s="79"/>
    </row>
    <row r="8341" spans="2:2">
      <c r="B8341" s="79"/>
    </row>
    <row r="8342" spans="2:2">
      <c r="B8342" s="79"/>
    </row>
    <row r="8343" spans="2:2">
      <c r="B8343" s="79"/>
    </row>
    <row r="8344" spans="2:2">
      <c r="B8344" s="79"/>
    </row>
    <row r="8345" spans="2:2">
      <c r="B8345" s="79"/>
    </row>
    <row r="8346" spans="2:2">
      <c r="B8346" s="79"/>
    </row>
    <row r="8347" spans="2:2">
      <c r="B8347" s="79"/>
    </row>
    <row r="8348" spans="2:2">
      <c r="B8348" s="79"/>
    </row>
    <row r="8349" spans="2:2">
      <c r="B8349" s="79"/>
    </row>
    <row r="8350" spans="2:2">
      <c r="B8350" s="79"/>
    </row>
    <row r="8351" spans="2:2">
      <c r="B8351" s="79"/>
    </row>
    <row r="8352" spans="2:2">
      <c r="B8352" s="79"/>
    </row>
    <row r="8353" spans="2:2">
      <c r="B8353" s="79"/>
    </row>
    <row r="8354" spans="2:2">
      <c r="B8354" s="79"/>
    </row>
    <row r="8355" spans="2:2">
      <c r="B8355" s="79"/>
    </row>
    <row r="8356" spans="2:2">
      <c r="B8356" s="79"/>
    </row>
    <row r="8357" spans="2:2">
      <c r="B8357" s="79"/>
    </row>
    <row r="8358" spans="2:2">
      <c r="B8358" s="79"/>
    </row>
    <row r="8359" spans="2:2">
      <c r="B8359" s="79"/>
    </row>
    <row r="8360" spans="2:2">
      <c r="B8360" s="79"/>
    </row>
    <row r="8361" spans="2:2">
      <c r="B8361" s="79"/>
    </row>
    <row r="8362" spans="2:2">
      <c r="B8362" s="79"/>
    </row>
    <row r="8363" spans="2:2">
      <c r="B8363" s="79"/>
    </row>
    <row r="8364" spans="2:2">
      <c r="B8364" s="79"/>
    </row>
    <row r="8365" spans="2:2">
      <c r="B8365" s="79"/>
    </row>
    <row r="8366" spans="2:2">
      <c r="B8366" s="79"/>
    </row>
    <row r="8367" spans="2:2">
      <c r="B8367" s="79"/>
    </row>
    <row r="8368" spans="2:2">
      <c r="B8368" s="79"/>
    </row>
    <row r="8369" spans="2:2">
      <c r="B8369" s="79"/>
    </row>
    <row r="8370" spans="2:2">
      <c r="B8370" s="79"/>
    </row>
    <row r="8371" spans="2:2">
      <c r="B8371" s="79"/>
    </row>
    <row r="8372" spans="2:2">
      <c r="B8372" s="79"/>
    </row>
    <row r="8373" spans="2:2">
      <c r="B8373" s="79"/>
    </row>
    <row r="8374" spans="2:2">
      <c r="B8374" s="79"/>
    </row>
    <row r="8375" spans="2:2">
      <c r="B8375" s="79"/>
    </row>
    <row r="8376" spans="2:2">
      <c r="B8376" s="79"/>
    </row>
    <row r="8377" spans="2:2">
      <c r="B8377" s="79"/>
    </row>
    <row r="8378" spans="2:2">
      <c r="B8378" s="79"/>
    </row>
    <row r="8379" spans="2:2">
      <c r="B8379" s="79"/>
    </row>
    <row r="8380" spans="2:2">
      <c r="B8380" s="79"/>
    </row>
    <row r="8381" spans="2:2">
      <c r="B8381" s="79"/>
    </row>
    <row r="8382" spans="2:2">
      <c r="B8382" s="79"/>
    </row>
    <row r="8383" spans="2:2">
      <c r="B8383" s="79"/>
    </row>
    <row r="8384" spans="2:2">
      <c r="B8384" s="79"/>
    </row>
    <row r="8385" spans="2:2">
      <c r="B8385" s="79"/>
    </row>
    <row r="8386" spans="2:2">
      <c r="B8386" s="79"/>
    </row>
    <row r="8387" spans="2:2">
      <c r="B8387" s="79"/>
    </row>
    <row r="8388" spans="2:2">
      <c r="B8388" s="79"/>
    </row>
    <row r="8389" spans="2:2">
      <c r="B8389" s="79"/>
    </row>
    <row r="8390" spans="2:2">
      <c r="B8390" s="79"/>
    </row>
    <row r="8391" spans="2:2">
      <c r="B8391" s="79"/>
    </row>
    <row r="8392" spans="2:2">
      <c r="B8392" s="79"/>
    </row>
    <row r="8393" spans="2:2">
      <c r="B8393" s="79"/>
    </row>
    <row r="8394" spans="2:2">
      <c r="B8394" s="79"/>
    </row>
    <row r="8395" spans="2:2">
      <c r="B8395" s="79"/>
    </row>
    <row r="8396" spans="2:2">
      <c r="B8396" s="79"/>
    </row>
    <row r="8397" spans="2:2">
      <c r="B8397" s="79"/>
    </row>
    <row r="8398" spans="2:2">
      <c r="B8398" s="79"/>
    </row>
    <row r="8399" spans="2:2">
      <c r="B8399" s="79"/>
    </row>
    <row r="8400" spans="2:2">
      <c r="B8400" s="79"/>
    </row>
    <row r="8401" spans="2:2">
      <c r="B8401" s="79"/>
    </row>
    <row r="8402" spans="2:2">
      <c r="B8402" s="79"/>
    </row>
    <row r="8403" spans="2:2">
      <c r="B8403" s="79"/>
    </row>
    <row r="8404" spans="2:2">
      <c r="B8404" s="79"/>
    </row>
    <row r="8405" spans="2:2">
      <c r="B8405" s="79"/>
    </row>
    <row r="8406" spans="2:2">
      <c r="B8406" s="79"/>
    </row>
    <row r="8407" spans="2:2">
      <c r="B8407" s="79"/>
    </row>
    <row r="8408" spans="2:2">
      <c r="B8408" s="79"/>
    </row>
    <row r="8409" spans="2:2">
      <c r="B8409" s="79"/>
    </row>
    <row r="8410" spans="2:2">
      <c r="B8410" s="79"/>
    </row>
    <row r="8411" spans="2:2">
      <c r="B8411" s="79"/>
    </row>
    <row r="8412" spans="2:2">
      <c r="B8412" s="79"/>
    </row>
    <row r="8413" spans="2:2">
      <c r="B8413" s="79"/>
    </row>
    <row r="8414" spans="2:2">
      <c r="B8414" s="79"/>
    </row>
    <row r="8415" spans="2:2">
      <c r="B8415" s="79"/>
    </row>
    <row r="8416" spans="2:2">
      <c r="B8416" s="79"/>
    </row>
    <row r="8417" spans="2:2">
      <c r="B8417" s="79"/>
    </row>
    <row r="8418" spans="2:2">
      <c r="B8418" s="79"/>
    </row>
    <row r="8419" spans="2:2">
      <c r="B8419" s="79"/>
    </row>
    <row r="8420" spans="2:2">
      <c r="B8420" s="79"/>
    </row>
    <row r="8421" spans="2:2">
      <c r="B8421" s="79"/>
    </row>
    <row r="8422" spans="2:2">
      <c r="B8422" s="79"/>
    </row>
    <row r="8423" spans="2:2">
      <c r="B8423" s="79"/>
    </row>
    <row r="8424" spans="2:2">
      <c r="B8424" s="79"/>
    </row>
    <row r="8425" spans="2:2">
      <c r="B8425" s="79"/>
    </row>
    <row r="8426" spans="2:2">
      <c r="B8426" s="79"/>
    </row>
    <row r="8427" spans="2:2">
      <c r="B8427" s="79"/>
    </row>
    <row r="8428" spans="2:2">
      <c r="B8428" s="79"/>
    </row>
    <row r="8429" spans="2:2">
      <c r="B8429" s="79"/>
    </row>
    <row r="8430" spans="2:2">
      <c r="B8430" s="79"/>
    </row>
    <row r="8431" spans="2:2">
      <c r="B8431" s="79"/>
    </row>
    <row r="8432" spans="2:2">
      <c r="B8432" s="79"/>
    </row>
    <row r="8433" spans="2:2">
      <c r="B8433" s="79"/>
    </row>
    <row r="8434" spans="2:2">
      <c r="B8434" s="79"/>
    </row>
    <row r="8435" spans="2:2">
      <c r="B8435" s="79"/>
    </row>
    <row r="8436" spans="2:2">
      <c r="B8436" s="79"/>
    </row>
    <row r="8437" spans="2:2">
      <c r="B8437" s="79"/>
    </row>
    <row r="8438" spans="2:2">
      <c r="B8438" s="79"/>
    </row>
    <row r="8439" spans="2:2">
      <c r="B8439" s="79"/>
    </row>
    <row r="8440" spans="2:2">
      <c r="B8440" s="79"/>
    </row>
    <row r="8441" spans="2:2">
      <c r="B8441" s="79"/>
    </row>
    <row r="8442" spans="2:2">
      <c r="B8442" s="79"/>
    </row>
    <row r="8443" spans="2:2">
      <c r="B8443" s="79"/>
    </row>
    <row r="8444" spans="2:2">
      <c r="B8444" s="79"/>
    </row>
    <row r="8445" spans="2:2">
      <c r="B8445" s="79"/>
    </row>
    <row r="8446" spans="2:2">
      <c r="B8446" s="79"/>
    </row>
    <row r="8447" spans="2:2">
      <c r="B8447" s="79"/>
    </row>
    <row r="8448" spans="2:2">
      <c r="B8448" s="79"/>
    </row>
    <row r="8449" spans="2:2">
      <c r="B8449" s="79"/>
    </row>
    <row r="8450" spans="2:2">
      <c r="B8450" s="79"/>
    </row>
    <row r="8451" spans="2:2">
      <c r="B8451" s="79"/>
    </row>
    <row r="8452" spans="2:2">
      <c r="B8452" s="79"/>
    </row>
    <row r="8453" spans="2:2">
      <c r="B8453" s="79"/>
    </row>
    <row r="8454" spans="2:2">
      <c r="B8454" s="79"/>
    </row>
    <row r="8455" spans="2:2">
      <c r="B8455" s="79"/>
    </row>
    <row r="8456" spans="2:2">
      <c r="B8456" s="79"/>
    </row>
    <row r="8457" spans="2:2">
      <c r="B8457" s="79"/>
    </row>
    <row r="8458" spans="2:2">
      <c r="B8458" s="79"/>
    </row>
    <row r="8459" spans="2:2">
      <c r="B8459" s="79"/>
    </row>
    <row r="8460" spans="2:2">
      <c r="B8460" s="79"/>
    </row>
    <row r="8461" spans="2:2">
      <c r="B8461" s="79"/>
    </row>
    <row r="8462" spans="2:2">
      <c r="B8462" s="79"/>
    </row>
    <row r="8463" spans="2:2">
      <c r="B8463" s="79"/>
    </row>
    <row r="8464" spans="2:2">
      <c r="B8464" s="79"/>
    </row>
    <row r="8465" spans="2:2">
      <c r="B8465" s="79"/>
    </row>
    <row r="8466" spans="2:2">
      <c r="B8466" s="79"/>
    </row>
    <row r="8467" spans="2:2">
      <c r="B8467" s="79"/>
    </row>
    <row r="8468" spans="2:2">
      <c r="B8468" s="79"/>
    </row>
    <row r="8469" spans="2:2">
      <c r="B8469" s="79"/>
    </row>
    <row r="8470" spans="2:2">
      <c r="B8470" s="79"/>
    </row>
    <row r="8471" spans="2:2">
      <c r="B8471" s="79"/>
    </row>
    <row r="8472" spans="2:2">
      <c r="B8472" s="79"/>
    </row>
    <row r="8473" spans="2:2">
      <c r="B8473" s="79"/>
    </row>
    <row r="8474" spans="2:2">
      <c r="B8474" s="79"/>
    </row>
    <row r="8475" spans="2:2">
      <c r="B8475" s="79"/>
    </row>
    <row r="8476" spans="2:2">
      <c r="B8476" s="79"/>
    </row>
    <row r="8477" spans="2:2">
      <c r="B8477" s="79"/>
    </row>
    <row r="8478" spans="2:2">
      <c r="B8478" s="79"/>
    </row>
    <row r="8479" spans="2:2">
      <c r="B8479" s="79"/>
    </row>
    <row r="8480" spans="2:2">
      <c r="B8480" s="79"/>
    </row>
    <row r="8481" spans="2:2">
      <c r="B8481" s="79"/>
    </row>
    <row r="8482" spans="2:2">
      <c r="B8482" s="79"/>
    </row>
    <row r="8483" spans="2:2">
      <c r="B8483" s="79"/>
    </row>
    <row r="8484" spans="2:2">
      <c r="B8484" s="79"/>
    </row>
    <row r="8485" spans="2:2">
      <c r="B8485" s="79"/>
    </row>
    <row r="8486" spans="2:2">
      <c r="B8486" s="79"/>
    </row>
    <row r="8487" spans="2:2">
      <c r="B8487" s="79"/>
    </row>
    <row r="8488" spans="2:2">
      <c r="B8488" s="79"/>
    </row>
    <row r="8489" spans="2:2">
      <c r="B8489" s="79"/>
    </row>
    <row r="8490" spans="2:2">
      <c r="B8490" s="79"/>
    </row>
    <row r="8491" spans="2:2">
      <c r="B8491" s="79"/>
    </row>
    <row r="8492" spans="2:2">
      <c r="B8492" s="79"/>
    </row>
    <row r="8493" spans="2:2">
      <c r="B8493" s="79"/>
    </row>
    <row r="8494" spans="2:2">
      <c r="B8494" s="79"/>
    </row>
    <row r="8495" spans="2:2">
      <c r="B8495" s="79"/>
    </row>
    <row r="8496" spans="2:2">
      <c r="B8496" s="79"/>
    </row>
    <row r="8497" spans="2:2">
      <c r="B8497" s="79"/>
    </row>
  </sheetData>
  <mergeCells count="3">
    <mergeCell ref="J11:N11"/>
    <mergeCell ref="J23:N23"/>
    <mergeCell ref="B7:N7"/>
  </mergeCells>
  <pageMargins left="0.19685039370078741" right="0.19685039370078741" top="0.19685039370078741" bottom="0.19685039370078741" header="0.31496062992125984" footer="0.31496062992125984"/>
  <pageSetup paperSize="9" scale="10" orientation="portrait" r:id="rId1"/>
  <rowBreaks count="1" manualBreakCount="1">
    <brk id="84" max="16383"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07887-4A94-424C-B116-067E8502B498}">
  <dimension ref="B2:C1841"/>
  <sheetViews>
    <sheetView workbookViewId="0">
      <selection activeCell="H18" sqref="H18"/>
    </sheetView>
  </sheetViews>
  <sheetFormatPr defaultRowHeight="15"/>
  <cols>
    <col min="2" max="2" width="11.5703125" customWidth="1"/>
  </cols>
  <sheetData>
    <row r="2" spans="2:3">
      <c r="B2" t="s">
        <v>194</v>
      </c>
      <c r="C2" t="s">
        <v>58</v>
      </c>
    </row>
    <row r="3" spans="2:3">
      <c r="B3" s="79">
        <v>45548</v>
      </c>
      <c r="C3" s="240">
        <v>5187.05</v>
      </c>
    </row>
    <row r="4" spans="2:3">
      <c r="B4" s="79">
        <v>45547</v>
      </c>
      <c r="C4" s="240">
        <v>5238.55</v>
      </c>
    </row>
    <row r="5" spans="2:3">
      <c r="B5" s="79">
        <v>45546</v>
      </c>
      <c r="C5" s="240">
        <v>5299.1</v>
      </c>
    </row>
    <row r="6" spans="2:3">
      <c r="B6" s="79">
        <v>45545</v>
      </c>
      <c r="C6" s="240">
        <v>5344.4</v>
      </c>
    </row>
    <row r="7" spans="2:3">
      <c r="B7" s="79">
        <v>45544</v>
      </c>
      <c r="C7" s="240">
        <v>5361.4</v>
      </c>
    </row>
    <row r="8" spans="2:3">
      <c r="B8" s="79">
        <v>45541</v>
      </c>
      <c r="C8" s="240">
        <v>5303.45</v>
      </c>
    </row>
    <row r="9" spans="2:3">
      <c r="B9" s="79">
        <v>45540</v>
      </c>
      <c r="C9" s="240">
        <v>5308.15</v>
      </c>
    </row>
    <row r="10" spans="2:3">
      <c r="B10" s="79">
        <v>45539</v>
      </c>
      <c r="C10" s="240">
        <v>5100.8999999999996</v>
      </c>
    </row>
    <row r="11" spans="2:3">
      <c r="B11" s="79">
        <v>45538</v>
      </c>
      <c r="C11" s="240">
        <v>4980.6000000000004</v>
      </c>
    </row>
    <row r="12" spans="2:3">
      <c r="B12" s="79">
        <v>45537</v>
      </c>
      <c r="C12" s="240">
        <v>4999.8500000000004</v>
      </c>
    </row>
    <row r="13" spans="2:3">
      <c r="B13" s="79">
        <v>45534</v>
      </c>
      <c r="C13" s="240">
        <v>4927.45</v>
      </c>
    </row>
    <row r="14" spans="2:3">
      <c r="B14" s="79">
        <v>45533</v>
      </c>
      <c r="C14" s="240">
        <v>5008.8</v>
      </c>
    </row>
    <row r="15" spans="2:3">
      <c r="B15" s="79">
        <v>45532</v>
      </c>
      <c r="C15" s="240">
        <v>4964.8500000000004</v>
      </c>
    </row>
    <row r="16" spans="2:3">
      <c r="B16" s="79">
        <v>45531</v>
      </c>
      <c r="C16" s="240">
        <v>4958.55</v>
      </c>
    </row>
    <row r="17" spans="2:3">
      <c r="B17" s="79">
        <v>45530</v>
      </c>
      <c r="C17" s="240">
        <v>4959.3999999999996</v>
      </c>
    </row>
    <row r="18" spans="2:3">
      <c r="B18" s="79">
        <v>45527</v>
      </c>
      <c r="C18" s="240">
        <v>4901.5</v>
      </c>
    </row>
    <row r="19" spans="2:3">
      <c r="B19" s="79">
        <v>45526</v>
      </c>
      <c r="C19" s="240">
        <v>5057.8500000000004</v>
      </c>
    </row>
    <row r="20" spans="2:3">
      <c r="B20" s="79">
        <v>45525</v>
      </c>
      <c r="C20" s="240">
        <v>5099.45</v>
      </c>
    </row>
    <row r="21" spans="2:3">
      <c r="B21" s="79">
        <v>45524</v>
      </c>
      <c r="C21" s="240">
        <v>5079.2</v>
      </c>
    </row>
    <row r="22" spans="2:3">
      <c r="B22" s="79">
        <v>45523</v>
      </c>
      <c r="C22" s="240">
        <v>5002.7</v>
      </c>
    </row>
    <row r="23" spans="2:3">
      <c r="B23" s="79">
        <v>45520</v>
      </c>
      <c r="C23" s="240">
        <v>5021.3</v>
      </c>
    </row>
    <row r="24" spans="2:3">
      <c r="B24" s="79">
        <v>45518</v>
      </c>
      <c r="C24" s="240">
        <v>4960.3</v>
      </c>
    </row>
    <row r="25" spans="2:3">
      <c r="B25" s="79">
        <v>45517</v>
      </c>
      <c r="C25" s="240">
        <v>4929.5</v>
      </c>
    </row>
    <row r="26" spans="2:3">
      <c r="B26" s="79">
        <v>45516</v>
      </c>
      <c r="C26" s="240">
        <v>5013.8</v>
      </c>
    </row>
    <row r="27" spans="2:3">
      <c r="B27" s="79">
        <v>45513</v>
      </c>
      <c r="C27" s="240">
        <v>4989.95</v>
      </c>
    </row>
    <row r="28" spans="2:3">
      <c r="B28" s="79">
        <v>45512</v>
      </c>
      <c r="C28" s="240">
        <v>4980.1000000000004</v>
      </c>
    </row>
    <row r="29" spans="2:3">
      <c r="B29" s="79">
        <v>45511</v>
      </c>
      <c r="C29" s="240">
        <v>5018.5</v>
      </c>
    </row>
    <row r="30" spans="2:3">
      <c r="B30" s="79">
        <v>45510</v>
      </c>
      <c r="C30" s="240">
        <v>4909.8999999999996</v>
      </c>
    </row>
    <row r="31" spans="2:3">
      <c r="B31" s="79">
        <v>45509</v>
      </c>
      <c r="C31" s="240">
        <v>4817.45</v>
      </c>
    </row>
    <row r="32" spans="2:3">
      <c r="B32" s="79">
        <v>45506</v>
      </c>
      <c r="C32" s="240">
        <v>4909.7</v>
      </c>
    </row>
    <row r="33" spans="2:3">
      <c r="B33" s="79">
        <v>45505</v>
      </c>
      <c r="C33" s="240">
        <v>4993.8</v>
      </c>
    </row>
    <row r="34" spans="2:3">
      <c r="B34" s="79">
        <v>45504</v>
      </c>
      <c r="C34" s="240">
        <v>4935.95</v>
      </c>
    </row>
    <row r="35" spans="2:3">
      <c r="B35" s="79">
        <v>45503</v>
      </c>
      <c r="C35" s="240">
        <v>5027.2</v>
      </c>
    </row>
    <row r="36" spans="2:3">
      <c r="B36" s="79">
        <v>45502</v>
      </c>
      <c r="C36" s="240">
        <v>5112.8500000000004</v>
      </c>
    </row>
    <row r="37" spans="2:3">
      <c r="B37" s="79">
        <v>45499</v>
      </c>
      <c r="C37" s="240">
        <v>5071.6000000000004</v>
      </c>
    </row>
    <row r="38" spans="2:3">
      <c r="B38" s="79">
        <v>45498</v>
      </c>
      <c r="C38" s="240">
        <v>5171.3500000000004</v>
      </c>
    </row>
    <row r="39" spans="2:3">
      <c r="B39" s="79">
        <v>45497</v>
      </c>
      <c r="C39" s="240">
        <v>5158.45</v>
      </c>
    </row>
    <row r="40" spans="2:3">
      <c r="B40" s="79">
        <v>45496</v>
      </c>
      <c r="C40" s="240">
        <v>5065.25</v>
      </c>
    </row>
    <row r="41" spans="2:3">
      <c r="B41" s="79">
        <v>45495</v>
      </c>
      <c r="C41" s="240">
        <v>5012.8500000000004</v>
      </c>
    </row>
    <row r="42" spans="2:3">
      <c r="B42" s="79">
        <v>45492</v>
      </c>
      <c r="C42" s="240">
        <v>5010.7</v>
      </c>
    </row>
    <row r="43" spans="2:3">
      <c r="B43" s="79">
        <v>45491</v>
      </c>
      <c r="C43" s="240">
        <v>5083.45</v>
      </c>
    </row>
    <row r="44" spans="2:3">
      <c r="B44" s="79">
        <v>45489</v>
      </c>
      <c r="C44" s="240">
        <v>5039.8500000000004</v>
      </c>
    </row>
    <row r="45" spans="2:3">
      <c r="B45" s="79">
        <v>45488</v>
      </c>
      <c r="C45" s="240">
        <v>4988.8500000000004</v>
      </c>
    </row>
    <row r="46" spans="2:3">
      <c r="B46" s="79">
        <v>45485</v>
      </c>
      <c r="C46" s="240">
        <v>4943.6499999999996</v>
      </c>
    </row>
    <row r="47" spans="2:3">
      <c r="B47" s="79">
        <v>45484</v>
      </c>
      <c r="C47" s="240">
        <v>4898.8999999999996</v>
      </c>
    </row>
    <row r="48" spans="2:3">
      <c r="B48" s="79">
        <v>45483</v>
      </c>
      <c r="C48" s="240">
        <v>4834.45</v>
      </c>
    </row>
    <row r="49" spans="2:3">
      <c r="B49" s="79">
        <v>45482</v>
      </c>
      <c r="C49" s="240">
        <v>4806.3500000000004</v>
      </c>
    </row>
    <row r="50" spans="2:3">
      <c r="B50" s="79">
        <v>45481</v>
      </c>
      <c r="C50" s="240">
        <v>4851.55</v>
      </c>
    </row>
    <row r="51" spans="2:3">
      <c r="B51" s="79">
        <v>45478</v>
      </c>
      <c r="C51" s="240">
        <v>4853.1000000000004</v>
      </c>
    </row>
    <row r="52" spans="2:3">
      <c r="B52" s="79">
        <v>45477</v>
      </c>
      <c r="C52" s="240">
        <v>4768.1000000000004</v>
      </c>
    </row>
    <row r="53" spans="2:3">
      <c r="B53" s="79">
        <v>45476</v>
      </c>
      <c r="C53" s="240">
        <v>4792.8999999999996</v>
      </c>
    </row>
    <row r="54" spans="2:3">
      <c r="B54" s="79">
        <v>45475</v>
      </c>
      <c r="C54" s="240">
        <v>4773.8500000000004</v>
      </c>
    </row>
    <row r="55" spans="2:3">
      <c r="B55" s="79">
        <v>45474</v>
      </c>
      <c r="C55" s="240">
        <v>4735.8999999999996</v>
      </c>
    </row>
    <row r="56" spans="2:3">
      <c r="B56" s="79">
        <v>45471</v>
      </c>
      <c r="C56" s="240">
        <v>4716.75</v>
      </c>
    </row>
    <row r="57" spans="2:3">
      <c r="B57" s="79">
        <v>45470</v>
      </c>
      <c r="C57" s="240">
        <v>4900.1000000000004</v>
      </c>
    </row>
    <row r="58" spans="2:3">
      <c r="B58" s="79">
        <v>45469</v>
      </c>
      <c r="C58" s="240">
        <v>4801</v>
      </c>
    </row>
    <row r="59" spans="2:3">
      <c r="B59" s="79">
        <v>45468</v>
      </c>
      <c r="C59" s="240">
        <v>4783.3500000000004</v>
      </c>
    </row>
    <row r="60" spans="2:3">
      <c r="B60" s="79">
        <v>45467</v>
      </c>
      <c r="C60" s="240">
        <v>4833.7</v>
      </c>
    </row>
    <row r="61" spans="2:3">
      <c r="B61" s="79">
        <v>45464</v>
      </c>
      <c r="C61" s="240">
        <v>4804.8500000000004</v>
      </c>
    </row>
    <row r="62" spans="2:3">
      <c r="B62" s="79">
        <v>45463</v>
      </c>
      <c r="C62" s="240">
        <v>4861.7</v>
      </c>
    </row>
    <row r="63" spans="2:3">
      <c r="B63" s="79">
        <v>45462</v>
      </c>
      <c r="C63" s="240">
        <v>4933.8999999999996</v>
      </c>
    </row>
    <row r="64" spans="2:3">
      <c r="B64" s="79">
        <v>45461</v>
      </c>
      <c r="C64" s="240">
        <v>5039.3</v>
      </c>
    </row>
    <row r="65" spans="2:3">
      <c r="B65" s="79">
        <v>45457</v>
      </c>
      <c r="C65" s="240">
        <v>4739.95</v>
      </c>
    </row>
    <row r="66" spans="2:3">
      <c r="B66" s="79">
        <v>45456</v>
      </c>
      <c r="C66" s="240">
        <v>4656.6499999999996</v>
      </c>
    </row>
    <row r="67" spans="2:3">
      <c r="B67" s="79">
        <v>45455</v>
      </c>
      <c r="C67" s="240">
        <v>4666.75</v>
      </c>
    </row>
    <row r="68" spans="2:3">
      <c r="B68" s="79">
        <v>45454</v>
      </c>
      <c r="C68" s="240">
        <v>4701.45</v>
      </c>
    </row>
    <row r="69" spans="2:3">
      <c r="B69" s="79">
        <v>45453</v>
      </c>
      <c r="C69" s="240">
        <v>4778.3999999999996</v>
      </c>
    </row>
    <row r="70" spans="2:3">
      <c r="B70" s="79">
        <v>45450</v>
      </c>
      <c r="C70" s="240">
        <v>4747.25</v>
      </c>
    </row>
    <row r="71" spans="2:3">
      <c r="B71" s="79">
        <v>45449</v>
      </c>
      <c r="C71" s="240">
        <v>4687.05</v>
      </c>
    </row>
    <row r="72" spans="2:3">
      <c r="B72" s="79">
        <v>45448</v>
      </c>
      <c r="C72" s="240">
        <v>4862.25</v>
      </c>
    </row>
    <row r="73" spans="2:3">
      <c r="B73" s="79">
        <v>45447</v>
      </c>
      <c r="C73" s="240">
        <v>4548.75</v>
      </c>
    </row>
    <row r="74" spans="2:3">
      <c r="B74" s="79">
        <v>45446</v>
      </c>
      <c r="C74" s="240">
        <v>4349.3500000000004</v>
      </c>
    </row>
    <row r="75" spans="2:3">
      <c r="B75" s="79">
        <v>45443</v>
      </c>
      <c r="C75" s="240">
        <v>4302.1499999999996</v>
      </c>
    </row>
    <row r="76" spans="2:3">
      <c r="B76" s="79">
        <v>45442</v>
      </c>
      <c r="C76" s="240">
        <v>4444.95</v>
      </c>
    </row>
    <row r="77" spans="2:3">
      <c r="B77" s="79">
        <v>45441</v>
      </c>
      <c r="C77" s="240">
        <v>4476.8500000000004</v>
      </c>
    </row>
    <row r="78" spans="2:3">
      <c r="B78" s="79">
        <v>45440</v>
      </c>
      <c r="C78" s="240">
        <v>4474.45</v>
      </c>
    </row>
    <row r="79" spans="2:3">
      <c r="B79" s="79">
        <v>45439</v>
      </c>
      <c r="C79" s="240">
        <v>4537.3500000000004</v>
      </c>
    </row>
    <row r="80" spans="2:3">
      <c r="B80" s="79">
        <v>45436</v>
      </c>
      <c r="C80" s="240">
        <v>4684.5</v>
      </c>
    </row>
    <row r="81" spans="2:3">
      <c r="B81" s="79">
        <v>45435</v>
      </c>
      <c r="C81" s="240">
        <v>4793.55</v>
      </c>
    </row>
    <row r="82" spans="2:3">
      <c r="B82" s="79">
        <v>45434</v>
      </c>
      <c r="C82" s="240">
        <v>4798.8</v>
      </c>
    </row>
    <row r="83" spans="2:3">
      <c r="B83" s="79">
        <v>45433</v>
      </c>
      <c r="C83" s="240">
        <v>4705.8999999999996</v>
      </c>
    </row>
    <row r="84" spans="2:3">
      <c r="B84" s="79">
        <v>45430</v>
      </c>
      <c r="C84" s="240">
        <v>4670.6499999999996</v>
      </c>
    </row>
    <row r="85" spans="2:3">
      <c r="B85" s="79">
        <v>45429</v>
      </c>
      <c r="C85" s="240">
        <v>4682.8999999999996</v>
      </c>
    </row>
    <row r="86" spans="2:3">
      <c r="B86" s="79">
        <v>45428</v>
      </c>
      <c r="C86" s="240">
        <v>4671.25</v>
      </c>
    </row>
    <row r="87" spans="2:3">
      <c r="B87" s="79">
        <v>45427</v>
      </c>
      <c r="C87" s="240">
        <v>4652.45</v>
      </c>
    </row>
    <row r="88" spans="2:3">
      <c r="B88" s="79">
        <v>45426</v>
      </c>
      <c r="C88" s="240">
        <v>4597.05</v>
      </c>
    </row>
    <row r="89" spans="2:3">
      <c r="B89" s="79">
        <v>45425</v>
      </c>
      <c r="C89" s="240">
        <v>4693.7</v>
      </c>
    </row>
    <row r="90" spans="2:3">
      <c r="B90" s="79">
        <v>45422</v>
      </c>
      <c r="C90" s="240">
        <v>4796.8</v>
      </c>
    </row>
    <row r="91" spans="2:3">
      <c r="B91" s="79">
        <v>45421</v>
      </c>
      <c r="C91" s="240">
        <v>4798.6499999999996</v>
      </c>
    </row>
    <row r="92" spans="2:3">
      <c r="B92" s="79">
        <v>45420</v>
      </c>
      <c r="C92" s="240">
        <v>4806.75</v>
      </c>
    </row>
    <row r="93" spans="2:3">
      <c r="B93" s="79">
        <v>45419</v>
      </c>
      <c r="C93" s="240">
        <v>4660.45</v>
      </c>
    </row>
    <row r="94" spans="2:3">
      <c r="B94" s="79">
        <v>45418</v>
      </c>
      <c r="C94" s="240">
        <v>4600.6000000000004</v>
      </c>
    </row>
    <row r="95" spans="2:3">
      <c r="B95" s="79">
        <v>45415</v>
      </c>
      <c r="C95" s="240">
        <v>4612.3500000000004</v>
      </c>
    </row>
    <row r="96" spans="2:3">
      <c r="B96" s="79">
        <v>45414</v>
      </c>
      <c r="C96" s="240">
        <v>4605.05</v>
      </c>
    </row>
    <row r="97" spans="2:3">
      <c r="B97" s="79">
        <v>45412</v>
      </c>
      <c r="C97" s="240">
        <v>4603.8</v>
      </c>
    </row>
    <row r="98" spans="2:3">
      <c r="B98" s="79">
        <v>45411</v>
      </c>
      <c r="C98" s="240">
        <v>4483.8</v>
      </c>
    </row>
    <row r="99" spans="2:3">
      <c r="B99" s="79">
        <v>45408</v>
      </c>
      <c r="C99" s="240">
        <v>4553.1499999999996</v>
      </c>
    </row>
    <row r="100" spans="2:3">
      <c r="B100" s="79">
        <v>45407</v>
      </c>
      <c r="C100" s="240">
        <v>4657.1000000000004</v>
      </c>
    </row>
    <row r="101" spans="2:3">
      <c r="B101" s="79">
        <v>45406</v>
      </c>
      <c r="C101" s="240">
        <v>4797.55</v>
      </c>
    </row>
    <row r="102" spans="2:3">
      <c r="B102" s="79">
        <v>45405</v>
      </c>
      <c r="C102" s="240">
        <v>4800.55</v>
      </c>
    </row>
    <row r="103" spans="2:3">
      <c r="B103" s="79">
        <v>45404</v>
      </c>
      <c r="C103" s="240">
        <v>4758</v>
      </c>
    </row>
    <row r="104" spans="2:3">
      <c r="B104" s="79">
        <v>45401</v>
      </c>
      <c r="C104" s="240">
        <v>4696</v>
      </c>
    </row>
    <row r="105" spans="2:3">
      <c r="B105" s="79">
        <v>45400</v>
      </c>
      <c r="C105" s="240">
        <v>4627.1000000000004</v>
      </c>
    </row>
    <row r="106" spans="2:3">
      <c r="B106" s="79">
        <v>45398</v>
      </c>
      <c r="C106" s="240">
        <v>4644.3</v>
      </c>
    </row>
    <row r="107" spans="2:3">
      <c r="B107" s="79">
        <v>45397</v>
      </c>
      <c r="C107" s="240">
        <v>4686.8</v>
      </c>
    </row>
    <row r="108" spans="2:3">
      <c r="B108" s="79">
        <v>45394</v>
      </c>
      <c r="C108" s="240">
        <v>4765.05</v>
      </c>
    </row>
    <row r="109" spans="2:3">
      <c r="B109" s="79">
        <v>45392</v>
      </c>
      <c r="C109" s="240">
        <v>4754</v>
      </c>
    </row>
    <row r="110" spans="2:3">
      <c r="B110" s="79">
        <v>45391</v>
      </c>
      <c r="C110" s="240">
        <v>4716.1499999999996</v>
      </c>
    </row>
    <row r="111" spans="2:3">
      <c r="B111" s="79">
        <v>45390</v>
      </c>
      <c r="C111" s="240">
        <v>4672.8</v>
      </c>
    </row>
    <row r="112" spans="2:3">
      <c r="B112" s="79">
        <v>45387</v>
      </c>
      <c r="C112" s="240">
        <v>4619.25</v>
      </c>
    </row>
    <row r="113" spans="2:3">
      <c r="B113" s="79">
        <v>45386</v>
      </c>
      <c r="C113" s="240">
        <v>4645.05</v>
      </c>
    </row>
    <row r="114" spans="2:3">
      <c r="B114" s="79">
        <v>45385</v>
      </c>
      <c r="C114" s="240">
        <v>4460.8999999999996</v>
      </c>
    </row>
    <row r="115" spans="2:3">
      <c r="B115" s="79">
        <v>45384</v>
      </c>
      <c r="C115" s="240">
        <v>4411.8500000000004</v>
      </c>
    </row>
    <row r="116" spans="2:3">
      <c r="B116" s="79">
        <v>45383</v>
      </c>
      <c r="C116" s="240">
        <v>4483.3</v>
      </c>
    </row>
    <row r="117" spans="2:3">
      <c r="B117" s="79">
        <v>45379</v>
      </c>
      <c r="C117" s="240">
        <v>4525.6000000000004</v>
      </c>
    </row>
    <row r="118" spans="2:3">
      <c r="B118" s="79">
        <v>45378</v>
      </c>
      <c r="C118" s="240">
        <v>4420.55</v>
      </c>
    </row>
    <row r="119" spans="2:3">
      <c r="B119" s="79">
        <v>45377</v>
      </c>
      <c r="C119" s="240">
        <v>4486.2</v>
      </c>
    </row>
    <row r="120" spans="2:3">
      <c r="B120" s="79">
        <v>45373</v>
      </c>
      <c r="C120" s="240">
        <v>4297.6000000000004</v>
      </c>
    </row>
    <row r="121" spans="2:3">
      <c r="B121" s="79">
        <v>45372</v>
      </c>
      <c r="C121" s="240">
        <v>4163.1000000000004</v>
      </c>
    </row>
    <row r="122" spans="2:3">
      <c r="B122" s="79">
        <v>45371</v>
      </c>
      <c r="C122" s="240">
        <v>4056.35</v>
      </c>
    </row>
    <row r="123" spans="2:3">
      <c r="B123" s="79">
        <v>45370</v>
      </c>
      <c r="C123" s="240">
        <v>4014.1</v>
      </c>
    </row>
    <row r="124" spans="2:3">
      <c r="B124" s="79">
        <v>45369</v>
      </c>
      <c r="C124" s="240">
        <v>4010.55</v>
      </c>
    </row>
    <row r="125" spans="2:3">
      <c r="B125" s="79">
        <v>45366</v>
      </c>
      <c r="C125" s="240">
        <v>3932.1</v>
      </c>
    </row>
    <row r="126" spans="2:3">
      <c r="B126" s="79">
        <v>45365</v>
      </c>
      <c r="C126" s="240">
        <v>4019.25</v>
      </c>
    </row>
    <row r="127" spans="2:3">
      <c r="B127" s="79">
        <v>45364</v>
      </c>
      <c r="C127" s="240">
        <v>3967.8</v>
      </c>
    </row>
    <row r="128" spans="2:3">
      <c r="B128" s="79">
        <v>45363</v>
      </c>
      <c r="C128" s="240">
        <v>4031.7</v>
      </c>
    </row>
    <row r="129" spans="2:3">
      <c r="B129" s="79">
        <v>45362</v>
      </c>
      <c r="C129" s="240">
        <v>3979.65</v>
      </c>
    </row>
    <row r="130" spans="2:3">
      <c r="B130" s="79">
        <v>45358</v>
      </c>
      <c r="C130" s="240">
        <v>3925.95</v>
      </c>
    </row>
    <row r="131" spans="2:3">
      <c r="B131" s="79">
        <v>45357</v>
      </c>
      <c r="C131" s="240">
        <v>3888.65</v>
      </c>
    </row>
    <row r="132" spans="2:3">
      <c r="B132" s="79">
        <v>45356</v>
      </c>
      <c r="C132" s="240">
        <v>3834.5</v>
      </c>
    </row>
    <row r="133" spans="2:3">
      <c r="B133" s="79">
        <v>45355</v>
      </c>
      <c r="C133" s="240">
        <v>3846.35</v>
      </c>
    </row>
    <row r="134" spans="2:3">
      <c r="B134" s="79">
        <v>45353</v>
      </c>
      <c r="C134" s="240">
        <v>3868.25</v>
      </c>
    </row>
    <row r="135" spans="2:3">
      <c r="B135" s="79">
        <v>45352</v>
      </c>
      <c r="C135" s="240">
        <v>3884.15</v>
      </c>
    </row>
    <row r="136" spans="2:3">
      <c r="B136" s="79">
        <v>45351</v>
      </c>
      <c r="C136" s="240">
        <v>3918.9</v>
      </c>
    </row>
    <row r="137" spans="2:3">
      <c r="B137" s="79">
        <v>45350</v>
      </c>
      <c r="C137" s="240">
        <v>3850</v>
      </c>
    </row>
    <row r="138" spans="2:3">
      <c r="B138" s="79">
        <v>45349</v>
      </c>
      <c r="C138" s="240">
        <v>3852.2</v>
      </c>
    </row>
    <row r="139" spans="2:3">
      <c r="B139" s="79">
        <v>45348</v>
      </c>
      <c r="C139" s="240">
        <v>3850.35</v>
      </c>
    </row>
    <row r="140" spans="2:3">
      <c r="B140" s="79">
        <v>45345</v>
      </c>
      <c r="C140" s="240">
        <v>3840.55</v>
      </c>
    </row>
    <row r="141" spans="2:3">
      <c r="B141" s="79">
        <v>45344</v>
      </c>
      <c r="C141" s="240">
        <v>3851.45</v>
      </c>
    </row>
    <row r="142" spans="2:3">
      <c r="B142" s="79">
        <v>45343</v>
      </c>
      <c r="C142" s="240">
        <v>3835.75</v>
      </c>
    </row>
    <row r="143" spans="2:3">
      <c r="B143" s="79">
        <v>45342</v>
      </c>
      <c r="C143" s="240">
        <v>3756.2</v>
      </c>
    </row>
    <row r="144" spans="2:3">
      <c r="B144" s="79">
        <v>45341</v>
      </c>
      <c r="C144" s="240">
        <v>3707.25</v>
      </c>
    </row>
    <row r="145" spans="2:3">
      <c r="B145" s="79">
        <v>45338</v>
      </c>
      <c r="C145" s="240">
        <v>3693.3</v>
      </c>
    </row>
    <row r="146" spans="2:3">
      <c r="B146" s="79">
        <v>45337</v>
      </c>
      <c r="C146" s="240">
        <v>3678.6</v>
      </c>
    </row>
    <row r="147" spans="2:3">
      <c r="B147" s="79">
        <v>45336</v>
      </c>
      <c r="C147" s="240">
        <v>3722.4</v>
      </c>
    </row>
    <row r="148" spans="2:3">
      <c r="B148" s="79">
        <v>45335</v>
      </c>
      <c r="C148" s="240">
        <v>3703.2</v>
      </c>
    </row>
    <row r="149" spans="2:3">
      <c r="B149" s="79">
        <v>45334</v>
      </c>
      <c r="C149" s="240">
        <v>3675.6</v>
      </c>
    </row>
    <row r="150" spans="2:3">
      <c r="B150" s="79">
        <v>45331</v>
      </c>
      <c r="C150" s="240">
        <v>3719.2</v>
      </c>
    </row>
    <row r="151" spans="2:3">
      <c r="B151" s="79">
        <v>45330</v>
      </c>
      <c r="C151" s="240">
        <v>3731.05</v>
      </c>
    </row>
    <row r="152" spans="2:3">
      <c r="B152" s="79">
        <v>45329</v>
      </c>
      <c r="C152" s="240">
        <v>3717.7</v>
      </c>
    </row>
    <row r="153" spans="2:3">
      <c r="B153" s="79">
        <v>45328</v>
      </c>
      <c r="C153" s="240">
        <v>3727.4</v>
      </c>
    </row>
    <row r="154" spans="2:3">
      <c r="B154" s="79">
        <v>45327</v>
      </c>
      <c r="C154" s="240">
        <v>3729.6</v>
      </c>
    </row>
    <row r="155" spans="2:3">
      <c r="B155" s="79">
        <v>45324</v>
      </c>
      <c r="C155" s="240">
        <v>3784.3</v>
      </c>
    </row>
    <row r="156" spans="2:3">
      <c r="B156" s="79">
        <v>45323</v>
      </c>
      <c r="C156" s="240">
        <v>3808.2</v>
      </c>
    </row>
    <row r="157" spans="2:3">
      <c r="B157" s="79">
        <v>45322</v>
      </c>
      <c r="C157" s="240">
        <v>3792.7</v>
      </c>
    </row>
    <row r="158" spans="2:3">
      <c r="B158" s="79">
        <v>45321</v>
      </c>
      <c r="C158" s="240">
        <v>3687.3</v>
      </c>
    </row>
    <row r="159" spans="2:3">
      <c r="B159" s="79">
        <v>45320</v>
      </c>
      <c r="C159" s="240">
        <v>3749.4</v>
      </c>
    </row>
    <row r="160" spans="2:3">
      <c r="B160" s="79">
        <v>45316</v>
      </c>
      <c r="C160" s="240">
        <v>3734.25</v>
      </c>
    </row>
    <row r="161" spans="2:3">
      <c r="B161" s="79">
        <v>45315</v>
      </c>
      <c r="C161" s="240">
        <v>3727.75</v>
      </c>
    </row>
    <row r="162" spans="2:3">
      <c r="B162" s="79">
        <v>45314</v>
      </c>
      <c r="C162" s="240">
        <v>3675.9</v>
      </c>
    </row>
    <row r="163" spans="2:3">
      <c r="B163" s="79">
        <v>45311</v>
      </c>
      <c r="C163" s="240">
        <v>3681</v>
      </c>
    </row>
    <row r="164" spans="2:3">
      <c r="B164" s="79">
        <v>45310</v>
      </c>
      <c r="C164" s="240">
        <v>3731.7</v>
      </c>
    </row>
    <row r="165" spans="2:3">
      <c r="B165" s="79">
        <v>45309</v>
      </c>
      <c r="C165" s="240">
        <v>3748.85</v>
      </c>
    </row>
    <row r="166" spans="2:3">
      <c r="B166" s="79">
        <v>45308</v>
      </c>
      <c r="C166" s="240">
        <v>3786.45</v>
      </c>
    </row>
    <row r="167" spans="2:3">
      <c r="B167" s="79">
        <v>45307</v>
      </c>
      <c r="C167" s="240">
        <v>3828.3</v>
      </c>
    </row>
    <row r="168" spans="2:3">
      <c r="B168" s="79">
        <v>45306</v>
      </c>
      <c r="C168" s="240">
        <v>3858.25</v>
      </c>
    </row>
    <row r="169" spans="2:3">
      <c r="B169" s="79">
        <v>45303</v>
      </c>
      <c r="C169" s="240">
        <v>3841</v>
      </c>
    </row>
    <row r="170" spans="2:3">
      <c r="B170" s="79">
        <v>45302</v>
      </c>
      <c r="C170" s="240">
        <v>3821.35</v>
      </c>
    </row>
    <row r="171" spans="2:3">
      <c r="B171" s="79">
        <v>45301</v>
      </c>
      <c r="C171" s="240">
        <v>3822</v>
      </c>
    </row>
    <row r="172" spans="2:3">
      <c r="B172" s="79">
        <v>45300</v>
      </c>
      <c r="C172" s="240">
        <v>3810.75</v>
      </c>
    </row>
    <row r="173" spans="2:3">
      <c r="B173" s="79">
        <v>45299</v>
      </c>
      <c r="C173" s="240">
        <v>3804.4</v>
      </c>
    </row>
    <row r="174" spans="2:3">
      <c r="B174" s="79">
        <v>45296</v>
      </c>
      <c r="C174" s="240">
        <v>3863.5</v>
      </c>
    </row>
    <row r="175" spans="2:3">
      <c r="B175" s="79">
        <v>45295</v>
      </c>
      <c r="C175" s="240">
        <v>3897.85</v>
      </c>
    </row>
    <row r="176" spans="2:3">
      <c r="B176" s="79">
        <v>45294</v>
      </c>
      <c r="C176" s="240">
        <v>3932.35</v>
      </c>
    </row>
    <row r="177" spans="2:3">
      <c r="B177" s="79">
        <v>45293</v>
      </c>
      <c r="C177" s="240">
        <v>4103.3500000000004</v>
      </c>
    </row>
    <row r="178" spans="2:3">
      <c r="B178" s="79">
        <v>45292</v>
      </c>
      <c r="C178" s="240">
        <v>4064.75</v>
      </c>
    </row>
    <row r="179" spans="2:3">
      <c r="B179" s="79">
        <v>45289</v>
      </c>
      <c r="C179" s="240">
        <v>4082.65</v>
      </c>
    </row>
    <row r="180" spans="2:3">
      <c r="B180" s="79">
        <v>45288</v>
      </c>
      <c r="C180" s="240">
        <v>4044.65</v>
      </c>
    </row>
    <row r="181" spans="2:3">
      <c r="B181" s="79">
        <v>45287</v>
      </c>
      <c r="C181" s="240">
        <v>4027.45</v>
      </c>
    </row>
    <row r="182" spans="2:3">
      <c r="B182" s="79">
        <v>45286</v>
      </c>
      <c r="C182" s="240">
        <v>4023.45</v>
      </c>
    </row>
    <row r="183" spans="2:3">
      <c r="B183" s="79">
        <v>45282</v>
      </c>
      <c r="C183" s="240">
        <v>4007.95</v>
      </c>
    </row>
    <row r="184" spans="2:3">
      <c r="B184" s="79">
        <v>45281</v>
      </c>
      <c r="C184" s="240">
        <v>3954.5</v>
      </c>
    </row>
    <row r="185" spans="2:3">
      <c r="B185" s="79">
        <v>45280</v>
      </c>
      <c r="C185" s="240">
        <v>3965.9</v>
      </c>
    </row>
    <row r="186" spans="2:3">
      <c r="B186" s="79">
        <v>45279</v>
      </c>
      <c r="C186" s="240">
        <v>4021.35</v>
      </c>
    </row>
    <row r="187" spans="2:3">
      <c r="B187" s="79">
        <v>45278</v>
      </c>
      <c r="C187" s="240">
        <v>4010.15</v>
      </c>
    </row>
    <row r="188" spans="2:3">
      <c r="B188" s="79">
        <v>45275</v>
      </c>
      <c r="C188" s="240">
        <v>4045.65</v>
      </c>
    </row>
    <row r="189" spans="2:3">
      <c r="B189" s="79">
        <v>45274</v>
      </c>
      <c r="C189" s="240">
        <v>4070.05</v>
      </c>
    </row>
    <row r="190" spans="2:3">
      <c r="B190" s="79">
        <v>45273</v>
      </c>
      <c r="C190" s="240">
        <v>4033.05</v>
      </c>
    </row>
    <row r="191" spans="2:3">
      <c r="B191" s="79">
        <v>45272</v>
      </c>
      <c r="C191" s="240">
        <v>4075.4</v>
      </c>
    </row>
    <row r="192" spans="2:3">
      <c r="B192" s="79">
        <v>45271</v>
      </c>
      <c r="C192" s="240">
        <v>4069.75</v>
      </c>
    </row>
    <row r="193" spans="2:3">
      <c r="B193" s="79">
        <v>45268</v>
      </c>
      <c r="C193" s="240">
        <v>4070.65</v>
      </c>
    </row>
    <row r="194" spans="2:3">
      <c r="B194" s="79">
        <v>45267</v>
      </c>
      <c r="C194" s="240">
        <v>4115.45</v>
      </c>
    </row>
    <row r="195" spans="2:3">
      <c r="B195" s="79">
        <v>45266</v>
      </c>
      <c r="C195" s="240">
        <v>4137.1499999999996</v>
      </c>
    </row>
    <row r="196" spans="2:3">
      <c r="B196" s="79">
        <v>45265</v>
      </c>
      <c r="C196" s="240">
        <v>4039.55</v>
      </c>
    </row>
    <row r="197" spans="2:3">
      <c r="B197" s="79">
        <v>45264</v>
      </c>
      <c r="C197" s="240">
        <v>3967.1</v>
      </c>
    </row>
    <row r="198" spans="2:3">
      <c r="B198" s="79">
        <v>45261</v>
      </c>
      <c r="C198" s="240">
        <v>3988.4</v>
      </c>
    </row>
    <row r="199" spans="2:3">
      <c r="B199" s="79">
        <v>45260</v>
      </c>
      <c r="C199" s="240">
        <v>3949.75</v>
      </c>
    </row>
    <row r="200" spans="2:3">
      <c r="B200" s="79">
        <v>45259</v>
      </c>
      <c r="C200" s="240">
        <v>3861.5</v>
      </c>
    </row>
    <row r="201" spans="2:3">
      <c r="B201" s="79">
        <v>45258</v>
      </c>
      <c r="C201" s="240">
        <v>3912.15</v>
      </c>
    </row>
    <row r="202" spans="2:3">
      <c r="B202" s="79">
        <v>45254</v>
      </c>
      <c r="C202" s="240">
        <v>3842.9</v>
      </c>
    </row>
    <row r="203" spans="2:3">
      <c r="B203" s="79">
        <v>45253</v>
      </c>
      <c r="C203" s="240">
        <v>3844.4</v>
      </c>
    </row>
    <row r="204" spans="2:3">
      <c r="B204" s="79">
        <v>45252</v>
      </c>
      <c r="C204" s="240">
        <v>3838.25</v>
      </c>
    </row>
    <row r="205" spans="2:3">
      <c r="B205" s="79">
        <v>45251</v>
      </c>
      <c r="C205" s="240">
        <v>3814.95</v>
      </c>
    </row>
    <row r="206" spans="2:3">
      <c r="B206" s="79">
        <v>45250</v>
      </c>
      <c r="C206" s="240">
        <v>3792.9</v>
      </c>
    </row>
    <row r="207" spans="2:3">
      <c r="B207" s="79">
        <v>45247</v>
      </c>
      <c r="C207" s="240">
        <v>3810.9</v>
      </c>
    </row>
    <row r="208" spans="2:3">
      <c r="B208" s="79">
        <v>45246</v>
      </c>
      <c r="C208" s="240">
        <v>3790.25</v>
      </c>
    </row>
    <row r="209" spans="2:3">
      <c r="B209" s="79">
        <v>45245</v>
      </c>
      <c r="C209" s="240">
        <v>3791.95</v>
      </c>
    </row>
    <row r="210" spans="2:3">
      <c r="B210" s="79">
        <v>45243</v>
      </c>
      <c r="C210" s="240">
        <v>3798.45</v>
      </c>
    </row>
    <row r="211" spans="2:3">
      <c r="B211" s="79">
        <v>45242</v>
      </c>
      <c r="C211" s="240">
        <v>3802.7</v>
      </c>
    </row>
    <row r="212" spans="2:3">
      <c r="B212" s="79">
        <v>45240</v>
      </c>
      <c r="C212" s="240">
        <v>3798.4</v>
      </c>
    </row>
    <row r="213" spans="2:3">
      <c r="B213" s="79">
        <v>45239</v>
      </c>
      <c r="C213" s="240">
        <v>3747.6</v>
      </c>
    </row>
    <row r="214" spans="2:3">
      <c r="B214" s="79">
        <v>45238</v>
      </c>
      <c r="C214" s="240">
        <v>3712.4</v>
      </c>
    </row>
    <row r="215" spans="2:3">
      <c r="B215" s="79">
        <v>45237</v>
      </c>
      <c r="C215" s="240">
        <v>3653.3</v>
      </c>
    </row>
    <row r="216" spans="2:3">
      <c r="B216" s="79">
        <v>45236</v>
      </c>
      <c r="C216" s="240">
        <v>3649.55</v>
      </c>
    </row>
    <row r="217" spans="2:3">
      <c r="B217" s="79">
        <v>45233</v>
      </c>
      <c r="C217" s="240">
        <v>3649.7</v>
      </c>
    </row>
    <row r="218" spans="2:3">
      <c r="B218" s="79">
        <v>45232</v>
      </c>
      <c r="C218" s="240">
        <v>3647.45</v>
      </c>
    </row>
    <row r="219" spans="2:3">
      <c r="B219" s="79">
        <v>45231</v>
      </c>
      <c r="C219" s="240">
        <v>3639.45</v>
      </c>
    </row>
    <row r="220" spans="2:3">
      <c r="B220" s="79">
        <v>45230</v>
      </c>
      <c r="C220" s="240">
        <v>3633.4</v>
      </c>
    </row>
    <row r="221" spans="2:3">
      <c r="B221" s="79">
        <v>45229</v>
      </c>
      <c r="C221" s="240">
        <v>3646.65</v>
      </c>
    </row>
    <row r="222" spans="2:3">
      <c r="B222" s="79">
        <v>45226</v>
      </c>
      <c r="C222" s="240">
        <v>3665.45</v>
      </c>
    </row>
    <row r="223" spans="2:3">
      <c r="B223" s="79">
        <v>45225</v>
      </c>
      <c r="C223" s="240">
        <v>3684.65</v>
      </c>
    </row>
    <row r="224" spans="2:3">
      <c r="B224" s="79">
        <v>45224</v>
      </c>
      <c r="C224" s="240">
        <v>3740.55</v>
      </c>
    </row>
    <row r="225" spans="2:3">
      <c r="B225" s="79">
        <v>45222</v>
      </c>
      <c r="C225" s="240">
        <v>3668.95</v>
      </c>
    </row>
    <row r="226" spans="2:3">
      <c r="B226" s="79">
        <v>45219</v>
      </c>
      <c r="C226" s="240">
        <v>3749.5</v>
      </c>
    </row>
    <row r="227" spans="2:3">
      <c r="B227" s="79">
        <v>45218</v>
      </c>
      <c r="C227" s="240">
        <v>3766.85</v>
      </c>
    </row>
    <row r="228" spans="2:3">
      <c r="B228" s="79">
        <v>45217</v>
      </c>
      <c r="C228" s="240">
        <v>3795.95</v>
      </c>
    </row>
    <row r="229" spans="2:3">
      <c r="B229" s="79">
        <v>45216</v>
      </c>
      <c r="C229" s="240">
        <v>3842.85</v>
      </c>
    </row>
    <row r="230" spans="2:3">
      <c r="B230" s="79">
        <v>45215</v>
      </c>
      <c r="C230" s="240">
        <v>3856.8</v>
      </c>
    </row>
    <row r="231" spans="2:3">
      <c r="B231" s="79">
        <v>45212</v>
      </c>
      <c r="C231" s="240">
        <v>3935.85</v>
      </c>
    </row>
    <row r="232" spans="2:3">
      <c r="B232" s="79">
        <v>45211</v>
      </c>
      <c r="C232" s="240">
        <v>3862.75</v>
      </c>
    </row>
    <row r="233" spans="2:3">
      <c r="B233" s="79">
        <v>45210</v>
      </c>
      <c r="C233" s="240">
        <v>3852.05</v>
      </c>
    </row>
    <row r="234" spans="2:3">
      <c r="B234" s="79">
        <v>45209</v>
      </c>
      <c r="C234" s="240">
        <v>3793.8</v>
      </c>
    </row>
    <row r="235" spans="2:3">
      <c r="B235" s="79">
        <v>45208</v>
      </c>
      <c r="C235" s="240">
        <v>3798.6</v>
      </c>
    </row>
    <row r="236" spans="2:3">
      <c r="B236" s="79">
        <v>45205</v>
      </c>
      <c r="C236" s="240">
        <v>3833.95</v>
      </c>
    </row>
    <row r="237" spans="2:3">
      <c r="B237" s="79">
        <v>45204</v>
      </c>
      <c r="C237" s="240">
        <v>3861.5</v>
      </c>
    </row>
    <row r="238" spans="2:3">
      <c r="B238" s="79">
        <v>45203</v>
      </c>
      <c r="C238" s="240">
        <v>3872.95</v>
      </c>
    </row>
    <row r="239" spans="2:3">
      <c r="B239" s="79">
        <v>45202</v>
      </c>
      <c r="C239" s="240">
        <v>3725.7</v>
      </c>
    </row>
    <row r="240" spans="2:3">
      <c r="B240" s="79">
        <v>45198</v>
      </c>
      <c r="C240" s="240">
        <v>3675.6</v>
      </c>
    </row>
    <row r="241" spans="2:3">
      <c r="B241" s="79">
        <v>45197</v>
      </c>
      <c r="C241" s="240">
        <v>3671.05</v>
      </c>
    </row>
    <row r="242" spans="2:3">
      <c r="B242" s="79">
        <v>45196</v>
      </c>
      <c r="C242" s="240">
        <v>3640.7</v>
      </c>
    </row>
    <row r="243" spans="2:3">
      <c r="B243" s="79">
        <v>45195</v>
      </c>
      <c r="C243" s="240">
        <v>3633.6</v>
      </c>
    </row>
    <row r="244" spans="2:3">
      <c r="B244" s="79">
        <v>45194</v>
      </c>
      <c r="C244" s="240">
        <v>3664.1</v>
      </c>
    </row>
    <row r="245" spans="2:3">
      <c r="B245" s="79">
        <v>45191</v>
      </c>
      <c r="C245" s="240">
        <v>3689.1</v>
      </c>
    </row>
    <row r="246" spans="2:3">
      <c r="B246" s="79">
        <v>45190</v>
      </c>
      <c r="C246" s="240">
        <v>3686.95</v>
      </c>
    </row>
    <row r="247" spans="2:3">
      <c r="B247" s="79">
        <v>45189</v>
      </c>
      <c r="C247" s="240">
        <v>3729.4</v>
      </c>
    </row>
    <row r="248" spans="2:3">
      <c r="B248" s="79">
        <v>45187</v>
      </c>
      <c r="C248" s="240">
        <v>3797.9</v>
      </c>
    </row>
    <row r="249" spans="2:3">
      <c r="B249" s="79">
        <v>45184</v>
      </c>
      <c r="C249" s="240">
        <v>3796</v>
      </c>
    </row>
    <row r="250" spans="2:3">
      <c r="B250" s="79">
        <v>45183</v>
      </c>
      <c r="C250" s="240">
        <v>3808.05</v>
      </c>
    </row>
    <row r="251" spans="2:3">
      <c r="B251" s="79">
        <v>45182</v>
      </c>
      <c r="C251" s="240">
        <v>3813.7</v>
      </c>
    </row>
    <row r="252" spans="2:3">
      <c r="B252" s="79">
        <v>45181</v>
      </c>
      <c r="C252" s="240">
        <v>3753.25</v>
      </c>
    </row>
    <row r="253" spans="2:3">
      <c r="B253" s="79">
        <v>45180</v>
      </c>
      <c r="C253" s="240">
        <v>3810.75</v>
      </c>
    </row>
    <row r="254" spans="2:3">
      <c r="B254" s="79">
        <v>45177</v>
      </c>
      <c r="C254" s="240">
        <v>3782.4</v>
      </c>
    </row>
    <row r="255" spans="2:3">
      <c r="B255" s="79">
        <v>45176</v>
      </c>
      <c r="C255" s="240">
        <v>3785.1</v>
      </c>
    </row>
    <row r="256" spans="2:3">
      <c r="B256" s="79">
        <v>45175</v>
      </c>
      <c r="C256" s="240">
        <v>3796.8</v>
      </c>
    </row>
    <row r="257" spans="2:3">
      <c r="B257" s="79">
        <v>45174</v>
      </c>
      <c r="C257" s="240">
        <v>3776.9</v>
      </c>
    </row>
    <row r="258" spans="2:3">
      <c r="B258" s="79">
        <v>45173</v>
      </c>
      <c r="C258" s="240">
        <v>3755.75</v>
      </c>
    </row>
    <row r="259" spans="2:3">
      <c r="B259" s="79">
        <v>45170</v>
      </c>
      <c r="C259" s="240">
        <v>3761.05</v>
      </c>
    </row>
    <row r="260" spans="2:3">
      <c r="B260" s="79">
        <v>45169</v>
      </c>
      <c r="C260" s="240">
        <v>3720.4</v>
      </c>
    </row>
    <row r="261" spans="2:3">
      <c r="B261" s="79">
        <v>45168</v>
      </c>
      <c r="C261" s="240">
        <v>3736.3</v>
      </c>
    </row>
    <row r="262" spans="2:3">
      <c r="B262" s="79">
        <v>45167</v>
      </c>
      <c r="C262" s="240">
        <v>3664.35</v>
      </c>
    </row>
    <row r="263" spans="2:3">
      <c r="B263" s="79">
        <v>45166</v>
      </c>
      <c r="C263" s="240">
        <v>3592.9</v>
      </c>
    </row>
    <row r="264" spans="2:3">
      <c r="B264" s="79">
        <v>45163</v>
      </c>
      <c r="C264" s="240">
        <v>3534.6</v>
      </c>
    </row>
    <row r="265" spans="2:3">
      <c r="B265" s="79">
        <v>45162</v>
      </c>
      <c r="C265" s="240">
        <v>3561.5</v>
      </c>
    </row>
    <row r="266" spans="2:3">
      <c r="B266" s="79">
        <v>45161</v>
      </c>
      <c r="C266" s="240">
        <v>3539.3</v>
      </c>
    </row>
    <row r="267" spans="2:3">
      <c r="B267" s="79">
        <v>45160</v>
      </c>
      <c r="C267" s="240">
        <v>3568.9</v>
      </c>
    </row>
    <row r="268" spans="2:3">
      <c r="B268" s="79">
        <v>45159</v>
      </c>
      <c r="C268" s="240">
        <v>3547.7</v>
      </c>
    </row>
    <row r="269" spans="2:3">
      <c r="B269" s="79">
        <v>45156</v>
      </c>
      <c r="C269" s="240">
        <v>3540.95</v>
      </c>
    </row>
    <row r="270" spans="2:3">
      <c r="B270" s="79">
        <v>45155</v>
      </c>
      <c r="C270" s="240">
        <v>3507.65</v>
      </c>
    </row>
    <row r="271" spans="2:3">
      <c r="B271" s="79">
        <v>45154</v>
      </c>
      <c r="C271" s="240">
        <v>3499.35</v>
      </c>
    </row>
    <row r="272" spans="2:3">
      <c r="B272" s="79">
        <v>45152</v>
      </c>
      <c r="C272" s="240">
        <v>3509.3</v>
      </c>
    </row>
    <row r="273" spans="2:3">
      <c r="B273" s="79">
        <v>45149</v>
      </c>
      <c r="C273" s="240">
        <v>3550.05</v>
      </c>
    </row>
    <row r="274" spans="2:3">
      <c r="B274" s="79">
        <v>45148</v>
      </c>
      <c r="C274" s="240">
        <v>3598.2</v>
      </c>
    </row>
    <row r="275" spans="2:3">
      <c r="B275" s="79">
        <v>45147</v>
      </c>
      <c r="C275" s="240">
        <v>3628.75</v>
      </c>
    </row>
    <row r="276" spans="2:3">
      <c r="B276" s="79">
        <v>45146</v>
      </c>
      <c r="C276" s="240">
        <v>3648.45</v>
      </c>
    </row>
    <row r="277" spans="2:3">
      <c r="B277" s="79">
        <v>45145</v>
      </c>
      <c r="C277" s="240">
        <v>3640.35</v>
      </c>
    </row>
    <row r="278" spans="2:3">
      <c r="B278" s="79">
        <v>45142</v>
      </c>
      <c r="C278" s="240">
        <v>3652.1</v>
      </c>
    </row>
    <row r="279" spans="2:3">
      <c r="B279" s="79">
        <v>45141</v>
      </c>
      <c r="C279" s="240">
        <v>3699.9</v>
      </c>
    </row>
    <row r="280" spans="2:3">
      <c r="B280" s="79">
        <v>45140</v>
      </c>
      <c r="C280" s="240">
        <v>3713.4</v>
      </c>
    </row>
    <row r="281" spans="2:3">
      <c r="B281" s="79">
        <v>45139</v>
      </c>
      <c r="C281" s="240">
        <v>3740.3</v>
      </c>
    </row>
    <row r="282" spans="2:3">
      <c r="B282" s="79">
        <v>45138</v>
      </c>
      <c r="C282" s="240">
        <v>3752.8</v>
      </c>
    </row>
    <row r="283" spans="2:3">
      <c r="B283" s="79">
        <v>45135</v>
      </c>
      <c r="C283" s="240">
        <v>3713.9</v>
      </c>
    </row>
    <row r="284" spans="2:3">
      <c r="B284" s="79">
        <v>45134</v>
      </c>
      <c r="C284" s="240">
        <v>3693.35</v>
      </c>
    </row>
    <row r="285" spans="2:3">
      <c r="B285" s="79">
        <v>45133</v>
      </c>
      <c r="C285" s="240">
        <v>3712.65</v>
      </c>
    </row>
    <row r="286" spans="2:3">
      <c r="B286" s="79">
        <v>45132</v>
      </c>
      <c r="C286" s="240">
        <v>3677.05</v>
      </c>
    </row>
    <row r="287" spans="2:3">
      <c r="B287" s="79">
        <v>45131</v>
      </c>
      <c r="C287" s="240">
        <v>3668.2</v>
      </c>
    </row>
    <row r="288" spans="2:3">
      <c r="B288" s="79">
        <v>45128</v>
      </c>
      <c r="C288" s="240">
        <v>3675.7</v>
      </c>
    </row>
    <row r="289" spans="2:3">
      <c r="B289" s="79">
        <v>45127</v>
      </c>
      <c r="C289" s="240">
        <v>3678.8</v>
      </c>
    </row>
    <row r="290" spans="2:3">
      <c r="B290" s="79">
        <v>45126</v>
      </c>
      <c r="C290" s="240">
        <v>3705.85</v>
      </c>
    </row>
    <row r="291" spans="2:3">
      <c r="B291" s="79">
        <v>45125</v>
      </c>
      <c r="C291" s="240">
        <v>3676.5</v>
      </c>
    </row>
    <row r="292" spans="2:3">
      <c r="B292" s="79">
        <v>45124</v>
      </c>
      <c r="C292" s="240">
        <v>3713.55</v>
      </c>
    </row>
    <row r="293" spans="2:3">
      <c r="B293" s="79">
        <v>45121</v>
      </c>
      <c r="C293" s="240">
        <v>3838.75</v>
      </c>
    </row>
    <row r="294" spans="2:3">
      <c r="B294" s="79">
        <v>45120</v>
      </c>
      <c r="C294" s="240">
        <v>3821.65</v>
      </c>
    </row>
    <row r="295" spans="2:3">
      <c r="B295" s="79">
        <v>45119</v>
      </c>
      <c r="C295" s="240">
        <v>3806.35</v>
      </c>
    </row>
    <row r="296" spans="2:3">
      <c r="B296" s="79">
        <v>45118</v>
      </c>
      <c r="C296" s="240">
        <v>3827.1</v>
      </c>
    </row>
    <row r="297" spans="2:3">
      <c r="B297" s="79">
        <v>45117</v>
      </c>
      <c r="C297" s="240">
        <v>3767.7</v>
      </c>
    </row>
    <row r="298" spans="2:3">
      <c r="B298" s="79">
        <v>45114</v>
      </c>
      <c r="C298" s="240">
        <v>3808.95</v>
      </c>
    </row>
    <row r="299" spans="2:3">
      <c r="B299" s="79">
        <v>45113</v>
      </c>
      <c r="C299" s="240">
        <v>3815.9</v>
      </c>
    </row>
    <row r="300" spans="2:3">
      <c r="B300" s="79">
        <v>45112</v>
      </c>
      <c r="C300" s="240">
        <v>3820.1</v>
      </c>
    </row>
    <row r="301" spans="2:3">
      <c r="B301" s="79">
        <v>45111</v>
      </c>
      <c r="C301" s="240">
        <v>3857.2</v>
      </c>
    </row>
    <row r="302" spans="2:3">
      <c r="B302" s="79">
        <v>45110</v>
      </c>
      <c r="C302" s="240">
        <v>3868.6</v>
      </c>
    </row>
    <row r="303" spans="2:3">
      <c r="B303" s="79">
        <v>45107</v>
      </c>
      <c r="C303" s="240">
        <v>3889.2</v>
      </c>
    </row>
    <row r="304" spans="2:3">
      <c r="B304" s="79">
        <v>45105</v>
      </c>
      <c r="C304" s="240">
        <v>3963.6</v>
      </c>
    </row>
    <row r="305" spans="2:3">
      <c r="B305" s="79">
        <v>45104</v>
      </c>
      <c r="C305" s="240">
        <v>3872.1</v>
      </c>
    </row>
    <row r="306" spans="2:3">
      <c r="B306" s="79">
        <v>45103</v>
      </c>
      <c r="C306" s="240">
        <v>3848.25</v>
      </c>
    </row>
    <row r="307" spans="2:3">
      <c r="B307" s="79">
        <v>45100</v>
      </c>
      <c r="C307" s="240">
        <v>3744.05</v>
      </c>
    </row>
    <row r="308" spans="2:3">
      <c r="B308" s="79">
        <v>45099</v>
      </c>
      <c r="C308" s="240">
        <v>3812.15</v>
      </c>
    </row>
    <row r="309" spans="2:3">
      <c r="B309" s="79">
        <v>45098</v>
      </c>
      <c r="C309" s="240">
        <v>3919.5</v>
      </c>
    </row>
    <row r="310" spans="2:3">
      <c r="B310" s="79">
        <v>45097</v>
      </c>
      <c r="C310" s="240">
        <v>3986.9</v>
      </c>
    </row>
    <row r="311" spans="2:3">
      <c r="B311" s="79">
        <v>45096</v>
      </c>
      <c r="C311" s="240">
        <v>3975.7</v>
      </c>
    </row>
    <row r="312" spans="2:3">
      <c r="B312" s="79">
        <v>45093</v>
      </c>
      <c r="C312" s="240">
        <v>4085.6</v>
      </c>
    </row>
    <row r="313" spans="2:3">
      <c r="B313" s="79">
        <v>45092</v>
      </c>
      <c r="C313" s="240">
        <v>3917.7</v>
      </c>
    </row>
    <row r="314" spans="2:3">
      <c r="B314" s="79">
        <v>45091</v>
      </c>
      <c r="C314" s="240">
        <v>3704.85</v>
      </c>
    </row>
    <row r="315" spans="2:3">
      <c r="B315" s="79">
        <v>45090</v>
      </c>
      <c r="C315" s="240">
        <v>3677.9</v>
      </c>
    </row>
    <row r="316" spans="2:3">
      <c r="B316" s="79">
        <v>45089</v>
      </c>
      <c r="C316" s="240">
        <v>3629.4</v>
      </c>
    </row>
    <row r="317" spans="2:3">
      <c r="B317" s="79">
        <v>45086</v>
      </c>
      <c r="C317" s="240">
        <v>3632.1</v>
      </c>
    </row>
    <row r="318" spans="2:3">
      <c r="B318" s="79">
        <v>45085</v>
      </c>
      <c r="C318" s="240">
        <v>3546.8</v>
      </c>
    </row>
    <row r="319" spans="2:3">
      <c r="B319" s="79">
        <v>45084</v>
      </c>
      <c r="C319" s="240">
        <v>3544.05</v>
      </c>
    </row>
    <row r="320" spans="2:3">
      <c r="B320" s="79">
        <v>45083</v>
      </c>
      <c r="C320" s="240">
        <v>3527.75</v>
      </c>
    </row>
    <row r="321" spans="2:3">
      <c r="B321" s="79">
        <v>45082</v>
      </c>
      <c r="C321" s="240">
        <v>3536.85</v>
      </c>
    </row>
    <row r="322" spans="2:3">
      <c r="B322" s="79">
        <v>45079</v>
      </c>
      <c r="C322" s="240">
        <v>3531.6</v>
      </c>
    </row>
    <row r="323" spans="2:3">
      <c r="B323" s="79">
        <v>45078</v>
      </c>
      <c r="C323" s="240">
        <v>3500.9</v>
      </c>
    </row>
    <row r="324" spans="2:3">
      <c r="B324" s="79">
        <v>45077</v>
      </c>
      <c r="C324" s="240">
        <v>3471.25</v>
      </c>
    </row>
    <row r="325" spans="2:3">
      <c r="B325" s="79">
        <v>45076</v>
      </c>
      <c r="C325" s="240">
        <v>3507.5</v>
      </c>
    </row>
    <row r="326" spans="2:3">
      <c r="B326" s="79">
        <v>45075</v>
      </c>
      <c r="C326" s="240">
        <v>3503.3</v>
      </c>
    </row>
    <row r="327" spans="2:3">
      <c r="B327" s="79">
        <v>45072</v>
      </c>
      <c r="C327" s="240">
        <v>3501.75</v>
      </c>
    </row>
    <row r="328" spans="2:3">
      <c r="B328" s="79">
        <v>45071</v>
      </c>
      <c r="C328" s="240">
        <v>3435.35</v>
      </c>
    </row>
    <row r="329" spans="2:3">
      <c r="B329" s="79">
        <v>45070</v>
      </c>
      <c r="C329" s="240">
        <v>3429.55</v>
      </c>
    </row>
    <row r="330" spans="2:3">
      <c r="B330" s="79">
        <v>45069</v>
      </c>
      <c r="C330" s="240">
        <v>3432.95</v>
      </c>
    </row>
    <row r="331" spans="2:3">
      <c r="B331" s="79">
        <v>45068</v>
      </c>
      <c r="C331" s="240">
        <v>3425.1</v>
      </c>
    </row>
    <row r="332" spans="2:3">
      <c r="B332" s="79">
        <v>45065</v>
      </c>
      <c r="C332" s="240">
        <v>3395.25</v>
      </c>
    </row>
    <row r="333" spans="2:3">
      <c r="B333" s="79">
        <v>45064</v>
      </c>
      <c r="C333" s="240">
        <v>3368.55</v>
      </c>
    </row>
    <row r="334" spans="2:3">
      <c r="B334" s="79">
        <v>45063</v>
      </c>
      <c r="C334" s="240">
        <v>3400.2</v>
      </c>
    </row>
    <row r="335" spans="2:3">
      <c r="B335" s="79">
        <v>45062</v>
      </c>
      <c r="C335" s="240">
        <v>3479.25</v>
      </c>
    </row>
    <row r="336" spans="2:3">
      <c r="B336" s="79">
        <v>45061</v>
      </c>
      <c r="C336" s="240">
        <v>3523.4</v>
      </c>
    </row>
    <row r="337" spans="2:3">
      <c r="B337" s="79">
        <v>45058</v>
      </c>
      <c r="C337" s="240">
        <v>3677.55</v>
      </c>
    </row>
    <row r="338" spans="2:3">
      <c r="B338" s="79">
        <v>45057</v>
      </c>
      <c r="C338" s="240">
        <v>3704.65</v>
      </c>
    </row>
    <row r="339" spans="2:3">
      <c r="B339" s="79">
        <v>45056</v>
      </c>
      <c r="C339" s="240">
        <v>3672.3</v>
      </c>
    </row>
    <row r="340" spans="2:3">
      <c r="B340" s="79">
        <v>45055</v>
      </c>
      <c r="C340" s="240">
        <v>3659.7</v>
      </c>
    </row>
    <row r="341" spans="2:3">
      <c r="B341" s="79">
        <v>45054</v>
      </c>
      <c r="C341" s="240">
        <v>3677.85</v>
      </c>
    </row>
    <row r="342" spans="2:3">
      <c r="B342" s="79">
        <v>45051</v>
      </c>
      <c r="C342" s="240">
        <v>3598.2</v>
      </c>
    </row>
    <row r="343" spans="2:3">
      <c r="B343" s="79">
        <v>45050</v>
      </c>
      <c r="C343" s="240">
        <v>3584.5</v>
      </c>
    </row>
    <row r="344" spans="2:3">
      <c r="B344" s="79">
        <v>45049</v>
      </c>
      <c r="C344" s="240">
        <v>3554</v>
      </c>
    </row>
    <row r="345" spans="2:3">
      <c r="B345" s="79">
        <v>45048</v>
      </c>
      <c r="C345" s="240">
        <v>3545.9</v>
      </c>
    </row>
    <row r="346" spans="2:3">
      <c r="B346" s="79">
        <v>45044</v>
      </c>
      <c r="C346" s="240">
        <v>3511.95</v>
      </c>
    </row>
    <row r="347" spans="2:3">
      <c r="B347" s="79">
        <v>45043</v>
      </c>
      <c r="C347" s="240">
        <v>3500.8</v>
      </c>
    </row>
    <row r="348" spans="2:3">
      <c r="B348" s="79">
        <v>45042</v>
      </c>
      <c r="C348" s="240">
        <v>3461.6</v>
      </c>
    </row>
    <row r="349" spans="2:3">
      <c r="B349" s="79">
        <v>45041</v>
      </c>
      <c r="C349" s="240">
        <v>3465.85</v>
      </c>
    </row>
    <row r="350" spans="2:3">
      <c r="B350" s="79">
        <v>45040</v>
      </c>
      <c r="C350" s="240">
        <v>3467.2</v>
      </c>
    </row>
    <row r="351" spans="2:3">
      <c r="B351" s="79">
        <v>45037</v>
      </c>
      <c r="C351" s="240">
        <v>3455.9</v>
      </c>
    </row>
    <row r="352" spans="2:3">
      <c r="B352" s="79">
        <v>45036</v>
      </c>
      <c r="C352" s="240">
        <v>3482.2</v>
      </c>
    </row>
    <row r="353" spans="2:3">
      <c r="B353" s="79">
        <v>45035</v>
      </c>
      <c r="C353" s="240">
        <v>3476.2</v>
      </c>
    </row>
    <row r="354" spans="2:3">
      <c r="B354" s="79">
        <v>45034</v>
      </c>
      <c r="C354" s="240">
        <v>3506.8</v>
      </c>
    </row>
    <row r="355" spans="2:3">
      <c r="B355" s="79">
        <v>45033</v>
      </c>
      <c r="C355" s="240">
        <v>3497.1</v>
      </c>
    </row>
    <row r="356" spans="2:3">
      <c r="B356" s="79">
        <v>45029</v>
      </c>
      <c r="C356" s="240">
        <v>3501.05</v>
      </c>
    </row>
    <row r="357" spans="2:3">
      <c r="B357" s="79">
        <v>45028</v>
      </c>
      <c r="C357" s="240">
        <v>3473.1</v>
      </c>
    </row>
    <row r="358" spans="2:3">
      <c r="B358" s="79">
        <v>45027</v>
      </c>
      <c r="C358" s="240">
        <v>3454.2</v>
      </c>
    </row>
    <row r="359" spans="2:3">
      <c r="B359" s="79">
        <v>45026</v>
      </c>
      <c r="C359" s="240">
        <v>3450.7</v>
      </c>
    </row>
    <row r="360" spans="2:3">
      <c r="B360" s="79">
        <v>45022</v>
      </c>
      <c r="C360" s="240">
        <v>3496.1</v>
      </c>
    </row>
    <row r="361" spans="2:3">
      <c r="B361" s="79">
        <v>45021</v>
      </c>
      <c r="C361" s="240">
        <v>3654.85</v>
      </c>
    </row>
    <row r="362" spans="2:3">
      <c r="B362" s="79">
        <v>45019</v>
      </c>
      <c r="C362" s="240">
        <v>3553.75</v>
      </c>
    </row>
    <row r="363" spans="2:3">
      <c r="B363" s="79">
        <v>45016</v>
      </c>
      <c r="C363" s="240">
        <v>3401.05</v>
      </c>
    </row>
    <row r="364" spans="2:3">
      <c r="B364" s="79">
        <v>45014</v>
      </c>
      <c r="C364" s="240">
        <v>3325.45</v>
      </c>
    </row>
    <row r="365" spans="2:3">
      <c r="B365" s="79">
        <v>45013</v>
      </c>
      <c r="C365" s="240">
        <v>3316.45</v>
      </c>
    </row>
    <row r="366" spans="2:3">
      <c r="B366" s="79">
        <v>45012</v>
      </c>
      <c r="C366" s="240">
        <v>3306.8</v>
      </c>
    </row>
    <row r="367" spans="2:3">
      <c r="B367" s="79">
        <v>45009</v>
      </c>
      <c r="C367" s="240">
        <v>3358.4</v>
      </c>
    </row>
    <row r="368" spans="2:3">
      <c r="B368" s="79">
        <v>45008</v>
      </c>
      <c r="C368" s="240">
        <v>3373.5</v>
      </c>
    </row>
    <row r="369" spans="2:3">
      <c r="B369" s="79">
        <v>45007</v>
      </c>
      <c r="C369" s="240">
        <v>3361.4</v>
      </c>
    </row>
    <row r="370" spans="2:3">
      <c r="B370" s="79">
        <v>45006</v>
      </c>
      <c r="C370" s="240">
        <v>3357.6</v>
      </c>
    </row>
    <row r="371" spans="2:3">
      <c r="B371" s="79">
        <v>45005</v>
      </c>
      <c r="C371" s="240">
        <v>3366.1</v>
      </c>
    </row>
    <row r="372" spans="2:3">
      <c r="B372" s="79">
        <v>45002</v>
      </c>
      <c r="C372" s="240">
        <v>3311.3</v>
      </c>
    </row>
    <row r="373" spans="2:3">
      <c r="B373" s="79">
        <v>45001</v>
      </c>
      <c r="C373" s="240">
        <v>3382.15</v>
      </c>
    </row>
    <row r="374" spans="2:3">
      <c r="B374" s="79">
        <v>45000</v>
      </c>
      <c r="C374" s="240">
        <v>3337.25</v>
      </c>
    </row>
    <row r="375" spans="2:3">
      <c r="B375" s="79">
        <v>44999</v>
      </c>
      <c r="C375" s="240">
        <v>3350.95</v>
      </c>
    </row>
    <row r="376" spans="2:3">
      <c r="B376" s="79">
        <v>44998</v>
      </c>
      <c r="C376" s="240">
        <v>3351.75</v>
      </c>
    </row>
    <row r="377" spans="2:3">
      <c r="B377" s="79">
        <v>44995</v>
      </c>
      <c r="C377" s="240">
        <v>3391.85</v>
      </c>
    </row>
    <row r="378" spans="2:3">
      <c r="B378" s="79">
        <v>44994</v>
      </c>
      <c r="C378" s="240">
        <v>3397.85</v>
      </c>
    </row>
    <row r="379" spans="2:3">
      <c r="B379" s="79">
        <v>44993</v>
      </c>
      <c r="C379" s="240">
        <v>3389.7</v>
      </c>
    </row>
    <row r="380" spans="2:3">
      <c r="B380" s="79">
        <v>44991</v>
      </c>
      <c r="C380" s="240">
        <v>3437.15</v>
      </c>
    </row>
    <row r="381" spans="2:3">
      <c r="B381" s="79">
        <v>44988</v>
      </c>
      <c r="C381" s="240">
        <v>3463.25</v>
      </c>
    </row>
    <row r="382" spans="2:3">
      <c r="B382" s="79">
        <v>44987</v>
      </c>
      <c r="C382" s="240">
        <v>3443.2</v>
      </c>
    </row>
    <row r="383" spans="2:3">
      <c r="B383" s="79">
        <v>44986</v>
      </c>
      <c r="C383" s="240">
        <v>3439.35</v>
      </c>
    </row>
    <row r="384" spans="2:3">
      <c r="B384" s="79">
        <v>44985</v>
      </c>
      <c r="C384" s="240">
        <v>3416.95</v>
      </c>
    </row>
    <row r="385" spans="2:3">
      <c r="B385" s="79">
        <v>44984</v>
      </c>
      <c r="C385" s="240">
        <v>3491.3</v>
      </c>
    </row>
    <row r="386" spans="2:3">
      <c r="B386" s="79">
        <v>44981</v>
      </c>
      <c r="C386" s="240">
        <v>3499.2</v>
      </c>
    </row>
    <row r="387" spans="2:3">
      <c r="B387" s="79">
        <v>44980</v>
      </c>
      <c r="C387" s="240">
        <v>3478.75</v>
      </c>
    </row>
    <row r="388" spans="2:3">
      <c r="B388" s="79">
        <v>44979</v>
      </c>
      <c r="C388" s="240">
        <v>3500.15</v>
      </c>
    </row>
    <row r="389" spans="2:3">
      <c r="B389" s="79">
        <v>44978</v>
      </c>
      <c r="C389" s="240">
        <v>3525.6</v>
      </c>
    </row>
    <row r="390" spans="2:3">
      <c r="B390" s="79">
        <v>44977</v>
      </c>
      <c r="C390" s="240">
        <v>3552.85</v>
      </c>
    </row>
    <row r="391" spans="2:3">
      <c r="B391" s="79">
        <v>44974</v>
      </c>
      <c r="C391" s="240">
        <v>3545</v>
      </c>
    </row>
    <row r="392" spans="2:3">
      <c r="B392" s="79">
        <v>44973</v>
      </c>
      <c r="C392" s="240">
        <v>3541.7</v>
      </c>
    </row>
    <row r="393" spans="2:3">
      <c r="B393" s="79">
        <v>44972</v>
      </c>
      <c r="C393" s="240">
        <v>3545.6</v>
      </c>
    </row>
    <row r="394" spans="2:3">
      <c r="B394" s="79">
        <v>44971</v>
      </c>
      <c r="C394" s="240">
        <v>3482.7</v>
      </c>
    </row>
    <row r="395" spans="2:3">
      <c r="B395" s="79">
        <v>44970</v>
      </c>
      <c r="C395" s="240">
        <v>3495.2</v>
      </c>
    </row>
    <row r="396" spans="2:3">
      <c r="B396" s="79">
        <v>44967</v>
      </c>
      <c r="C396" s="240">
        <v>3498.85</v>
      </c>
    </row>
    <row r="397" spans="2:3">
      <c r="B397" s="79">
        <v>44966</v>
      </c>
      <c r="C397" s="240">
        <v>3482.05</v>
      </c>
    </row>
    <row r="398" spans="2:3">
      <c r="B398" s="79">
        <v>44965</v>
      </c>
      <c r="C398" s="240">
        <v>3458.6</v>
      </c>
    </row>
    <row r="399" spans="2:3">
      <c r="B399" s="79">
        <v>44964</v>
      </c>
      <c r="C399" s="240">
        <v>3440.9</v>
      </c>
    </row>
    <row r="400" spans="2:3">
      <c r="B400" s="79">
        <v>44963</v>
      </c>
      <c r="C400" s="240">
        <v>3441.5</v>
      </c>
    </row>
    <row r="401" spans="2:3">
      <c r="B401" s="79">
        <v>44960</v>
      </c>
      <c r="C401" s="240">
        <v>3470.35</v>
      </c>
    </row>
    <row r="402" spans="2:3">
      <c r="B402" s="79">
        <v>44959</v>
      </c>
      <c r="C402" s="240">
        <v>3502.9</v>
      </c>
    </row>
    <row r="403" spans="2:3">
      <c r="B403" s="79">
        <v>44958</v>
      </c>
      <c r="C403" s="240">
        <v>3551.35</v>
      </c>
    </row>
    <row r="404" spans="2:3">
      <c r="B404" s="79">
        <v>44957</v>
      </c>
      <c r="C404" s="240">
        <v>3502.3</v>
      </c>
    </row>
    <row r="405" spans="2:3">
      <c r="B405" s="79">
        <v>44956</v>
      </c>
      <c r="C405" s="240">
        <v>3546.3</v>
      </c>
    </row>
    <row r="406" spans="2:3">
      <c r="B406" s="79">
        <v>44953</v>
      </c>
      <c r="C406" s="240">
        <v>3562.35</v>
      </c>
    </row>
    <row r="407" spans="2:3">
      <c r="B407" s="79">
        <v>44951</v>
      </c>
      <c r="C407" s="240">
        <v>3515.1</v>
      </c>
    </row>
    <row r="408" spans="2:3">
      <c r="B408" s="79">
        <v>44950</v>
      </c>
      <c r="C408" s="240">
        <v>3513.5</v>
      </c>
    </row>
    <row r="409" spans="2:3">
      <c r="B409" s="79">
        <v>44949</v>
      </c>
      <c r="C409" s="240">
        <v>3434</v>
      </c>
    </row>
    <row r="410" spans="2:3">
      <c r="B410" s="79">
        <v>44946</v>
      </c>
      <c r="C410" s="240">
        <v>3513.75</v>
      </c>
    </row>
    <row r="411" spans="2:3">
      <c r="B411" s="79">
        <v>44945</v>
      </c>
      <c r="C411" s="240">
        <v>3565.1</v>
      </c>
    </row>
    <row r="412" spans="2:3">
      <c r="B412" s="79">
        <v>44944</v>
      </c>
      <c r="C412" s="240">
        <v>3648.6</v>
      </c>
    </row>
    <row r="413" spans="2:3">
      <c r="B413" s="79">
        <v>44943</v>
      </c>
      <c r="C413" s="240">
        <v>3689.8</v>
      </c>
    </row>
    <row r="414" spans="2:3">
      <c r="B414" s="79">
        <v>44942</v>
      </c>
      <c r="C414" s="240">
        <v>3678.35</v>
      </c>
    </row>
    <row r="415" spans="2:3">
      <c r="B415" s="79">
        <v>44939</v>
      </c>
      <c r="C415" s="240">
        <v>3863.7</v>
      </c>
    </row>
    <row r="416" spans="2:3">
      <c r="B416" s="79">
        <v>44938</v>
      </c>
      <c r="C416" s="240">
        <v>3911.8</v>
      </c>
    </row>
    <row r="417" spans="2:3">
      <c r="B417" s="79">
        <v>44937</v>
      </c>
      <c r="C417" s="240">
        <v>3872.9</v>
      </c>
    </row>
    <row r="418" spans="2:3">
      <c r="B418" s="79">
        <v>44936</v>
      </c>
      <c r="C418" s="240">
        <v>3877.4</v>
      </c>
    </row>
    <row r="419" spans="2:3">
      <c r="B419" s="79">
        <v>44935</v>
      </c>
      <c r="C419" s="240">
        <v>3879.55</v>
      </c>
    </row>
    <row r="420" spans="2:3">
      <c r="B420" s="79">
        <v>44932</v>
      </c>
      <c r="C420" s="240">
        <v>3842.5</v>
      </c>
    </row>
    <row r="421" spans="2:3">
      <c r="B421" s="79">
        <v>44931</v>
      </c>
      <c r="C421" s="240">
        <v>3857.8</v>
      </c>
    </row>
    <row r="422" spans="2:3">
      <c r="B422" s="79">
        <v>44930</v>
      </c>
      <c r="C422" s="240">
        <v>3924.2</v>
      </c>
    </row>
    <row r="423" spans="2:3">
      <c r="B423" s="79">
        <v>44929</v>
      </c>
      <c r="C423" s="240">
        <v>4060.9</v>
      </c>
    </row>
    <row r="424" spans="2:3">
      <c r="B424" s="79">
        <v>44928</v>
      </c>
      <c r="C424" s="240">
        <v>4072.75</v>
      </c>
    </row>
    <row r="425" spans="2:3">
      <c r="B425" s="79">
        <v>44925</v>
      </c>
      <c r="C425" s="240">
        <v>4068.75</v>
      </c>
    </row>
    <row r="426" spans="2:3">
      <c r="B426" s="79">
        <v>44924</v>
      </c>
      <c r="C426" s="240">
        <v>4178.3</v>
      </c>
    </row>
    <row r="427" spans="2:3">
      <c r="B427" s="79">
        <v>44923</v>
      </c>
      <c r="C427" s="240">
        <v>4017.75</v>
      </c>
    </row>
    <row r="428" spans="2:3">
      <c r="B428" s="79">
        <v>44922</v>
      </c>
      <c r="C428" s="240">
        <v>4074.6</v>
      </c>
    </row>
    <row r="429" spans="2:3">
      <c r="B429" s="79">
        <v>44921</v>
      </c>
      <c r="C429" s="240">
        <v>4036.6</v>
      </c>
    </row>
    <row r="430" spans="2:3">
      <c r="B430" s="79">
        <v>44918</v>
      </c>
      <c r="C430" s="240">
        <v>3875.6</v>
      </c>
    </row>
    <row r="431" spans="2:3">
      <c r="B431" s="79">
        <v>44917</v>
      </c>
      <c r="C431" s="240">
        <v>3921.55</v>
      </c>
    </row>
    <row r="432" spans="2:3">
      <c r="B432" s="79">
        <v>44916</v>
      </c>
      <c r="C432" s="240">
        <v>3993.2</v>
      </c>
    </row>
    <row r="433" spans="2:3">
      <c r="B433" s="79">
        <v>44915</v>
      </c>
      <c r="C433" s="240">
        <v>4089.55</v>
      </c>
    </row>
    <row r="434" spans="2:3">
      <c r="B434" s="79">
        <v>44914</v>
      </c>
      <c r="C434" s="240">
        <v>4090.2</v>
      </c>
    </row>
    <row r="435" spans="2:3">
      <c r="B435" s="79">
        <v>44911</v>
      </c>
      <c r="C435" s="240">
        <v>3990</v>
      </c>
    </row>
    <row r="436" spans="2:3">
      <c r="B436" s="79">
        <v>44910</v>
      </c>
      <c r="C436" s="240">
        <v>4182</v>
      </c>
    </row>
    <row r="437" spans="2:3">
      <c r="B437" s="79">
        <v>44909</v>
      </c>
      <c r="C437" s="240">
        <v>4201.1000000000004</v>
      </c>
    </row>
    <row r="438" spans="2:3">
      <c r="B438" s="79">
        <v>44908</v>
      </c>
      <c r="C438" s="240">
        <v>4108.95</v>
      </c>
    </row>
    <row r="439" spans="2:3">
      <c r="B439" s="79">
        <v>44907</v>
      </c>
      <c r="C439" s="240">
        <v>4057.35</v>
      </c>
    </row>
    <row r="440" spans="2:3">
      <c r="B440" s="79">
        <v>44904</v>
      </c>
      <c r="C440" s="240">
        <v>4002.4</v>
      </c>
    </row>
    <row r="441" spans="2:3">
      <c r="B441" s="79">
        <v>44903</v>
      </c>
      <c r="C441" s="240">
        <v>4037.2</v>
      </c>
    </row>
    <row r="442" spans="2:3">
      <c r="B442" s="79">
        <v>44902</v>
      </c>
      <c r="C442" s="240">
        <v>4083.15</v>
      </c>
    </row>
    <row r="443" spans="2:3">
      <c r="B443" s="79">
        <v>44901</v>
      </c>
      <c r="C443" s="240">
        <v>4063.4</v>
      </c>
    </row>
    <row r="444" spans="2:3">
      <c r="B444" s="79">
        <v>44900</v>
      </c>
      <c r="C444" s="240">
        <v>4028.15</v>
      </c>
    </row>
    <row r="445" spans="2:3">
      <c r="B445" s="79">
        <v>44897</v>
      </c>
      <c r="C445" s="240">
        <v>4005.75</v>
      </c>
    </row>
    <row r="446" spans="2:3">
      <c r="B446" s="79">
        <v>44896</v>
      </c>
      <c r="C446" s="240">
        <v>4044.15</v>
      </c>
    </row>
    <row r="447" spans="2:3">
      <c r="B447" s="79">
        <v>44895</v>
      </c>
      <c r="C447" s="240">
        <v>4025.5</v>
      </c>
    </row>
    <row r="448" spans="2:3">
      <c r="B448" s="79">
        <v>44894</v>
      </c>
      <c r="C448" s="240">
        <v>3965.1</v>
      </c>
    </row>
    <row r="449" spans="2:3">
      <c r="B449" s="79">
        <v>44893</v>
      </c>
      <c r="C449" s="240">
        <v>3907.7</v>
      </c>
    </row>
    <row r="450" spans="2:3">
      <c r="B450" s="79">
        <v>44890</v>
      </c>
      <c r="C450" s="240">
        <v>3904.45</v>
      </c>
    </row>
    <row r="451" spans="2:3">
      <c r="B451" s="79">
        <v>44889</v>
      </c>
      <c r="C451" s="240">
        <v>3968.05</v>
      </c>
    </row>
    <row r="452" spans="2:3">
      <c r="B452" s="79">
        <v>44888</v>
      </c>
      <c r="C452" s="240">
        <v>3954.75</v>
      </c>
    </row>
    <row r="453" spans="2:3">
      <c r="B453" s="79">
        <v>44887</v>
      </c>
      <c r="C453" s="240">
        <v>3955.2</v>
      </c>
    </row>
    <row r="454" spans="2:3">
      <c r="B454" s="79">
        <v>44886</v>
      </c>
      <c r="C454" s="240">
        <v>3882.3</v>
      </c>
    </row>
    <row r="455" spans="2:3">
      <c r="B455" s="79">
        <v>44883</v>
      </c>
      <c r="C455" s="240">
        <v>3910.6</v>
      </c>
    </row>
    <row r="456" spans="2:3">
      <c r="B456" s="79">
        <v>44882</v>
      </c>
      <c r="C456" s="240">
        <v>3949.2</v>
      </c>
    </row>
    <row r="457" spans="2:3">
      <c r="B457" s="79">
        <v>44881</v>
      </c>
      <c r="C457" s="240">
        <v>4011.7</v>
      </c>
    </row>
    <row r="458" spans="2:3">
      <c r="B458" s="79">
        <v>44880</v>
      </c>
      <c r="C458" s="240">
        <v>4053.8</v>
      </c>
    </row>
    <row r="459" spans="2:3">
      <c r="B459" s="79">
        <v>44879</v>
      </c>
      <c r="C459" s="240">
        <v>4098.3500000000004</v>
      </c>
    </row>
    <row r="460" spans="2:3">
      <c r="B460" s="79">
        <v>44876</v>
      </c>
      <c r="C460" s="240">
        <v>4128.3500000000004</v>
      </c>
    </row>
    <row r="461" spans="2:3">
      <c r="B461" s="79">
        <v>44875</v>
      </c>
      <c r="C461" s="240">
        <v>4138.8500000000004</v>
      </c>
    </row>
    <row r="462" spans="2:3">
      <c r="B462" s="79">
        <v>44874</v>
      </c>
      <c r="C462" s="240">
        <v>4158.7</v>
      </c>
    </row>
    <row r="463" spans="2:3">
      <c r="B463" s="79">
        <v>44872</v>
      </c>
      <c r="C463" s="240">
        <v>4173.5</v>
      </c>
    </row>
    <row r="464" spans="2:3">
      <c r="B464" s="79">
        <v>44869</v>
      </c>
      <c r="C464" s="240">
        <v>4167.3500000000004</v>
      </c>
    </row>
    <row r="465" spans="2:3">
      <c r="B465" s="79">
        <v>44868</v>
      </c>
      <c r="C465" s="240">
        <v>4194.2</v>
      </c>
    </row>
    <row r="466" spans="2:3">
      <c r="B466" s="79">
        <v>44867</v>
      </c>
      <c r="C466" s="240">
        <v>4193.6499999999996</v>
      </c>
    </row>
    <row r="467" spans="2:3">
      <c r="B467" s="79">
        <v>44866</v>
      </c>
      <c r="C467" s="240">
        <v>4247.5</v>
      </c>
    </row>
    <row r="468" spans="2:3">
      <c r="B468" s="79">
        <v>44865</v>
      </c>
      <c r="C468" s="240">
        <v>4320.8999999999996</v>
      </c>
    </row>
    <row r="469" spans="2:3">
      <c r="B469" s="79">
        <v>44862</v>
      </c>
      <c r="C469" s="240">
        <v>4307.3500000000004</v>
      </c>
    </row>
    <row r="470" spans="2:3">
      <c r="B470" s="79">
        <v>44861</v>
      </c>
      <c r="C470" s="240">
        <v>4271.3999999999996</v>
      </c>
    </row>
    <row r="471" spans="2:3">
      <c r="B471" s="79">
        <v>44859</v>
      </c>
      <c r="C471" s="240">
        <v>4235.6000000000004</v>
      </c>
    </row>
    <row r="472" spans="2:3">
      <c r="B472" s="79">
        <v>44858</v>
      </c>
      <c r="C472" s="240">
        <v>4229.95</v>
      </c>
    </row>
    <row r="473" spans="2:3">
      <c r="B473" s="79">
        <v>44855</v>
      </c>
      <c r="C473" s="240">
        <v>4215.55</v>
      </c>
    </row>
    <row r="474" spans="2:3">
      <c r="B474" s="79">
        <v>44854</v>
      </c>
      <c r="C474" s="240">
        <v>4226.25</v>
      </c>
    </row>
    <row r="475" spans="2:3">
      <c r="B475" s="79">
        <v>44853</v>
      </c>
      <c r="C475" s="240">
        <v>4167.8500000000004</v>
      </c>
    </row>
    <row r="476" spans="2:3">
      <c r="B476" s="79">
        <v>44852</v>
      </c>
      <c r="C476" s="240">
        <v>4139.3500000000004</v>
      </c>
    </row>
    <row r="477" spans="2:3">
      <c r="B477" s="79">
        <v>44851</v>
      </c>
      <c r="C477" s="240">
        <v>4153.45</v>
      </c>
    </row>
    <row r="478" spans="2:3">
      <c r="B478" s="79">
        <v>44848</v>
      </c>
      <c r="C478" s="240">
        <v>4306.1499999999996</v>
      </c>
    </row>
    <row r="479" spans="2:3">
      <c r="B479" s="79">
        <v>44847</v>
      </c>
      <c r="C479" s="240">
        <v>4309.95</v>
      </c>
    </row>
    <row r="480" spans="2:3">
      <c r="B480" s="79">
        <v>44846</v>
      </c>
      <c r="C480" s="240">
        <v>4352.8999999999996</v>
      </c>
    </row>
    <row r="481" spans="2:3">
      <c r="B481" s="79">
        <v>44845</v>
      </c>
      <c r="C481" s="240">
        <v>4381.1000000000004</v>
      </c>
    </row>
    <row r="482" spans="2:3">
      <c r="B482" s="79">
        <v>44844</v>
      </c>
      <c r="C482" s="240">
        <v>4471.75</v>
      </c>
    </row>
    <row r="483" spans="2:3">
      <c r="B483" s="79">
        <v>44841</v>
      </c>
      <c r="C483" s="240">
        <v>4471.45</v>
      </c>
    </row>
    <row r="484" spans="2:3">
      <c r="B484" s="79">
        <v>44840</v>
      </c>
      <c r="C484" s="240">
        <v>4413.8500000000004</v>
      </c>
    </row>
    <row r="485" spans="2:3">
      <c r="B485" s="79">
        <v>44838</v>
      </c>
      <c r="C485" s="240">
        <v>4479.55</v>
      </c>
    </row>
    <row r="486" spans="2:3">
      <c r="B486" s="79">
        <v>44837</v>
      </c>
      <c r="C486" s="240">
        <v>4443.75</v>
      </c>
    </row>
    <row r="487" spans="2:3">
      <c r="B487" s="79">
        <v>44834</v>
      </c>
      <c r="C487" s="240">
        <v>4386.55</v>
      </c>
    </row>
    <row r="488" spans="2:3">
      <c r="B488" s="79">
        <v>44833</v>
      </c>
      <c r="C488" s="240">
        <v>4240.55</v>
      </c>
    </row>
    <row r="489" spans="2:3">
      <c r="B489" s="79">
        <v>44832</v>
      </c>
      <c r="C489" s="240">
        <v>4318.1499999999996</v>
      </c>
    </row>
    <row r="490" spans="2:3">
      <c r="B490" s="79">
        <v>44831</v>
      </c>
      <c r="C490" s="240">
        <v>4283.2</v>
      </c>
    </row>
    <row r="491" spans="2:3">
      <c r="B491" s="79">
        <v>44830</v>
      </c>
      <c r="C491" s="240">
        <v>4375.3</v>
      </c>
    </row>
    <row r="492" spans="2:3">
      <c r="B492" s="79">
        <v>44827</v>
      </c>
      <c r="C492" s="240">
        <v>4367</v>
      </c>
    </row>
    <row r="493" spans="2:3">
      <c r="B493" s="79">
        <v>44826</v>
      </c>
      <c r="C493" s="240">
        <v>4431.7</v>
      </c>
    </row>
    <row r="494" spans="2:3">
      <c r="B494" s="79">
        <v>44825</v>
      </c>
      <c r="C494" s="240">
        <v>4308.7</v>
      </c>
    </row>
    <row r="495" spans="2:3">
      <c r="B495" s="79">
        <v>44824</v>
      </c>
      <c r="C495" s="240">
        <v>4349.3</v>
      </c>
    </row>
    <row r="496" spans="2:3">
      <c r="B496" s="79">
        <v>44823</v>
      </c>
      <c r="C496" s="240">
        <v>4348</v>
      </c>
    </row>
    <row r="497" spans="2:3">
      <c r="B497" s="79">
        <v>44820</v>
      </c>
      <c r="C497" s="240">
        <v>4327.55</v>
      </c>
    </row>
    <row r="498" spans="2:3">
      <c r="B498" s="79">
        <v>44819</v>
      </c>
      <c r="C498" s="240">
        <v>4525.8500000000004</v>
      </c>
    </row>
    <row r="499" spans="2:3">
      <c r="B499" s="79">
        <v>44818</v>
      </c>
      <c r="C499" s="240">
        <v>4478.25</v>
      </c>
    </row>
    <row r="500" spans="2:3">
      <c r="B500" s="79">
        <v>44817</v>
      </c>
      <c r="C500" s="240">
        <v>4493.25</v>
      </c>
    </row>
    <row r="501" spans="2:3">
      <c r="B501" s="79">
        <v>44816</v>
      </c>
      <c r="C501" s="240">
        <v>4443.95</v>
      </c>
    </row>
    <row r="502" spans="2:3">
      <c r="B502" s="79">
        <v>44813</v>
      </c>
      <c r="C502" s="240">
        <v>4386.1000000000004</v>
      </c>
    </row>
    <row r="503" spans="2:3">
      <c r="B503" s="79">
        <v>44812</v>
      </c>
      <c r="C503" s="240">
        <v>4406.05</v>
      </c>
    </row>
    <row r="504" spans="2:3">
      <c r="B504" s="79">
        <v>44811</v>
      </c>
      <c r="C504" s="240">
        <v>4426.3</v>
      </c>
    </row>
    <row r="505" spans="2:3">
      <c r="B505" s="79">
        <v>44810</v>
      </c>
      <c r="C505" s="240">
        <v>4557.1000000000004</v>
      </c>
    </row>
    <row r="506" spans="2:3">
      <c r="B506" s="79">
        <v>44809</v>
      </c>
      <c r="C506" s="240">
        <v>4577.45</v>
      </c>
    </row>
    <row r="507" spans="2:3">
      <c r="B507" s="79">
        <v>44806</v>
      </c>
      <c r="C507" s="240">
        <v>4576.8</v>
      </c>
    </row>
    <row r="508" spans="2:3">
      <c r="B508" s="79">
        <v>44805</v>
      </c>
      <c r="C508" s="240">
        <v>4565.8500000000004</v>
      </c>
    </row>
    <row r="509" spans="2:3">
      <c r="B509" s="79">
        <v>44803</v>
      </c>
      <c r="C509" s="240">
        <v>4531.3500000000004</v>
      </c>
    </row>
    <row r="510" spans="2:3">
      <c r="B510" s="79">
        <v>44802</v>
      </c>
      <c r="C510" s="240">
        <v>4431.55</v>
      </c>
    </row>
    <row r="511" spans="2:3">
      <c r="B511" s="79">
        <v>44799</v>
      </c>
      <c r="C511" s="240">
        <v>4409.6499999999996</v>
      </c>
    </row>
    <row r="512" spans="2:3">
      <c r="B512" s="79">
        <v>44798</v>
      </c>
      <c r="C512" s="240">
        <v>4341.25</v>
      </c>
    </row>
    <row r="513" spans="2:3">
      <c r="B513" s="79">
        <v>44797</v>
      </c>
      <c r="C513" s="240">
        <v>4304.25</v>
      </c>
    </row>
    <row r="514" spans="2:3">
      <c r="B514" s="79">
        <v>44796</v>
      </c>
      <c r="C514" s="240">
        <v>4256.95</v>
      </c>
    </row>
    <row r="515" spans="2:3">
      <c r="B515" s="79">
        <v>44795</v>
      </c>
      <c r="C515" s="240">
        <v>4250.75</v>
      </c>
    </row>
    <row r="516" spans="2:3">
      <c r="B516" s="79">
        <v>44792</v>
      </c>
      <c r="C516" s="240">
        <v>4382</v>
      </c>
    </row>
    <row r="517" spans="2:3">
      <c r="B517" s="79">
        <v>44791</v>
      </c>
      <c r="C517" s="240">
        <v>4460.95</v>
      </c>
    </row>
    <row r="518" spans="2:3">
      <c r="B518" s="79">
        <v>44790</v>
      </c>
      <c r="C518" s="240">
        <v>4398.6499999999996</v>
      </c>
    </row>
    <row r="519" spans="2:3">
      <c r="B519" s="79">
        <v>44789</v>
      </c>
      <c r="C519" s="240">
        <v>4402.1000000000004</v>
      </c>
    </row>
    <row r="520" spans="2:3">
      <c r="B520" s="79">
        <v>44785</v>
      </c>
      <c r="C520" s="240">
        <v>4336.7</v>
      </c>
    </row>
    <row r="521" spans="2:3">
      <c r="B521" s="79">
        <v>44784</v>
      </c>
      <c r="C521" s="240">
        <v>4274.8500000000004</v>
      </c>
    </row>
    <row r="522" spans="2:3">
      <c r="B522" s="79">
        <v>44783</v>
      </c>
      <c r="C522" s="240">
        <v>4250.7</v>
      </c>
    </row>
    <row r="523" spans="2:3">
      <c r="B523" s="79">
        <v>44781</v>
      </c>
      <c r="C523" s="240">
        <v>4250.05</v>
      </c>
    </row>
    <row r="524" spans="2:3">
      <c r="B524" s="79">
        <v>44778</v>
      </c>
      <c r="C524" s="240">
        <v>4232.25</v>
      </c>
    </row>
    <row r="525" spans="2:3">
      <c r="B525" s="79">
        <v>44777</v>
      </c>
      <c r="C525" s="240">
        <v>4239.1000000000004</v>
      </c>
    </row>
    <row r="526" spans="2:3">
      <c r="B526" s="79">
        <v>44776</v>
      </c>
      <c r="C526" s="240">
        <v>4253.1499999999996</v>
      </c>
    </row>
    <row r="527" spans="2:3">
      <c r="B527" s="79">
        <v>44775</v>
      </c>
      <c r="C527" s="240">
        <v>4259.1000000000004</v>
      </c>
    </row>
    <row r="528" spans="2:3">
      <c r="B528" s="79">
        <v>44774</v>
      </c>
      <c r="C528" s="240">
        <v>4307.6499999999996</v>
      </c>
    </row>
    <row r="529" spans="2:3">
      <c r="B529" s="79">
        <v>44771</v>
      </c>
      <c r="C529" s="240">
        <v>4243.8500000000004</v>
      </c>
    </row>
    <row r="530" spans="2:3">
      <c r="B530" s="79">
        <v>44770</v>
      </c>
      <c r="C530" s="240">
        <v>4147.8</v>
      </c>
    </row>
    <row r="531" spans="2:3">
      <c r="B531" s="79">
        <v>44769</v>
      </c>
      <c r="C531" s="240">
        <v>4000.95</v>
      </c>
    </row>
    <row r="532" spans="2:3">
      <c r="B532" s="79">
        <v>44768</v>
      </c>
      <c r="C532" s="240">
        <v>3932.4</v>
      </c>
    </row>
    <row r="533" spans="2:3">
      <c r="B533" s="79">
        <v>44767</v>
      </c>
      <c r="C533" s="240">
        <v>4040.05</v>
      </c>
    </row>
    <row r="534" spans="2:3">
      <c r="B534" s="79">
        <v>44764</v>
      </c>
      <c r="C534" s="240">
        <v>3963.4</v>
      </c>
    </row>
    <row r="535" spans="2:3">
      <c r="B535" s="79">
        <v>44763</v>
      </c>
      <c r="C535" s="240">
        <v>4035.35</v>
      </c>
    </row>
    <row r="536" spans="2:3">
      <c r="B536" s="79">
        <v>44762</v>
      </c>
      <c r="C536" s="240">
        <v>3915.45</v>
      </c>
    </row>
    <row r="537" spans="2:3">
      <c r="B537" s="79">
        <v>44761</v>
      </c>
      <c r="C537" s="240">
        <v>3931.3</v>
      </c>
    </row>
    <row r="538" spans="2:3">
      <c r="B538" s="79">
        <v>44760</v>
      </c>
      <c r="C538" s="240">
        <v>3945.75</v>
      </c>
    </row>
    <row r="539" spans="2:3">
      <c r="B539" s="79">
        <v>44757</v>
      </c>
      <c r="C539" s="240">
        <v>3926.8</v>
      </c>
    </row>
    <row r="540" spans="2:3">
      <c r="B540" s="79">
        <v>44756</v>
      </c>
      <c r="C540" s="240">
        <v>3924.85</v>
      </c>
    </row>
    <row r="541" spans="2:3">
      <c r="B541" s="79">
        <v>44755</v>
      </c>
      <c r="C541" s="240">
        <v>3883.35</v>
      </c>
    </row>
    <row r="542" spans="2:3">
      <c r="B542" s="79">
        <v>44754</v>
      </c>
      <c r="C542" s="240">
        <v>3878.4</v>
      </c>
    </row>
    <row r="543" spans="2:3">
      <c r="B543" s="79">
        <v>44753</v>
      </c>
      <c r="C543" s="240">
        <v>3986.85</v>
      </c>
    </row>
    <row r="544" spans="2:3">
      <c r="B544" s="79">
        <v>44750</v>
      </c>
      <c r="C544" s="240">
        <v>3941.7</v>
      </c>
    </row>
    <row r="545" spans="2:3">
      <c r="B545" s="79">
        <v>44749</v>
      </c>
      <c r="C545" s="240">
        <v>3850.95</v>
      </c>
    </row>
    <row r="546" spans="2:3">
      <c r="B546" s="79">
        <v>44748</v>
      </c>
      <c r="C546" s="240">
        <v>3792</v>
      </c>
    </row>
    <row r="547" spans="2:3">
      <c r="B547" s="79">
        <v>44747</v>
      </c>
      <c r="C547" s="240">
        <v>3639.05</v>
      </c>
    </row>
    <row r="548" spans="2:3">
      <c r="B548" s="79">
        <v>44746</v>
      </c>
      <c r="C548" s="240">
        <v>3495.5</v>
      </c>
    </row>
    <row r="549" spans="2:3">
      <c r="B549" s="79">
        <v>44743</v>
      </c>
      <c r="C549" s="240">
        <v>3388.75</v>
      </c>
    </row>
    <row r="550" spans="2:3">
      <c r="B550" s="79">
        <v>44742</v>
      </c>
      <c r="C550" s="240">
        <v>3406.1</v>
      </c>
    </row>
    <row r="551" spans="2:3">
      <c r="B551" s="79">
        <v>44741</v>
      </c>
      <c r="C551" s="240">
        <v>3445.25</v>
      </c>
    </row>
    <row r="552" spans="2:3">
      <c r="B552" s="79">
        <v>44740</v>
      </c>
      <c r="C552" s="240">
        <v>3479.95</v>
      </c>
    </row>
    <row r="553" spans="2:3">
      <c r="B553" s="79">
        <v>44739</v>
      </c>
      <c r="C553" s="240">
        <v>3408.6</v>
      </c>
    </row>
    <row r="554" spans="2:3">
      <c r="B554" s="79">
        <v>44736</v>
      </c>
      <c r="C554" s="240">
        <v>3412</v>
      </c>
    </row>
    <row r="555" spans="2:3">
      <c r="B555" s="79">
        <v>44735</v>
      </c>
      <c r="C555" s="240">
        <v>3440.45</v>
      </c>
    </row>
    <row r="556" spans="2:3">
      <c r="B556" s="79">
        <v>44734</v>
      </c>
      <c r="C556" s="240">
        <v>3486.35</v>
      </c>
    </row>
    <row r="557" spans="2:3">
      <c r="B557" s="79">
        <v>44733</v>
      </c>
      <c r="C557" s="240">
        <v>3519.55</v>
      </c>
    </row>
    <row r="558" spans="2:3">
      <c r="B558" s="79">
        <v>44732</v>
      </c>
      <c r="C558" s="240">
        <v>3479.1</v>
      </c>
    </row>
    <row r="559" spans="2:3">
      <c r="B559" s="79">
        <v>44729</v>
      </c>
      <c r="C559" s="240">
        <v>3460.55</v>
      </c>
    </row>
    <row r="560" spans="2:3">
      <c r="B560" s="79">
        <v>44728</v>
      </c>
      <c r="C560" s="240">
        <v>3682.6</v>
      </c>
    </row>
    <row r="561" spans="2:3">
      <c r="B561" s="79">
        <v>44727</v>
      </c>
      <c r="C561" s="240">
        <v>3662.9</v>
      </c>
    </row>
    <row r="562" spans="2:3">
      <c r="B562" s="79">
        <v>44726</v>
      </c>
      <c r="C562" s="240">
        <v>3648.3</v>
      </c>
    </row>
    <row r="563" spans="2:3">
      <c r="B563" s="79">
        <v>44725</v>
      </c>
      <c r="C563" s="240">
        <v>3661.6</v>
      </c>
    </row>
    <row r="564" spans="2:3">
      <c r="B564" s="79">
        <v>44722</v>
      </c>
      <c r="C564" s="240">
        <v>3755.65</v>
      </c>
    </row>
    <row r="565" spans="2:3">
      <c r="B565" s="79">
        <v>44721</v>
      </c>
      <c r="C565" s="240">
        <v>3830.35</v>
      </c>
    </row>
    <row r="566" spans="2:3">
      <c r="B566" s="79">
        <v>44720</v>
      </c>
      <c r="C566" s="240">
        <v>3739.4</v>
      </c>
    </row>
    <row r="567" spans="2:3">
      <c r="B567" s="79">
        <v>44719</v>
      </c>
      <c r="C567" s="240">
        <v>3726.7</v>
      </c>
    </row>
    <row r="568" spans="2:3">
      <c r="B568" s="79">
        <v>44718</v>
      </c>
      <c r="C568" s="240">
        <v>3734.75</v>
      </c>
    </row>
    <row r="569" spans="2:3">
      <c r="B569" s="79">
        <v>44715</v>
      </c>
      <c r="C569" s="240">
        <v>3820.1</v>
      </c>
    </row>
    <row r="570" spans="2:3">
      <c r="B570" s="79">
        <v>44714</v>
      </c>
      <c r="C570" s="240">
        <v>3856.9</v>
      </c>
    </row>
    <row r="571" spans="2:3">
      <c r="B571" s="79">
        <v>44713</v>
      </c>
      <c r="C571" s="240">
        <v>3874.05</v>
      </c>
    </row>
    <row r="572" spans="2:3">
      <c r="B572" s="79">
        <v>44712</v>
      </c>
      <c r="C572" s="240">
        <v>3972.8</v>
      </c>
    </row>
    <row r="573" spans="2:3">
      <c r="B573" s="79">
        <v>44711</v>
      </c>
      <c r="C573" s="240">
        <v>3796.4</v>
      </c>
    </row>
    <row r="574" spans="2:3">
      <c r="B574" s="79">
        <v>44708</v>
      </c>
      <c r="C574" s="240">
        <v>3613.85</v>
      </c>
    </row>
    <row r="575" spans="2:3">
      <c r="B575" s="79">
        <v>44707</v>
      </c>
      <c r="C575" s="240">
        <v>3577.45</v>
      </c>
    </row>
    <row r="576" spans="2:3">
      <c r="B576" s="79">
        <v>44706</v>
      </c>
      <c r="C576" s="240">
        <v>3586.45</v>
      </c>
    </row>
    <row r="577" spans="2:3">
      <c r="B577" s="79">
        <v>44705</v>
      </c>
      <c r="C577" s="240">
        <v>3656.75</v>
      </c>
    </row>
    <row r="578" spans="2:3">
      <c r="B578" s="79">
        <v>44704</v>
      </c>
      <c r="C578" s="240">
        <v>3574.1</v>
      </c>
    </row>
    <row r="579" spans="2:3">
      <c r="B579" s="79">
        <v>44701</v>
      </c>
      <c r="C579" s="240">
        <v>3630.4</v>
      </c>
    </row>
    <row r="580" spans="2:3">
      <c r="B580" s="79">
        <v>44700</v>
      </c>
      <c r="C580" s="240">
        <v>3614.85</v>
      </c>
    </row>
    <row r="581" spans="2:3">
      <c r="B581" s="79">
        <v>44699</v>
      </c>
      <c r="C581" s="240">
        <v>3664.05</v>
      </c>
    </row>
    <row r="582" spans="2:3">
      <c r="B582" s="79">
        <v>44698</v>
      </c>
      <c r="C582" s="240">
        <v>3657</v>
      </c>
    </row>
    <row r="583" spans="2:3">
      <c r="B583" s="79">
        <v>44697</v>
      </c>
      <c r="C583" s="240">
        <v>3561.1</v>
      </c>
    </row>
    <row r="584" spans="2:3">
      <c r="B584" s="79">
        <v>44694</v>
      </c>
      <c r="C584" s="240">
        <v>3230.6</v>
      </c>
    </row>
    <row r="585" spans="2:3">
      <c r="B585" s="79">
        <v>44693</v>
      </c>
      <c r="C585" s="240">
        <v>3270.45</v>
      </c>
    </row>
    <row r="586" spans="2:3">
      <c r="B586" s="79">
        <v>44692</v>
      </c>
      <c r="C586" s="240">
        <v>3339.7</v>
      </c>
    </row>
    <row r="587" spans="2:3">
      <c r="B587" s="79">
        <v>44691</v>
      </c>
      <c r="C587" s="240">
        <v>3414.95</v>
      </c>
    </row>
    <row r="588" spans="2:3">
      <c r="B588" s="79">
        <v>44690</v>
      </c>
      <c r="C588" s="240">
        <v>3520.3</v>
      </c>
    </row>
    <row r="589" spans="2:3">
      <c r="B589" s="79">
        <v>44687</v>
      </c>
      <c r="C589" s="240">
        <v>3666.2</v>
      </c>
    </row>
    <row r="590" spans="2:3">
      <c r="B590" s="79">
        <v>44686</v>
      </c>
      <c r="C590" s="240">
        <v>3943.8</v>
      </c>
    </row>
    <row r="591" spans="2:3">
      <c r="B591" s="79">
        <v>44685</v>
      </c>
      <c r="C591" s="240">
        <v>3867.15</v>
      </c>
    </row>
    <row r="592" spans="2:3">
      <c r="B592" s="79">
        <v>44683</v>
      </c>
      <c r="C592" s="240">
        <v>3983.35</v>
      </c>
    </row>
    <row r="593" spans="2:3">
      <c r="B593" s="79">
        <v>44680</v>
      </c>
      <c r="C593" s="240">
        <v>3944.25</v>
      </c>
    </row>
    <row r="594" spans="2:3">
      <c r="B594" s="79">
        <v>44679</v>
      </c>
      <c r="C594" s="240">
        <v>4024.55</v>
      </c>
    </row>
    <row r="595" spans="2:3">
      <c r="B595" s="79">
        <v>44678</v>
      </c>
      <c r="C595" s="240">
        <v>3977.7</v>
      </c>
    </row>
    <row r="596" spans="2:3">
      <c r="B596" s="79">
        <v>44677</v>
      </c>
      <c r="C596" s="240">
        <v>4044.25</v>
      </c>
    </row>
    <row r="597" spans="2:3">
      <c r="B597" s="79">
        <v>44676</v>
      </c>
      <c r="C597" s="240">
        <v>3989.2</v>
      </c>
    </row>
    <row r="598" spans="2:3">
      <c r="B598" s="79">
        <v>44673</v>
      </c>
      <c r="C598" s="240">
        <v>4028.85</v>
      </c>
    </row>
    <row r="599" spans="2:3">
      <c r="B599" s="79">
        <v>44672</v>
      </c>
      <c r="C599" s="240">
        <v>4030.25</v>
      </c>
    </row>
    <row r="600" spans="2:3">
      <c r="B600" s="79">
        <v>44671</v>
      </c>
      <c r="C600" s="240">
        <v>4054.8</v>
      </c>
    </row>
    <row r="601" spans="2:3">
      <c r="B601" s="79">
        <v>44670</v>
      </c>
      <c r="C601" s="240">
        <v>4008.9</v>
      </c>
    </row>
    <row r="602" spans="2:3">
      <c r="B602" s="79">
        <v>44669</v>
      </c>
      <c r="C602" s="240">
        <v>4056</v>
      </c>
    </row>
    <row r="603" spans="2:3">
      <c r="B603" s="79">
        <v>44664</v>
      </c>
      <c r="C603" s="240">
        <v>4090.9</v>
      </c>
    </row>
    <row r="604" spans="2:3">
      <c r="B604" s="79">
        <v>44663</v>
      </c>
      <c r="C604" s="240">
        <v>4088.7</v>
      </c>
    </row>
    <row r="605" spans="2:3">
      <c r="B605" s="79">
        <v>44662</v>
      </c>
      <c r="C605" s="240">
        <v>4171.6000000000004</v>
      </c>
    </row>
    <row r="606" spans="2:3">
      <c r="B606" s="79">
        <v>44659</v>
      </c>
      <c r="C606" s="240">
        <v>4146.25</v>
      </c>
    </row>
    <row r="607" spans="2:3">
      <c r="B607" s="79">
        <v>44658</v>
      </c>
      <c r="C607" s="240">
        <v>4159.7</v>
      </c>
    </row>
    <row r="608" spans="2:3">
      <c r="B608" s="79">
        <v>44657</v>
      </c>
      <c r="C608" s="240">
        <v>4101.8999999999996</v>
      </c>
    </row>
    <row r="609" spans="2:3">
      <c r="B609" s="79">
        <v>44656</v>
      </c>
      <c r="C609" s="240">
        <v>4109.7</v>
      </c>
    </row>
    <row r="610" spans="2:3">
      <c r="B610" s="79">
        <v>44655</v>
      </c>
      <c r="C610" s="240">
        <v>4106.6499999999996</v>
      </c>
    </row>
    <row r="611" spans="2:3">
      <c r="B611" s="79">
        <v>44652</v>
      </c>
      <c r="C611" s="240">
        <v>4082.2</v>
      </c>
    </row>
    <row r="612" spans="2:3">
      <c r="B612" s="79">
        <v>44651</v>
      </c>
      <c r="C612" s="240">
        <v>4003.35</v>
      </c>
    </row>
    <row r="613" spans="2:3">
      <c r="B613" s="79">
        <v>44650</v>
      </c>
      <c r="C613" s="240">
        <v>3973.4</v>
      </c>
    </row>
    <row r="614" spans="2:3">
      <c r="B614" s="79">
        <v>44649</v>
      </c>
      <c r="C614" s="240">
        <v>4006.1</v>
      </c>
    </row>
    <row r="615" spans="2:3">
      <c r="B615" s="79">
        <v>44648</v>
      </c>
      <c r="C615" s="240">
        <v>4010.05</v>
      </c>
    </row>
    <row r="616" spans="2:3">
      <c r="B616" s="79">
        <v>44645</v>
      </c>
      <c r="C616" s="240">
        <v>4001.3</v>
      </c>
    </row>
    <row r="617" spans="2:3">
      <c r="B617" s="79">
        <v>44644</v>
      </c>
      <c r="C617" s="240">
        <v>4042.85</v>
      </c>
    </row>
    <row r="618" spans="2:3">
      <c r="B618" s="79">
        <v>44643</v>
      </c>
      <c r="C618" s="240">
        <v>4091.35</v>
      </c>
    </row>
    <row r="619" spans="2:3">
      <c r="B619" s="79">
        <v>44642</v>
      </c>
      <c r="C619" s="240">
        <v>4054</v>
      </c>
    </row>
    <row r="620" spans="2:3">
      <c r="B620" s="79">
        <v>44641</v>
      </c>
      <c r="C620" s="240">
        <v>4095.2</v>
      </c>
    </row>
    <row r="621" spans="2:3">
      <c r="B621" s="79">
        <v>44637</v>
      </c>
      <c r="C621" s="240">
        <v>4192.75</v>
      </c>
    </row>
    <row r="622" spans="2:3">
      <c r="B622" s="79">
        <v>44636</v>
      </c>
      <c r="C622" s="240">
        <v>4169.55</v>
      </c>
    </row>
    <row r="623" spans="2:3">
      <c r="B623" s="79">
        <v>44635</v>
      </c>
      <c r="C623" s="240">
        <v>4231.05</v>
      </c>
    </row>
    <row r="624" spans="2:3">
      <c r="B624" s="79">
        <v>44634</v>
      </c>
      <c r="C624" s="240">
        <v>4168.25</v>
      </c>
    </row>
    <row r="625" spans="2:3">
      <c r="B625" s="79">
        <v>44631</v>
      </c>
      <c r="C625" s="240">
        <v>4198.95</v>
      </c>
    </row>
    <row r="626" spans="2:3">
      <c r="B626" s="79">
        <v>44630</v>
      </c>
      <c r="C626" s="240">
        <v>4168.6000000000004</v>
      </c>
    </row>
    <row r="627" spans="2:3">
      <c r="B627" s="79">
        <v>44629</v>
      </c>
      <c r="C627" s="240">
        <v>4096.7</v>
      </c>
    </row>
    <row r="628" spans="2:3">
      <c r="B628" s="79">
        <v>44628</v>
      </c>
      <c r="C628" s="240">
        <v>4124</v>
      </c>
    </row>
    <row r="629" spans="2:3">
      <c r="B629" s="79">
        <v>44627</v>
      </c>
      <c r="C629" s="240">
        <v>3991.65</v>
      </c>
    </row>
    <row r="630" spans="2:3">
      <c r="B630" s="79">
        <v>44624</v>
      </c>
      <c r="C630" s="240">
        <v>4110.2</v>
      </c>
    </row>
    <row r="631" spans="2:3">
      <c r="B631" s="79">
        <v>44623</v>
      </c>
      <c r="C631" s="240">
        <v>4276.5</v>
      </c>
    </row>
    <row r="632" spans="2:3">
      <c r="B632" s="79">
        <v>44622</v>
      </c>
      <c r="C632" s="240">
        <v>4295.1499999999996</v>
      </c>
    </row>
    <row r="633" spans="2:3">
      <c r="B633" s="79">
        <v>44620</v>
      </c>
      <c r="C633" s="240">
        <v>4340.3500000000004</v>
      </c>
    </row>
    <row r="634" spans="2:3">
      <c r="B634" s="79">
        <v>44617</v>
      </c>
      <c r="C634" s="240">
        <v>4190.75</v>
      </c>
    </row>
    <row r="635" spans="2:3">
      <c r="B635" s="79">
        <v>44616</v>
      </c>
      <c r="C635" s="240">
        <v>4014.65</v>
      </c>
    </row>
    <row r="636" spans="2:3">
      <c r="B636" s="79">
        <v>44615</v>
      </c>
      <c r="C636" s="240">
        <v>4193.45</v>
      </c>
    </row>
    <row r="637" spans="2:3">
      <c r="B637" s="79">
        <v>44614</v>
      </c>
      <c r="C637" s="240">
        <v>4157.1000000000004</v>
      </c>
    </row>
    <row r="638" spans="2:3">
      <c r="B638" s="79">
        <v>44613</v>
      </c>
      <c r="C638" s="240">
        <v>4096.6000000000004</v>
      </c>
    </row>
    <row r="639" spans="2:3">
      <c r="B639" s="79">
        <v>44610</v>
      </c>
      <c r="C639" s="240">
        <v>4073.1</v>
      </c>
    </row>
    <row r="640" spans="2:3">
      <c r="B640" s="79">
        <v>44609</v>
      </c>
      <c r="C640" s="240">
        <v>4115.3999999999996</v>
      </c>
    </row>
    <row r="641" spans="2:3">
      <c r="B641" s="79">
        <v>44608</v>
      </c>
      <c r="C641" s="240">
        <v>4051.15</v>
      </c>
    </row>
    <row r="642" spans="2:3">
      <c r="B642" s="79">
        <v>44607</v>
      </c>
      <c r="C642" s="240">
        <v>4081.75</v>
      </c>
    </row>
    <row r="643" spans="2:3">
      <c r="B643" s="79">
        <v>44606</v>
      </c>
      <c r="C643" s="240">
        <v>3979.75</v>
      </c>
    </row>
    <row r="644" spans="2:3">
      <c r="B644" s="79">
        <v>44603</v>
      </c>
      <c r="C644" s="240">
        <v>4142.25</v>
      </c>
    </row>
    <row r="645" spans="2:3">
      <c r="B645" s="79">
        <v>44602</v>
      </c>
      <c r="C645" s="240">
        <v>4162.7</v>
      </c>
    </row>
    <row r="646" spans="2:3">
      <c r="B646" s="79">
        <v>44601</v>
      </c>
      <c r="C646" s="240">
        <v>4002.1</v>
      </c>
    </row>
    <row r="647" spans="2:3">
      <c r="B647" s="79">
        <v>44600</v>
      </c>
      <c r="C647" s="240">
        <v>4015</v>
      </c>
    </row>
    <row r="648" spans="2:3">
      <c r="B648" s="79">
        <v>44599</v>
      </c>
      <c r="C648" s="240">
        <v>4073.55</v>
      </c>
    </row>
    <row r="649" spans="2:3">
      <c r="B649" s="79">
        <v>44596</v>
      </c>
      <c r="C649" s="240">
        <v>4081.9</v>
      </c>
    </row>
    <row r="650" spans="2:3">
      <c r="B650" s="79">
        <v>44595</v>
      </c>
      <c r="C650" s="240">
        <v>4140</v>
      </c>
    </row>
    <row r="651" spans="2:3">
      <c r="B651" s="79">
        <v>44594</v>
      </c>
      <c r="C651" s="240">
        <v>4236.6499999999996</v>
      </c>
    </row>
    <row r="652" spans="2:3">
      <c r="B652" s="79">
        <v>44593</v>
      </c>
      <c r="C652" s="240">
        <v>4225.6000000000004</v>
      </c>
    </row>
    <row r="653" spans="2:3">
      <c r="B653" s="79">
        <v>44592</v>
      </c>
      <c r="C653" s="240">
        <v>4114.3500000000004</v>
      </c>
    </row>
    <row r="654" spans="2:3">
      <c r="B654" s="79">
        <v>44589</v>
      </c>
      <c r="C654" s="240">
        <v>4076</v>
      </c>
    </row>
    <row r="655" spans="2:3">
      <c r="B655" s="79">
        <v>44588</v>
      </c>
      <c r="C655" s="240">
        <v>4063.3</v>
      </c>
    </row>
    <row r="656" spans="2:3">
      <c r="B656" s="79">
        <v>44586</v>
      </c>
      <c r="C656" s="240">
        <v>4095.45</v>
      </c>
    </row>
    <row r="657" spans="2:3">
      <c r="B657" s="79">
        <v>44585</v>
      </c>
      <c r="C657" s="240">
        <v>4035.3</v>
      </c>
    </row>
    <row r="658" spans="2:3">
      <c r="B658" s="79">
        <v>44582</v>
      </c>
      <c r="C658" s="240">
        <v>4299.8</v>
      </c>
    </row>
    <row r="659" spans="2:3">
      <c r="B659" s="79">
        <v>44581</v>
      </c>
      <c r="C659" s="240">
        <v>4483.55</v>
      </c>
    </row>
    <row r="660" spans="2:3">
      <c r="B660" s="79">
        <v>44580</v>
      </c>
      <c r="C660" s="240">
        <v>4483.3999999999996</v>
      </c>
    </row>
    <row r="661" spans="2:3">
      <c r="B661" s="79">
        <v>44579</v>
      </c>
      <c r="C661" s="240">
        <v>4441.1499999999996</v>
      </c>
    </row>
    <row r="662" spans="2:3">
      <c r="B662" s="79">
        <v>44578</v>
      </c>
      <c r="C662" s="240">
        <v>4400.5</v>
      </c>
    </row>
    <row r="663" spans="2:3">
      <c r="B663" s="79">
        <v>44575</v>
      </c>
      <c r="C663" s="240">
        <v>4322.7</v>
      </c>
    </row>
    <row r="664" spans="2:3">
      <c r="B664" s="79">
        <v>44574</v>
      </c>
      <c r="C664" s="240">
        <v>4254.6000000000004</v>
      </c>
    </row>
    <row r="665" spans="2:3">
      <c r="B665" s="79">
        <v>44573</v>
      </c>
      <c r="C665" s="240">
        <v>4276.1000000000004</v>
      </c>
    </row>
    <row r="666" spans="2:3">
      <c r="B666" s="79">
        <v>44572</v>
      </c>
      <c r="C666" s="240">
        <v>4504.8999999999996</v>
      </c>
    </row>
    <row r="667" spans="2:3">
      <c r="B667" s="79">
        <v>44571</v>
      </c>
      <c r="C667" s="240">
        <v>4633.55</v>
      </c>
    </row>
    <row r="668" spans="2:3">
      <c r="B668" s="79">
        <v>44568</v>
      </c>
      <c r="C668" s="240">
        <v>4731.3500000000004</v>
      </c>
    </row>
    <row r="669" spans="2:3">
      <c r="B669" s="79">
        <v>44567</v>
      </c>
      <c r="C669" s="240">
        <v>4705.6499999999996</v>
      </c>
    </row>
    <row r="670" spans="2:3">
      <c r="B670" s="79">
        <v>44566</v>
      </c>
      <c r="C670" s="240">
        <v>4687.3999999999996</v>
      </c>
    </row>
    <row r="671" spans="2:3">
      <c r="B671" s="79">
        <v>44565</v>
      </c>
      <c r="C671" s="240">
        <v>4726.95</v>
      </c>
    </row>
    <row r="672" spans="2:3">
      <c r="B672" s="79">
        <v>44564</v>
      </c>
      <c r="C672" s="240">
        <v>4711.5</v>
      </c>
    </row>
    <row r="673" spans="2:3">
      <c r="B673" s="79">
        <v>44561</v>
      </c>
      <c r="C673" s="240">
        <v>4671.45</v>
      </c>
    </row>
    <row r="674" spans="2:3">
      <c r="B674" s="79">
        <v>44560</v>
      </c>
      <c r="C674" s="240">
        <v>4639.3500000000004</v>
      </c>
    </row>
    <row r="675" spans="2:3">
      <c r="B675" s="79">
        <v>44559</v>
      </c>
      <c r="C675" s="240">
        <v>4683.95</v>
      </c>
    </row>
    <row r="676" spans="2:3">
      <c r="B676" s="79">
        <v>44558</v>
      </c>
      <c r="C676" s="240">
        <v>4721.95</v>
      </c>
    </row>
    <row r="677" spans="2:3">
      <c r="B677" s="79">
        <v>44557</v>
      </c>
      <c r="C677" s="240">
        <v>4668.6499999999996</v>
      </c>
    </row>
    <row r="678" spans="2:3">
      <c r="B678" s="79">
        <v>44554</v>
      </c>
      <c r="C678" s="240">
        <v>4628.8999999999996</v>
      </c>
    </row>
    <row r="679" spans="2:3">
      <c r="B679" s="79">
        <v>44553</v>
      </c>
      <c r="C679" s="240">
        <v>4647.8999999999996</v>
      </c>
    </row>
    <row r="680" spans="2:3">
      <c r="B680" s="79">
        <v>44552</v>
      </c>
      <c r="C680" s="240">
        <v>4655.8500000000004</v>
      </c>
    </row>
    <row r="681" spans="2:3">
      <c r="B681" s="79">
        <v>44551</v>
      </c>
      <c r="C681" s="240">
        <v>4587.3999999999996</v>
      </c>
    </row>
    <row r="682" spans="2:3">
      <c r="B682" s="79">
        <v>44550</v>
      </c>
      <c r="C682" s="240">
        <v>4618.95</v>
      </c>
    </row>
    <row r="683" spans="2:3">
      <c r="B683" s="79">
        <v>44547</v>
      </c>
      <c r="C683" s="240">
        <v>4697.8</v>
      </c>
    </row>
    <row r="684" spans="2:3">
      <c r="B684" s="79">
        <v>44546</v>
      </c>
      <c r="C684" s="240">
        <v>4742.1000000000004</v>
      </c>
    </row>
    <row r="685" spans="2:3">
      <c r="B685" s="79">
        <v>44545</v>
      </c>
      <c r="C685" s="240">
        <v>4749.45</v>
      </c>
    </row>
    <row r="686" spans="2:3">
      <c r="B686" s="79">
        <v>44544</v>
      </c>
      <c r="C686" s="240">
        <v>4814.3999999999996</v>
      </c>
    </row>
    <row r="687" spans="2:3">
      <c r="B687" s="79">
        <v>44543</v>
      </c>
      <c r="C687" s="240">
        <v>4765.8</v>
      </c>
    </row>
    <row r="688" spans="2:3">
      <c r="B688" s="79">
        <v>44540</v>
      </c>
      <c r="C688" s="240">
        <v>4796.6000000000004</v>
      </c>
    </row>
    <row r="689" spans="2:3">
      <c r="B689" s="79">
        <v>44539</v>
      </c>
      <c r="C689" s="240">
        <v>4821.2</v>
      </c>
    </row>
    <row r="690" spans="2:3">
      <c r="B690" s="79">
        <v>44538</v>
      </c>
      <c r="C690" s="240">
        <v>4814.6000000000004</v>
      </c>
    </row>
    <row r="691" spans="2:3">
      <c r="B691" s="79">
        <v>44537</v>
      </c>
      <c r="C691" s="240">
        <v>4660.6499999999996</v>
      </c>
    </row>
    <row r="692" spans="2:3">
      <c r="B692" s="79">
        <v>44536</v>
      </c>
      <c r="C692" s="240">
        <v>4593.45</v>
      </c>
    </row>
    <row r="693" spans="2:3">
      <c r="B693" s="79">
        <v>44533</v>
      </c>
      <c r="C693" s="240">
        <v>4799.05</v>
      </c>
    </row>
    <row r="694" spans="2:3">
      <c r="B694" s="79">
        <v>44532</v>
      </c>
      <c r="C694" s="240">
        <v>4782.95</v>
      </c>
    </row>
    <row r="695" spans="2:3">
      <c r="B695" s="79">
        <v>44531</v>
      </c>
      <c r="C695" s="240">
        <v>4693.7</v>
      </c>
    </row>
    <row r="696" spans="2:3">
      <c r="B696" s="79">
        <v>44530</v>
      </c>
      <c r="C696" s="240">
        <v>4710.8999999999996</v>
      </c>
    </row>
    <row r="697" spans="2:3">
      <c r="B697" s="79">
        <v>44529</v>
      </c>
      <c r="C697" s="240">
        <v>4673.3500000000004</v>
      </c>
    </row>
    <row r="698" spans="2:3">
      <c r="B698" s="79">
        <v>44526</v>
      </c>
      <c r="C698" s="240">
        <v>4718.75</v>
      </c>
    </row>
    <row r="699" spans="2:3">
      <c r="B699" s="79">
        <v>44525</v>
      </c>
      <c r="C699" s="240">
        <v>4894.5</v>
      </c>
    </row>
    <row r="700" spans="2:3">
      <c r="B700" s="79">
        <v>44524</v>
      </c>
      <c r="C700" s="240">
        <v>4882.6000000000004</v>
      </c>
    </row>
    <row r="701" spans="2:3">
      <c r="B701" s="79">
        <v>44523</v>
      </c>
      <c r="C701" s="240">
        <v>4843.3</v>
      </c>
    </row>
    <row r="702" spans="2:3">
      <c r="B702" s="79">
        <v>44522</v>
      </c>
      <c r="C702" s="240">
        <v>4828.3</v>
      </c>
    </row>
    <row r="703" spans="2:3">
      <c r="B703" s="79">
        <v>44518</v>
      </c>
      <c r="C703" s="240">
        <v>5080.8999999999996</v>
      </c>
    </row>
    <row r="704" spans="2:3">
      <c r="B704" s="79">
        <v>44517</v>
      </c>
      <c r="C704" s="240">
        <v>5126.3999999999996</v>
      </c>
    </row>
    <row r="705" spans="2:3">
      <c r="B705" s="79">
        <v>44516</v>
      </c>
      <c r="C705" s="240">
        <v>5081.5</v>
      </c>
    </row>
    <row r="706" spans="2:3">
      <c r="B706" s="79">
        <v>44515</v>
      </c>
      <c r="C706" s="240">
        <v>5023.3</v>
      </c>
    </row>
    <row r="707" spans="2:3">
      <c r="B707" s="79">
        <v>44512</v>
      </c>
      <c r="C707" s="240">
        <v>5078.55</v>
      </c>
    </row>
    <row r="708" spans="2:3">
      <c r="B708" s="79">
        <v>44511</v>
      </c>
      <c r="C708" s="240">
        <v>4997.75</v>
      </c>
    </row>
    <row r="709" spans="2:3">
      <c r="B709" s="79">
        <v>44510</v>
      </c>
      <c r="C709" s="240">
        <v>4960.3</v>
      </c>
    </row>
    <row r="710" spans="2:3">
      <c r="B710" s="79">
        <v>44509</v>
      </c>
      <c r="C710" s="240">
        <v>4757.1499999999996</v>
      </c>
    </row>
    <row r="711" spans="2:3">
      <c r="B711" s="79">
        <v>44508</v>
      </c>
      <c r="C711" s="240">
        <v>4748.5</v>
      </c>
    </row>
    <row r="712" spans="2:3">
      <c r="B712" s="79">
        <v>44504</v>
      </c>
      <c r="C712" s="240">
        <v>4783.7</v>
      </c>
    </row>
    <row r="713" spans="2:3">
      <c r="B713" s="79">
        <v>44503</v>
      </c>
      <c r="C713" s="240">
        <v>4741.3</v>
      </c>
    </row>
    <row r="714" spans="2:3">
      <c r="B714" s="79">
        <v>44502</v>
      </c>
      <c r="C714" s="240">
        <v>4597.05</v>
      </c>
    </row>
    <row r="715" spans="2:3">
      <c r="B715" s="79">
        <v>44501</v>
      </c>
      <c r="C715" s="240">
        <v>4564.75</v>
      </c>
    </row>
    <row r="716" spans="2:3">
      <c r="B716" s="79">
        <v>44498</v>
      </c>
      <c r="C716" s="240">
        <v>4635.45</v>
      </c>
    </row>
    <row r="717" spans="2:3">
      <c r="B717" s="79">
        <v>44497</v>
      </c>
      <c r="C717" s="240">
        <v>4675.6499999999996</v>
      </c>
    </row>
    <row r="718" spans="2:3">
      <c r="B718" s="79">
        <v>44496</v>
      </c>
      <c r="C718" s="240">
        <v>4733</v>
      </c>
    </row>
    <row r="719" spans="2:3">
      <c r="B719" s="79">
        <v>44495</v>
      </c>
      <c r="C719" s="240">
        <v>4568.5</v>
      </c>
    </row>
    <row r="720" spans="2:3">
      <c r="B720" s="79">
        <v>44494</v>
      </c>
      <c r="C720" s="240">
        <v>4400.6000000000004</v>
      </c>
    </row>
    <row r="721" spans="2:3">
      <c r="B721" s="79">
        <v>44491</v>
      </c>
      <c r="C721" s="240">
        <v>4521.45</v>
      </c>
    </row>
    <row r="722" spans="2:3">
      <c r="B722" s="79">
        <v>44490</v>
      </c>
      <c r="C722" s="240">
        <v>4521.25</v>
      </c>
    </row>
    <row r="723" spans="2:3">
      <c r="B723" s="79">
        <v>44489</v>
      </c>
      <c r="C723" s="240">
        <v>4596.3999999999996</v>
      </c>
    </row>
    <row r="724" spans="2:3">
      <c r="B724" s="79">
        <v>44488</v>
      </c>
      <c r="C724" s="240">
        <v>4754.55</v>
      </c>
    </row>
    <row r="725" spans="2:3">
      <c r="B725" s="79">
        <v>44487</v>
      </c>
      <c r="C725" s="240">
        <v>4897.8</v>
      </c>
    </row>
    <row r="726" spans="2:3">
      <c r="B726" s="79">
        <v>44483</v>
      </c>
      <c r="C726" s="240">
        <v>5323.75</v>
      </c>
    </row>
    <row r="727" spans="2:3">
      <c r="B727" s="79">
        <v>44482</v>
      </c>
      <c r="C727" s="240">
        <v>5117.1499999999996</v>
      </c>
    </row>
    <row r="728" spans="2:3">
      <c r="B728" s="79">
        <v>44481</v>
      </c>
      <c r="C728" s="240">
        <v>4739</v>
      </c>
    </row>
    <row r="729" spans="2:3">
      <c r="B729" s="79">
        <v>44480</v>
      </c>
      <c r="C729" s="240">
        <v>4719.45</v>
      </c>
    </row>
    <row r="730" spans="2:3">
      <c r="B730" s="79">
        <v>44477</v>
      </c>
      <c r="C730" s="240">
        <v>4407.95</v>
      </c>
    </row>
    <row r="731" spans="2:3">
      <c r="B731" s="79">
        <v>44476</v>
      </c>
      <c r="C731" s="240">
        <v>4311.7</v>
      </c>
    </row>
    <row r="732" spans="2:3">
      <c r="B732" s="79">
        <v>44475</v>
      </c>
      <c r="C732" s="240">
        <v>4218.55</v>
      </c>
    </row>
    <row r="733" spans="2:3">
      <c r="B733" s="79">
        <v>44474</v>
      </c>
      <c r="C733" s="240">
        <v>4257.3</v>
      </c>
    </row>
    <row r="734" spans="2:3">
      <c r="B734" s="79">
        <v>44473</v>
      </c>
      <c r="C734" s="240">
        <v>4257.3500000000004</v>
      </c>
    </row>
    <row r="735" spans="2:3">
      <c r="B735" s="79">
        <v>44470</v>
      </c>
      <c r="C735" s="240">
        <v>4235.6000000000004</v>
      </c>
    </row>
    <row r="736" spans="2:3">
      <c r="B736" s="79">
        <v>44469</v>
      </c>
      <c r="C736" s="240">
        <v>4250.2</v>
      </c>
    </row>
    <row r="737" spans="2:3">
      <c r="B737" s="79">
        <v>44468</v>
      </c>
      <c r="C737" s="240">
        <v>4251.2</v>
      </c>
    </row>
    <row r="738" spans="2:3">
      <c r="B738" s="79">
        <v>44467</v>
      </c>
      <c r="C738" s="240">
        <v>4315.75</v>
      </c>
    </row>
    <row r="739" spans="2:3">
      <c r="B739" s="79">
        <v>44466</v>
      </c>
      <c r="C739" s="240">
        <v>4385.75</v>
      </c>
    </row>
    <row r="740" spans="2:3">
      <c r="B740" s="79">
        <v>44463</v>
      </c>
      <c r="C740" s="240">
        <v>4422.3500000000004</v>
      </c>
    </row>
    <row r="741" spans="2:3">
      <c r="B741" s="79">
        <v>44462</v>
      </c>
      <c r="C741" s="240">
        <v>4409.8999999999996</v>
      </c>
    </row>
    <row r="742" spans="2:3">
      <c r="B742" s="79">
        <v>44461</v>
      </c>
      <c r="C742" s="240">
        <v>4378.6499999999996</v>
      </c>
    </row>
    <row r="743" spans="2:3">
      <c r="B743" s="79">
        <v>44460</v>
      </c>
      <c r="C743" s="240">
        <v>4361.95</v>
      </c>
    </row>
    <row r="744" spans="2:3">
      <c r="B744" s="79">
        <v>44459</v>
      </c>
      <c r="C744" s="240">
        <v>4355.8999999999996</v>
      </c>
    </row>
    <row r="745" spans="2:3">
      <c r="B745" s="79">
        <v>44456</v>
      </c>
      <c r="C745" s="240">
        <v>4239.6499999999996</v>
      </c>
    </row>
    <row r="746" spans="2:3">
      <c r="B746" s="79">
        <v>44455</v>
      </c>
      <c r="C746" s="240">
        <v>4084.5</v>
      </c>
    </row>
    <row r="747" spans="2:3">
      <c r="B747" s="79">
        <v>44454</v>
      </c>
      <c r="C747" s="240">
        <v>3982.6</v>
      </c>
    </row>
    <row r="748" spans="2:3">
      <c r="B748" s="79">
        <v>44453</v>
      </c>
      <c r="C748" s="240">
        <v>3979.7</v>
      </c>
    </row>
    <row r="749" spans="2:3">
      <c r="B749" s="79">
        <v>44452</v>
      </c>
      <c r="C749" s="240">
        <v>3961.85</v>
      </c>
    </row>
    <row r="750" spans="2:3">
      <c r="B750" s="79">
        <v>44448</v>
      </c>
      <c r="C750" s="240">
        <v>3950.5</v>
      </c>
    </row>
    <row r="751" spans="2:3">
      <c r="B751" s="79">
        <v>44447</v>
      </c>
      <c r="C751" s="240">
        <v>3932.95</v>
      </c>
    </row>
    <row r="752" spans="2:3">
      <c r="B752" s="79">
        <v>44446</v>
      </c>
      <c r="C752" s="240">
        <v>3937.55</v>
      </c>
    </row>
    <row r="753" spans="2:3">
      <c r="B753" s="79">
        <v>44445</v>
      </c>
      <c r="C753" s="240">
        <v>3921.3</v>
      </c>
    </row>
    <row r="754" spans="2:3">
      <c r="B754" s="79">
        <v>44442</v>
      </c>
      <c r="C754" s="240">
        <v>3938.9</v>
      </c>
    </row>
    <row r="755" spans="2:3">
      <c r="B755" s="79">
        <v>44441</v>
      </c>
      <c r="C755" s="240">
        <v>3917.65</v>
      </c>
    </row>
    <row r="756" spans="2:3">
      <c r="B756" s="79">
        <v>44440</v>
      </c>
      <c r="C756" s="240">
        <v>3968.6</v>
      </c>
    </row>
    <row r="757" spans="2:3">
      <c r="B757" s="79">
        <v>44439</v>
      </c>
      <c r="C757" s="240">
        <v>3954.8</v>
      </c>
    </row>
    <row r="758" spans="2:3">
      <c r="B758" s="79">
        <v>44438</v>
      </c>
      <c r="C758" s="240">
        <v>3888.35</v>
      </c>
    </row>
    <row r="759" spans="2:3">
      <c r="B759" s="79">
        <v>44435</v>
      </c>
      <c r="C759" s="240">
        <v>3833.05</v>
      </c>
    </row>
    <row r="760" spans="2:3">
      <c r="B760" s="79">
        <v>44434</v>
      </c>
      <c r="C760" s="240">
        <v>3847.8</v>
      </c>
    </row>
    <row r="761" spans="2:3">
      <c r="B761" s="79">
        <v>44433</v>
      </c>
      <c r="C761" s="240">
        <v>3789.7</v>
      </c>
    </row>
    <row r="762" spans="2:3">
      <c r="B762" s="79">
        <v>44432</v>
      </c>
      <c r="C762" s="240">
        <v>3708.55</v>
      </c>
    </row>
    <row r="763" spans="2:3">
      <c r="B763" s="79">
        <v>44431</v>
      </c>
      <c r="C763" s="240">
        <v>3673.75</v>
      </c>
    </row>
    <row r="764" spans="2:3">
      <c r="B764" s="79">
        <v>44428</v>
      </c>
      <c r="C764" s="240">
        <v>3643.1</v>
      </c>
    </row>
    <row r="765" spans="2:3">
      <c r="B765" s="79">
        <v>44426</v>
      </c>
      <c r="C765" s="240">
        <v>3650.6</v>
      </c>
    </row>
    <row r="766" spans="2:3">
      <c r="B766" s="79">
        <v>44425</v>
      </c>
      <c r="C766" s="240">
        <v>3634.35</v>
      </c>
    </row>
    <row r="767" spans="2:3">
      <c r="B767" s="79">
        <v>44424</v>
      </c>
      <c r="C767" s="240">
        <v>3633.5</v>
      </c>
    </row>
    <row r="768" spans="2:3">
      <c r="B768" s="79">
        <v>44421</v>
      </c>
      <c r="C768" s="240">
        <v>3594.55</v>
      </c>
    </row>
    <row r="769" spans="2:3">
      <c r="B769" s="79">
        <v>44420</v>
      </c>
      <c r="C769" s="240">
        <v>3561</v>
      </c>
    </row>
    <row r="770" spans="2:3">
      <c r="B770" s="79">
        <v>44419</v>
      </c>
      <c r="C770" s="240">
        <v>3563.95</v>
      </c>
    </row>
    <row r="771" spans="2:3">
      <c r="B771" s="79">
        <v>44418</v>
      </c>
      <c r="C771" s="240">
        <v>3551.65</v>
      </c>
    </row>
    <row r="772" spans="2:3">
      <c r="B772" s="79">
        <v>44417</v>
      </c>
      <c r="C772" s="240">
        <v>3523</v>
      </c>
    </row>
    <row r="773" spans="2:3">
      <c r="B773" s="79">
        <v>44414</v>
      </c>
      <c r="C773" s="240">
        <v>3529.2</v>
      </c>
    </row>
    <row r="774" spans="2:3">
      <c r="B774" s="79">
        <v>44413</v>
      </c>
      <c r="C774" s="240">
        <v>3564.15</v>
      </c>
    </row>
    <row r="775" spans="2:3">
      <c r="B775" s="79">
        <v>44412</v>
      </c>
      <c r="C775" s="240">
        <v>3593.05</v>
      </c>
    </row>
    <row r="776" spans="2:3">
      <c r="B776" s="79">
        <v>44411</v>
      </c>
      <c r="C776" s="240">
        <v>3566.25</v>
      </c>
    </row>
    <row r="777" spans="2:3">
      <c r="B777" s="79">
        <v>44410</v>
      </c>
      <c r="C777" s="240">
        <v>3502.4</v>
      </c>
    </row>
    <row r="778" spans="2:3">
      <c r="B778" s="79">
        <v>44407</v>
      </c>
      <c r="C778" s="240">
        <v>3500.8</v>
      </c>
    </row>
    <row r="779" spans="2:3">
      <c r="B779" s="79">
        <v>44406</v>
      </c>
      <c r="C779" s="240">
        <v>3502.6</v>
      </c>
    </row>
    <row r="780" spans="2:3">
      <c r="B780" s="79">
        <v>44405</v>
      </c>
      <c r="C780" s="240">
        <v>3488.5</v>
      </c>
    </row>
    <row r="781" spans="2:3">
      <c r="B781" s="79">
        <v>44404</v>
      </c>
      <c r="C781" s="240">
        <v>3499.4</v>
      </c>
    </row>
    <row r="782" spans="2:3">
      <c r="B782" s="79">
        <v>44403</v>
      </c>
      <c r="C782" s="240">
        <v>3483.55</v>
      </c>
    </row>
    <row r="783" spans="2:3">
      <c r="B783" s="79">
        <v>44400</v>
      </c>
      <c r="C783" s="240">
        <v>3413.2</v>
      </c>
    </row>
    <row r="784" spans="2:3">
      <c r="B784" s="79">
        <v>44399</v>
      </c>
      <c r="C784" s="240">
        <v>3397.35</v>
      </c>
    </row>
    <row r="785" spans="2:3">
      <c r="B785" s="79">
        <v>44397</v>
      </c>
      <c r="C785" s="240">
        <v>3397.3</v>
      </c>
    </row>
    <row r="786" spans="2:3">
      <c r="B786" s="79">
        <v>44396</v>
      </c>
      <c r="C786" s="240">
        <v>3331.6</v>
      </c>
    </row>
    <row r="787" spans="2:3">
      <c r="B787" s="79">
        <v>44393</v>
      </c>
      <c r="C787" s="240">
        <v>3349.2</v>
      </c>
    </row>
    <row r="788" spans="2:3">
      <c r="B788" s="79">
        <v>44392</v>
      </c>
      <c r="C788" s="240">
        <v>3328.5</v>
      </c>
    </row>
    <row r="789" spans="2:3">
      <c r="B789" s="79">
        <v>44391</v>
      </c>
      <c r="C789" s="240">
        <v>3330.05</v>
      </c>
    </row>
    <row r="790" spans="2:3">
      <c r="B790" s="79">
        <v>44390</v>
      </c>
      <c r="C790" s="240">
        <v>3355</v>
      </c>
    </row>
    <row r="791" spans="2:3">
      <c r="B791" s="79">
        <v>44389</v>
      </c>
      <c r="C791" s="240">
        <v>3349.05</v>
      </c>
    </row>
    <row r="792" spans="2:3">
      <c r="B792" s="79">
        <v>44386</v>
      </c>
      <c r="C792" s="240">
        <v>3377.6</v>
      </c>
    </row>
    <row r="793" spans="2:3">
      <c r="B793" s="79">
        <v>44385</v>
      </c>
      <c r="C793" s="240">
        <v>3389.2</v>
      </c>
    </row>
    <row r="794" spans="2:3">
      <c r="B794" s="79">
        <v>44384</v>
      </c>
      <c r="C794" s="240">
        <v>3396.4</v>
      </c>
    </row>
    <row r="795" spans="2:3">
      <c r="B795" s="79">
        <v>44383</v>
      </c>
      <c r="C795" s="240">
        <v>3364.6</v>
      </c>
    </row>
    <row r="796" spans="2:3">
      <c r="B796" s="79">
        <v>44382</v>
      </c>
      <c r="C796" s="240">
        <v>3360.65</v>
      </c>
    </row>
    <row r="797" spans="2:3">
      <c r="B797" s="79">
        <v>44379</v>
      </c>
      <c r="C797" s="240">
        <v>3314.3</v>
      </c>
    </row>
    <row r="798" spans="2:3">
      <c r="B798" s="79">
        <v>44378</v>
      </c>
      <c r="C798" s="240">
        <v>3315.65</v>
      </c>
    </row>
    <row r="799" spans="2:3">
      <c r="B799" s="79">
        <v>44377</v>
      </c>
      <c r="C799" s="240">
        <v>3344.1</v>
      </c>
    </row>
    <row r="800" spans="2:3">
      <c r="B800" s="79">
        <v>44376</v>
      </c>
      <c r="C800" s="240">
        <v>3270.85</v>
      </c>
    </row>
    <row r="801" spans="2:3">
      <c r="B801" s="79">
        <v>44375</v>
      </c>
      <c r="C801" s="240">
        <v>3332.2</v>
      </c>
    </row>
    <row r="802" spans="2:3">
      <c r="B802" s="79">
        <v>44372</v>
      </c>
      <c r="C802" s="240">
        <v>3315.35</v>
      </c>
    </row>
    <row r="803" spans="2:3">
      <c r="B803" s="79">
        <v>44371</v>
      </c>
      <c r="C803" s="240">
        <v>3323.8</v>
      </c>
    </row>
    <row r="804" spans="2:3">
      <c r="B804" s="79">
        <v>44370</v>
      </c>
      <c r="C804" s="240">
        <v>3310.9</v>
      </c>
    </row>
    <row r="805" spans="2:3">
      <c r="B805" s="79">
        <v>44369</v>
      </c>
      <c r="C805" s="240">
        <v>3373.8</v>
      </c>
    </row>
    <row r="806" spans="2:3">
      <c r="B806" s="79">
        <v>44368</v>
      </c>
      <c r="C806" s="240">
        <v>3311</v>
      </c>
    </row>
    <row r="807" spans="2:3">
      <c r="B807" s="79">
        <v>44365</v>
      </c>
      <c r="C807" s="240">
        <v>3317.7</v>
      </c>
    </row>
    <row r="808" spans="2:3">
      <c r="B808" s="79">
        <v>44364</v>
      </c>
      <c r="C808" s="240">
        <v>3285.55</v>
      </c>
    </row>
    <row r="809" spans="2:3">
      <c r="B809" s="79">
        <v>44363</v>
      </c>
      <c r="C809" s="240">
        <v>3310.4</v>
      </c>
    </row>
    <row r="810" spans="2:3">
      <c r="B810" s="79">
        <v>44362</v>
      </c>
      <c r="C810" s="240">
        <v>3359.5</v>
      </c>
    </row>
    <row r="811" spans="2:3">
      <c r="B811" s="79">
        <v>44361</v>
      </c>
      <c r="C811" s="240">
        <v>3274.1</v>
      </c>
    </row>
    <row r="812" spans="2:3">
      <c r="B812" s="79">
        <v>44358</v>
      </c>
      <c r="C812" s="240">
        <v>3175.55</v>
      </c>
    </row>
    <row r="813" spans="2:3">
      <c r="B813" s="79">
        <v>44357</v>
      </c>
      <c r="C813" s="240">
        <v>3194.5</v>
      </c>
    </row>
    <row r="814" spans="2:3">
      <c r="B814" s="79">
        <v>44356</v>
      </c>
      <c r="C814" s="240">
        <v>3194.7</v>
      </c>
    </row>
    <row r="815" spans="2:3">
      <c r="B815" s="79">
        <v>44355</v>
      </c>
      <c r="C815" s="240">
        <v>3179.8</v>
      </c>
    </row>
    <row r="816" spans="2:3">
      <c r="B816" s="79">
        <v>44354</v>
      </c>
      <c r="C816" s="240">
        <v>3188.95</v>
      </c>
    </row>
    <row r="817" spans="2:3">
      <c r="B817" s="79">
        <v>44351</v>
      </c>
      <c r="C817" s="240">
        <v>3197</v>
      </c>
    </row>
    <row r="818" spans="2:3">
      <c r="B818" s="79">
        <v>44350</v>
      </c>
      <c r="C818" s="240">
        <v>3192.7</v>
      </c>
    </row>
    <row r="819" spans="2:3">
      <c r="B819" s="79">
        <v>44349</v>
      </c>
      <c r="C819" s="240">
        <v>3066.2</v>
      </c>
    </row>
    <row r="820" spans="2:3">
      <c r="B820" s="79">
        <v>44348</v>
      </c>
      <c r="C820" s="240">
        <v>3044.8</v>
      </c>
    </row>
    <row r="821" spans="2:3">
      <c r="B821" s="79">
        <v>44347</v>
      </c>
      <c r="C821" s="240">
        <v>3069.4</v>
      </c>
    </row>
    <row r="822" spans="2:3">
      <c r="B822" s="79">
        <v>44344</v>
      </c>
      <c r="C822" s="240">
        <v>3022.1</v>
      </c>
    </row>
    <row r="823" spans="2:3">
      <c r="B823" s="79">
        <v>44343</v>
      </c>
      <c r="C823" s="240">
        <v>3025.5</v>
      </c>
    </row>
    <row r="824" spans="2:3">
      <c r="B824" s="79">
        <v>44342</v>
      </c>
      <c r="C824" s="240">
        <v>3096.2</v>
      </c>
    </row>
    <row r="825" spans="2:3">
      <c r="B825" s="79">
        <v>44341</v>
      </c>
      <c r="C825" s="240">
        <v>3103.85</v>
      </c>
    </row>
    <row r="826" spans="2:3">
      <c r="B826" s="79">
        <v>44340</v>
      </c>
      <c r="C826" s="240">
        <v>3040.45</v>
      </c>
    </row>
    <row r="827" spans="2:3">
      <c r="B827" s="79">
        <v>44337</v>
      </c>
      <c r="C827" s="240">
        <v>3034.15</v>
      </c>
    </row>
    <row r="828" spans="2:3">
      <c r="B828" s="79">
        <v>44336</v>
      </c>
      <c r="C828" s="240">
        <v>3026.6</v>
      </c>
    </row>
    <row r="829" spans="2:3">
      <c r="B829" s="79">
        <v>44335</v>
      </c>
      <c r="C829" s="240">
        <v>3027.9</v>
      </c>
    </row>
    <row r="830" spans="2:3">
      <c r="B830" s="79">
        <v>44334</v>
      </c>
      <c r="C830" s="240">
        <v>3056.3</v>
      </c>
    </row>
    <row r="831" spans="2:3">
      <c r="B831" s="79">
        <v>44333</v>
      </c>
      <c r="C831" s="240">
        <v>2898.7</v>
      </c>
    </row>
    <row r="832" spans="2:3">
      <c r="B832" s="79">
        <v>44330</v>
      </c>
      <c r="C832" s="240">
        <v>2844.65</v>
      </c>
    </row>
    <row r="833" spans="2:3">
      <c r="B833" s="79">
        <v>44328</v>
      </c>
      <c r="C833" s="240">
        <v>2856.15</v>
      </c>
    </row>
    <row r="834" spans="2:3">
      <c r="B834" s="79">
        <v>44327</v>
      </c>
      <c r="C834" s="240">
        <v>2850.55</v>
      </c>
    </row>
    <row r="835" spans="2:3">
      <c r="B835" s="79">
        <v>44326</v>
      </c>
      <c r="C835" s="240">
        <v>2852.45</v>
      </c>
    </row>
    <row r="836" spans="2:3">
      <c r="B836" s="79">
        <v>44323</v>
      </c>
      <c r="C836" s="240">
        <v>2895.5</v>
      </c>
    </row>
    <row r="837" spans="2:3">
      <c r="B837" s="79">
        <v>44322</v>
      </c>
      <c r="C837" s="240">
        <v>2878.15</v>
      </c>
    </row>
    <row r="838" spans="2:3">
      <c r="B838" s="79">
        <v>44321</v>
      </c>
      <c r="C838" s="240">
        <v>2874.4</v>
      </c>
    </row>
    <row r="839" spans="2:3">
      <c r="B839" s="79">
        <v>44320</v>
      </c>
      <c r="C839" s="240">
        <v>2858.4</v>
      </c>
    </row>
    <row r="840" spans="2:3">
      <c r="B840" s="79">
        <v>44319</v>
      </c>
      <c r="C840" s="240">
        <v>2898.65</v>
      </c>
    </row>
    <row r="841" spans="2:3">
      <c r="B841" s="79">
        <v>44316</v>
      </c>
      <c r="C841" s="240">
        <v>2852.9</v>
      </c>
    </row>
    <row r="842" spans="2:3">
      <c r="B842" s="79">
        <v>44315</v>
      </c>
      <c r="C842" s="240">
        <v>2906.35</v>
      </c>
    </row>
    <row r="843" spans="2:3">
      <c r="B843" s="79">
        <v>44314</v>
      </c>
      <c r="C843" s="240">
        <v>2936.8</v>
      </c>
    </row>
    <row r="844" spans="2:3">
      <c r="B844" s="79">
        <v>44313</v>
      </c>
      <c r="C844" s="240">
        <v>2826.95</v>
      </c>
    </row>
    <row r="845" spans="2:3">
      <c r="B845" s="79">
        <v>44312</v>
      </c>
      <c r="C845" s="240">
        <v>2808.25</v>
      </c>
    </row>
    <row r="846" spans="2:3">
      <c r="B846" s="79">
        <v>44309</v>
      </c>
      <c r="C846" s="240">
        <v>2713.7</v>
      </c>
    </row>
    <row r="847" spans="2:3">
      <c r="B847" s="79">
        <v>44308</v>
      </c>
      <c r="C847" s="240">
        <v>2717.6</v>
      </c>
    </row>
    <row r="848" spans="2:3">
      <c r="B848" s="79">
        <v>44306</v>
      </c>
      <c r="C848" s="240">
        <v>2778.25</v>
      </c>
    </row>
    <row r="849" spans="2:3">
      <c r="B849" s="79">
        <v>44305</v>
      </c>
      <c r="C849" s="240">
        <v>2850.75</v>
      </c>
    </row>
    <row r="850" spans="2:3">
      <c r="B850" s="79">
        <v>44302</v>
      </c>
      <c r="C850" s="240">
        <v>2919.9</v>
      </c>
    </row>
    <row r="851" spans="2:3">
      <c r="B851" s="79">
        <v>44301</v>
      </c>
      <c r="C851" s="240">
        <v>2928.9</v>
      </c>
    </row>
    <row r="852" spans="2:3">
      <c r="B852" s="79">
        <v>44299</v>
      </c>
      <c r="C852" s="240">
        <v>2832.7</v>
      </c>
    </row>
    <row r="853" spans="2:3">
      <c r="B853" s="79">
        <v>44298</v>
      </c>
      <c r="C853" s="240">
        <v>2814.9</v>
      </c>
    </row>
    <row r="854" spans="2:3">
      <c r="B854" s="79">
        <v>44295</v>
      </c>
      <c r="C854" s="240">
        <v>2947.75</v>
      </c>
    </row>
    <row r="855" spans="2:3">
      <c r="B855" s="79">
        <v>44294</v>
      </c>
      <c r="C855" s="240">
        <v>2936.5</v>
      </c>
    </row>
    <row r="856" spans="2:3">
      <c r="B856" s="79">
        <v>44293</v>
      </c>
      <c r="C856" s="240">
        <v>2890.65</v>
      </c>
    </row>
    <row r="857" spans="2:3">
      <c r="B857" s="79">
        <v>44292</v>
      </c>
      <c r="C857" s="240">
        <v>2843.65</v>
      </c>
    </row>
    <row r="858" spans="2:3">
      <c r="B858" s="79">
        <v>44291</v>
      </c>
      <c r="C858" s="240">
        <v>2846.95</v>
      </c>
    </row>
    <row r="859" spans="2:3">
      <c r="B859" s="79">
        <v>44287</v>
      </c>
      <c r="C859" s="240">
        <v>2912.7</v>
      </c>
    </row>
    <row r="860" spans="2:3">
      <c r="B860" s="79">
        <v>44286</v>
      </c>
      <c r="C860" s="240">
        <v>2859.05</v>
      </c>
    </row>
    <row r="861" spans="2:3">
      <c r="B861" s="79">
        <v>44285</v>
      </c>
      <c r="C861" s="240">
        <v>2837.55</v>
      </c>
    </row>
    <row r="862" spans="2:3">
      <c r="B862" s="79">
        <v>44281</v>
      </c>
      <c r="C862" s="240">
        <v>2855.2</v>
      </c>
    </row>
    <row r="863" spans="2:3">
      <c r="B863" s="79">
        <v>44280</v>
      </c>
      <c r="C863" s="240">
        <v>2796</v>
      </c>
    </row>
    <row r="864" spans="2:3">
      <c r="B864" s="79">
        <v>44279</v>
      </c>
      <c r="C864" s="240">
        <v>2855.6</v>
      </c>
    </row>
    <row r="865" spans="2:3">
      <c r="B865" s="79">
        <v>44278</v>
      </c>
      <c r="C865" s="240">
        <v>2933.65</v>
      </c>
    </row>
    <row r="866" spans="2:3">
      <c r="B866" s="79">
        <v>44277</v>
      </c>
      <c r="C866" s="240">
        <v>2880.1</v>
      </c>
    </row>
    <row r="867" spans="2:3">
      <c r="B867" s="79">
        <v>44274</v>
      </c>
      <c r="C867" s="240">
        <v>2960.3</v>
      </c>
    </row>
    <row r="868" spans="2:3">
      <c r="B868" s="79">
        <v>44273</v>
      </c>
      <c r="C868" s="240">
        <v>3034.6</v>
      </c>
    </row>
    <row r="869" spans="2:3">
      <c r="B869" s="79">
        <v>44272</v>
      </c>
      <c r="C869" s="240">
        <v>3014.85</v>
      </c>
    </row>
    <row r="870" spans="2:3">
      <c r="B870" s="79">
        <v>44271</v>
      </c>
      <c r="C870" s="240">
        <v>3071</v>
      </c>
    </row>
    <row r="871" spans="2:3">
      <c r="B871" s="79">
        <v>44270</v>
      </c>
      <c r="C871" s="240">
        <v>3108.75</v>
      </c>
    </row>
    <row r="872" spans="2:3">
      <c r="B872" s="79">
        <v>44267</v>
      </c>
      <c r="C872" s="240">
        <v>3129.35</v>
      </c>
    </row>
    <row r="873" spans="2:3">
      <c r="B873" s="79">
        <v>44265</v>
      </c>
      <c r="C873" s="240">
        <v>3155.2</v>
      </c>
    </row>
    <row r="874" spans="2:3">
      <c r="B874" s="79">
        <v>44264</v>
      </c>
      <c r="C874" s="240">
        <v>3151.85</v>
      </c>
    </row>
    <row r="875" spans="2:3">
      <c r="B875" s="79">
        <v>44263</v>
      </c>
      <c r="C875" s="240">
        <v>3191.15</v>
      </c>
    </row>
    <row r="876" spans="2:3">
      <c r="B876" s="79">
        <v>44260</v>
      </c>
      <c r="C876" s="240">
        <v>3286.1</v>
      </c>
    </row>
    <row r="877" spans="2:3">
      <c r="B877" s="79">
        <v>44259</v>
      </c>
      <c r="C877" s="240">
        <v>3178.7</v>
      </c>
    </row>
    <row r="878" spans="2:3">
      <c r="B878" s="79">
        <v>44258</v>
      </c>
      <c r="C878" s="240">
        <v>3167.7</v>
      </c>
    </row>
    <row r="879" spans="2:3">
      <c r="B879" s="79">
        <v>44257</v>
      </c>
      <c r="C879" s="240">
        <v>3073.5</v>
      </c>
    </row>
    <row r="880" spans="2:3">
      <c r="B880" s="79">
        <v>44256</v>
      </c>
      <c r="C880" s="240">
        <v>2908.45</v>
      </c>
    </row>
    <row r="881" spans="2:3">
      <c r="B881" s="79">
        <v>44253</v>
      </c>
      <c r="C881" s="240">
        <v>2994.2</v>
      </c>
    </row>
    <row r="882" spans="2:3">
      <c r="B882" s="79">
        <v>44252</v>
      </c>
      <c r="C882" s="240">
        <v>3089.2</v>
      </c>
    </row>
    <row r="883" spans="2:3">
      <c r="B883" s="79">
        <v>44251</v>
      </c>
      <c r="C883" s="240">
        <v>3139.7</v>
      </c>
    </row>
    <row r="884" spans="2:3">
      <c r="B884" s="79">
        <v>44250</v>
      </c>
      <c r="C884" s="240">
        <v>3151.95</v>
      </c>
    </row>
    <row r="885" spans="2:3">
      <c r="B885" s="79">
        <v>44249</v>
      </c>
      <c r="C885" s="240">
        <v>2992.6</v>
      </c>
    </row>
    <row r="886" spans="2:3">
      <c r="B886" s="79">
        <v>44246</v>
      </c>
      <c r="C886" s="240">
        <v>3101.65</v>
      </c>
    </row>
    <row r="887" spans="2:3">
      <c r="B887" s="79">
        <v>44245</v>
      </c>
      <c r="C887" s="240">
        <v>3127.75</v>
      </c>
    </row>
    <row r="888" spans="2:3">
      <c r="B888" s="79">
        <v>44244</v>
      </c>
      <c r="C888" s="240">
        <v>3190.25</v>
      </c>
    </row>
    <row r="889" spans="2:3">
      <c r="B889" s="79">
        <v>44243</v>
      </c>
      <c r="C889" s="240">
        <v>3130.85</v>
      </c>
    </row>
    <row r="890" spans="2:3">
      <c r="B890" s="79">
        <v>44242</v>
      </c>
      <c r="C890" s="240">
        <v>3044.55</v>
      </c>
    </row>
    <row r="891" spans="2:3">
      <c r="B891" s="79">
        <v>44239</v>
      </c>
      <c r="C891" s="240">
        <v>2928.9</v>
      </c>
    </row>
    <row r="892" spans="2:3">
      <c r="B892" s="79">
        <v>44238</v>
      </c>
      <c r="C892" s="240">
        <v>2951.9</v>
      </c>
    </row>
    <row r="893" spans="2:3">
      <c r="B893" s="79">
        <v>44237</v>
      </c>
      <c r="C893" s="240">
        <v>2967.7</v>
      </c>
    </row>
    <row r="894" spans="2:3">
      <c r="B894" s="79">
        <v>44236</v>
      </c>
      <c r="C894" s="240">
        <v>2925</v>
      </c>
    </row>
    <row r="895" spans="2:3">
      <c r="B895" s="79">
        <v>44235</v>
      </c>
      <c r="C895" s="240">
        <v>2984.4</v>
      </c>
    </row>
    <row r="896" spans="2:3">
      <c r="B896" s="79">
        <v>44232</v>
      </c>
      <c r="C896" s="240">
        <v>2946.05</v>
      </c>
    </row>
    <row r="897" spans="2:3">
      <c r="B897" s="79">
        <v>44231</v>
      </c>
      <c r="C897" s="240">
        <v>2959.85</v>
      </c>
    </row>
    <row r="898" spans="2:3">
      <c r="B898" s="79">
        <v>44230</v>
      </c>
      <c r="C898" s="240">
        <v>2877</v>
      </c>
    </row>
    <row r="899" spans="2:3">
      <c r="B899" s="79">
        <v>44229</v>
      </c>
      <c r="C899" s="240">
        <v>2869.1</v>
      </c>
    </row>
    <row r="900" spans="2:3">
      <c r="B900" s="79">
        <v>44228</v>
      </c>
      <c r="C900" s="240">
        <v>2812</v>
      </c>
    </row>
    <row r="901" spans="2:3">
      <c r="B901" s="79">
        <v>44225</v>
      </c>
      <c r="C901" s="240">
        <v>2651.5</v>
      </c>
    </row>
    <row r="902" spans="2:3">
      <c r="B902" s="79">
        <v>44224</v>
      </c>
      <c r="C902" s="240">
        <v>2794.45</v>
      </c>
    </row>
    <row r="903" spans="2:3">
      <c r="B903" s="79">
        <v>44223</v>
      </c>
      <c r="C903" s="240">
        <v>2811.75</v>
      </c>
    </row>
    <row r="904" spans="2:3">
      <c r="B904" s="79">
        <v>44221</v>
      </c>
      <c r="C904" s="240">
        <v>2837</v>
      </c>
    </row>
    <row r="905" spans="2:3">
      <c r="B905" s="79">
        <v>44218</v>
      </c>
      <c r="C905" s="240">
        <v>2862.75</v>
      </c>
    </row>
    <row r="906" spans="2:3">
      <c r="B906" s="79">
        <v>44217</v>
      </c>
      <c r="C906" s="240">
        <v>2719.15</v>
      </c>
    </row>
    <row r="907" spans="2:3">
      <c r="B907" s="79">
        <v>44216</v>
      </c>
      <c r="C907" s="240">
        <v>2764.95</v>
      </c>
    </row>
    <row r="908" spans="2:3">
      <c r="B908" s="79">
        <v>44215</v>
      </c>
      <c r="C908" s="240">
        <v>2778.4</v>
      </c>
    </row>
    <row r="909" spans="2:3">
      <c r="B909" s="79">
        <v>44214</v>
      </c>
      <c r="C909" s="240">
        <v>2744.9</v>
      </c>
    </row>
    <row r="910" spans="2:3">
      <c r="B910" s="79">
        <v>44211</v>
      </c>
      <c r="C910" s="240">
        <v>2820.95</v>
      </c>
    </row>
    <row r="911" spans="2:3">
      <c r="B911" s="79">
        <v>44210</v>
      </c>
      <c r="C911" s="240">
        <v>2895.55</v>
      </c>
    </row>
    <row r="912" spans="2:3">
      <c r="B912" s="79">
        <v>44209</v>
      </c>
      <c r="C912" s="240">
        <v>2926.1</v>
      </c>
    </row>
    <row r="913" spans="2:3">
      <c r="B913" s="79">
        <v>44208</v>
      </c>
      <c r="C913" s="240">
        <v>2998.2</v>
      </c>
    </row>
    <row r="914" spans="2:3">
      <c r="B914" s="79">
        <v>44207</v>
      </c>
      <c r="C914" s="240">
        <v>2984.85</v>
      </c>
    </row>
    <row r="915" spans="2:3">
      <c r="B915" s="79">
        <v>44204</v>
      </c>
      <c r="C915" s="240">
        <v>2967.5</v>
      </c>
    </row>
    <row r="916" spans="2:3">
      <c r="B916" s="79">
        <v>44203</v>
      </c>
      <c r="C916" s="240">
        <v>2921.45</v>
      </c>
    </row>
    <row r="917" spans="2:3">
      <c r="B917" s="79">
        <v>44202</v>
      </c>
      <c r="C917" s="240">
        <v>2914.95</v>
      </c>
    </row>
    <row r="918" spans="2:3">
      <c r="B918" s="79">
        <v>44201</v>
      </c>
      <c r="C918" s="240">
        <v>2991.15</v>
      </c>
    </row>
    <row r="919" spans="2:3">
      <c r="B919" s="79">
        <v>44200</v>
      </c>
      <c r="C919" s="240">
        <v>2898.45</v>
      </c>
    </row>
    <row r="920" spans="2:3">
      <c r="B920" s="79">
        <v>44197</v>
      </c>
      <c r="C920" s="240">
        <v>2789.1</v>
      </c>
    </row>
    <row r="921" spans="2:3">
      <c r="B921" s="79">
        <v>44196</v>
      </c>
      <c r="C921" s="240">
        <v>2763.6</v>
      </c>
    </row>
    <row r="922" spans="2:3">
      <c r="B922" s="79">
        <v>44195</v>
      </c>
      <c r="C922" s="240">
        <v>2680.3</v>
      </c>
    </row>
    <row r="923" spans="2:3">
      <c r="B923" s="79">
        <v>44194</v>
      </c>
      <c r="C923" s="240">
        <v>2665.7</v>
      </c>
    </row>
    <row r="924" spans="2:3">
      <c r="B924" s="79">
        <v>44193</v>
      </c>
      <c r="C924" s="240">
        <v>2678</v>
      </c>
    </row>
    <row r="925" spans="2:3">
      <c r="B925" s="79">
        <v>44189</v>
      </c>
      <c r="C925" s="240">
        <v>2673.1</v>
      </c>
    </row>
    <row r="926" spans="2:3">
      <c r="B926" s="79">
        <v>44188</v>
      </c>
      <c r="C926" s="240">
        <v>2661.85</v>
      </c>
    </row>
    <row r="927" spans="2:3">
      <c r="B927" s="79">
        <v>44187</v>
      </c>
      <c r="C927" s="240">
        <v>2625.75</v>
      </c>
    </row>
    <row r="928" spans="2:3">
      <c r="B928" s="79">
        <v>44186</v>
      </c>
      <c r="C928" s="240">
        <v>2682.4</v>
      </c>
    </row>
    <row r="929" spans="2:3">
      <c r="B929" s="79">
        <v>44183</v>
      </c>
      <c r="C929" s="240">
        <v>2637.05</v>
      </c>
    </row>
    <row r="930" spans="2:3">
      <c r="B930" s="79">
        <v>44182</v>
      </c>
      <c r="C930" s="240">
        <v>2556.0500000000002</v>
      </c>
    </row>
    <row r="931" spans="2:3">
      <c r="B931" s="79">
        <v>44181</v>
      </c>
      <c r="C931" s="240">
        <v>2627.05</v>
      </c>
    </row>
    <row r="932" spans="2:3">
      <c r="B932" s="79">
        <v>44180</v>
      </c>
      <c r="C932" s="240">
        <v>2640.05</v>
      </c>
    </row>
    <row r="933" spans="2:3">
      <c r="B933" s="79">
        <v>44179</v>
      </c>
      <c r="C933" s="240">
        <v>2671.95</v>
      </c>
    </row>
    <row r="934" spans="2:3">
      <c r="B934" s="79">
        <v>44176</v>
      </c>
      <c r="C934" s="240">
        <v>2685.1</v>
      </c>
    </row>
    <row r="935" spans="2:3">
      <c r="B935" s="79">
        <v>44175</v>
      </c>
      <c r="C935" s="240">
        <v>2622.05</v>
      </c>
    </row>
    <row r="936" spans="2:3">
      <c r="B936" s="79">
        <v>44174</v>
      </c>
      <c r="C936" s="240">
        <v>2625.3</v>
      </c>
    </row>
    <row r="937" spans="2:3">
      <c r="B937" s="79">
        <v>44173</v>
      </c>
      <c r="C937" s="240">
        <v>2652.1</v>
      </c>
    </row>
    <row r="938" spans="2:3">
      <c r="B938" s="79">
        <v>44172</v>
      </c>
      <c r="C938" s="240">
        <v>2526.4499999999998</v>
      </c>
    </row>
    <row r="939" spans="2:3">
      <c r="B939" s="79">
        <v>44169</v>
      </c>
      <c r="C939" s="240">
        <v>2441.9</v>
      </c>
    </row>
    <row r="940" spans="2:3">
      <c r="B940" s="79">
        <v>44168</v>
      </c>
      <c r="C940" s="240">
        <v>2470.85</v>
      </c>
    </row>
    <row r="941" spans="2:3">
      <c r="B941" s="79">
        <v>44167</v>
      </c>
      <c r="C941" s="240">
        <v>2456</v>
      </c>
    </row>
    <row r="942" spans="2:3">
      <c r="B942" s="79">
        <v>44166</v>
      </c>
      <c r="C942" s="240">
        <v>2426.6999999999998</v>
      </c>
    </row>
    <row r="943" spans="2:3">
      <c r="B943" s="79">
        <v>44162</v>
      </c>
      <c r="C943" s="240">
        <v>2289.1999999999998</v>
      </c>
    </row>
    <row r="944" spans="2:3">
      <c r="B944" s="79">
        <v>44161</v>
      </c>
      <c r="C944" s="240">
        <v>2373.0500000000002</v>
      </c>
    </row>
    <row r="945" spans="2:3">
      <c r="B945" s="79">
        <v>44160</v>
      </c>
      <c r="C945" s="240">
        <v>2360.8000000000002</v>
      </c>
    </row>
    <row r="946" spans="2:3">
      <c r="B946" s="79">
        <v>44159</v>
      </c>
      <c r="C946" s="240">
        <v>2380.25</v>
      </c>
    </row>
    <row r="947" spans="2:3">
      <c r="B947" s="79">
        <v>44158</v>
      </c>
      <c r="C947" s="240">
        <v>2360.4</v>
      </c>
    </row>
    <row r="948" spans="2:3">
      <c r="B948" s="79">
        <v>44155</v>
      </c>
      <c r="C948" s="240">
        <v>2382.6</v>
      </c>
    </row>
    <row r="949" spans="2:3">
      <c r="B949" s="79">
        <v>44154</v>
      </c>
      <c r="C949" s="240">
        <v>2392.1999999999998</v>
      </c>
    </row>
    <row r="950" spans="2:3">
      <c r="B950" s="79">
        <v>44153</v>
      </c>
      <c r="C950" s="240">
        <v>2375.0500000000002</v>
      </c>
    </row>
    <row r="951" spans="2:3">
      <c r="B951" s="79">
        <v>44152</v>
      </c>
      <c r="C951" s="240">
        <v>2432.15</v>
      </c>
    </row>
    <row r="952" spans="2:3">
      <c r="B952" s="79">
        <v>44148</v>
      </c>
      <c r="C952" s="240">
        <v>2383.0500000000002</v>
      </c>
    </row>
    <row r="953" spans="2:3">
      <c r="B953" s="79">
        <v>44147</v>
      </c>
      <c r="C953" s="240">
        <v>2400.3000000000002</v>
      </c>
    </row>
    <row r="954" spans="2:3">
      <c r="B954" s="79">
        <v>44146</v>
      </c>
      <c r="C954" s="240">
        <v>2398.1999999999998</v>
      </c>
    </row>
    <row r="955" spans="2:3">
      <c r="B955" s="79">
        <v>44145</v>
      </c>
      <c r="C955" s="240">
        <v>2362.4</v>
      </c>
    </row>
    <row r="956" spans="2:3">
      <c r="B956" s="79">
        <v>44144</v>
      </c>
      <c r="C956" s="240">
        <v>2325.85</v>
      </c>
    </row>
    <row r="957" spans="2:3">
      <c r="B957" s="79">
        <v>44141</v>
      </c>
      <c r="C957" s="240">
        <v>2294.6</v>
      </c>
    </row>
    <row r="958" spans="2:3">
      <c r="B958" s="79">
        <v>44140</v>
      </c>
      <c r="C958" s="240">
        <v>2281.9499999999998</v>
      </c>
    </row>
    <row r="959" spans="2:3">
      <c r="B959" s="79">
        <v>44139</v>
      </c>
      <c r="C959" s="240">
        <v>2290.8000000000002</v>
      </c>
    </row>
    <row r="960" spans="2:3">
      <c r="B960" s="79">
        <v>44138</v>
      </c>
      <c r="C960" s="240">
        <v>2209.0500000000002</v>
      </c>
    </row>
    <row r="961" spans="2:3">
      <c r="B961" s="79">
        <v>44137</v>
      </c>
      <c r="C961" s="240">
        <v>2205.75</v>
      </c>
    </row>
    <row r="962" spans="2:3">
      <c r="B962" s="79">
        <v>44134</v>
      </c>
      <c r="C962" s="240">
        <v>2239.9</v>
      </c>
    </row>
    <row r="963" spans="2:3">
      <c r="B963" s="79">
        <v>44133</v>
      </c>
      <c r="C963" s="240">
        <v>2267.1</v>
      </c>
    </row>
    <row r="964" spans="2:3">
      <c r="B964" s="79">
        <v>44132</v>
      </c>
      <c r="C964" s="240">
        <v>2240.1999999999998</v>
      </c>
    </row>
    <row r="965" spans="2:3">
      <c r="B965" s="79">
        <v>44131</v>
      </c>
      <c r="C965" s="240">
        <v>2176.1999999999998</v>
      </c>
    </row>
    <row r="966" spans="2:3">
      <c r="B966" s="79">
        <v>44130</v>
      </c>
      <c r="C966" s="240">
        <v>2144.25</v>
      </c>
    </row>
    <row r="967" spans="2:3">
      <c r="B967" s="79">
        <v>44127</v>
      </c>
      <c r="C967" s="240">
        <v>2116.5500000000002</v>
      </c>
    </row>
    <row r="968" spans="2:3">
      <c r="B968" s="79">
        <v>44126</v>
      </c>
      <c r="C968" s="240">
        <v>2100.3000000000002</v>
      </c>
    </row>
    <row r="969" spans="2:3">
      <c r="B969" s="79">
        <v>44125</v>
      </c>
      <c r="C969" s="240">
        <v>2081.35</v>
      </c>
    </row>
    <row r="970" spans="2:3">
      <c r="B970" s="79">
        <v>44124</v>
      </c>
      <c r="C970" s="240">
        <v>2143.0500000000002</v>
      </c>
    </row>
    <row r="971" spans="2:3">
      <c r="B971" s="79">
        <v>44123</v>
      </c>
      <c r="C971" s="240">
        <v>2094.3000000000002</v>
      </c>
    </row>
    <row r="972" spans="2:3">
      <c r="B972" s="79">
        <v>44120</v>
      </c>
      <c r="C972" s="240">
        <v>1984.2</v>
      </c>
    </row>
    <row r="973" spans="2:3">
      <c r="B973" s="79">
        <v>44119</v>
      </c>
      <c r="C973" s="240">
        <v>1977.7</v>
      </c>
    </row>
    <row r="974" spans="2:3">
      <c r="B974" s="79">
        <v>44118</v>
      </c>
      <c r="C974" s="240">
        <v>1974.55</v>
      </c>
    </row>
    <row r="975" spans="2:3">
      <c r="B975" s="79">
        <v>44117</v>
      </c>
      <c r="C975" s="240">
        <v>1977.45</v>
      </c>
    </row>
    <row r="976" spans="2:3">
      <c r="B976" s="79">
        <v>44116</v>
      </c>
      <c r="C976" s="240">
        <v>2002.6</v>
      </c>
    </row>
    <row r="977" spans="2:3">
      <c r="B977" s="79">
        <v>44113</v>
      </c>
      <c r="C977" s="240">
        <v>2057.6</v>
      </c>
    </row>
    <row r="978" spans="2:3">
      <c r="B978" s="79">
        <v>44112</v>
      </c>
      <c r="C978" s="240">
        <v>2065.35</v>
      </c>
    </row>
    <row r="979" spans="2:3">
      <c r="B979" s="79">
        <v>44111</v>
      </c>
      <c r="C979" s="240">
        <v>2066.1</v>
      </c>
    </row>
    <row r="980" spans="2:3">
      <c r="B980" s="79">
        <v>44110</v>
      </c>
      <c r="C980" s="240">
        <v>2083.0500000000002</v>
      </c>
    </row>
    <row r="981" spans="2:3">
      <c r="B981" s="79">
        <v>44109</v>
      </c>
      <c r="C981" s="240">
        <v>2110.4499999999998</v>
      </c>
    </row>
    <row r="982" spans="2:3">
      <c r="B982" s="79">
        <v>44105</v>
      </c>
      <c r="C982" s="240">
        <v>2184.8000000000002</v>
      </c>
    </row>
    <row r="983" spans="2:3">
      <c r="B983" s="79">
        <v>44104</v>
      </c>
      <c r="C983" s="240">
        <v>2203.15</v>
      </c>
    </row>
    <row r="984" spans="2:3">
      <c r="B984" s="79">
        <v>44103</v>
      </c>
      <c r="C984" s="240">
        <v>2133.25</v>
      </c>
    </row>
    <row r="985" spans="2:3">
      <c r="B985" s="79">
        <v>44102</v>
      </c>
      <c r="C985" s="240">
        <v>2108.4</v>
      </c>
    </row>
    <row r="986" spans="2:3">
      <c r="B986" s="79">
        <v>44099</v>
      </c>
      <c r="C986" s="240">
        <v>2102.6999999999998</v>
      </c>
    </row>
    <row r="987" spans="2:3">
      <c r="B987" s="79">
        <v>44098</v>
      </c>
      <c r="C987" s="240">
        <v>2047.35</v>
      </c>
    </row>
    <row r="988" spans="2:3">
      <c r="B988" s="79">
        <v>44097</v>
      </c>
      <c r="C988" s="240">
        <v>2055.3000000000002</v>
      </c>
    </row>
    <row r="989" spans="2:3">
      <c r="B989" s="79">
        <v>44096</v>
      </c>
      <c r="C989" s="240">
        <v>2049.3000000000002</v>
      </c>
    </row>
    <row r="990" spans="2:3">
      <c r="B990" s="79">
        <v>44095</v>
      </c>
      <c r="C990" s="240">
        <v>2097.4499999999998</v>
      </c>
    </row>
    <row r="991" spans="2:3">
      <c r="B991" s="79">
        <v>44092</v>
      </c>
      <c r="C991" s="240">
        <v>2149.0500000000002</v>
      </c>
    </row>
    <row r="992" spans="2:3">
      <c r="B992" s="79">
        <v>44091</v>
      </c>
      <c r="C992" s="240">
        <v>2139.0500000000002</v>
      </c>
    </row>
    <row r="993" spans="2:3">
      <c r="B993" s="79">
        <v>44090</v>
      </c>
      <c r="C993" s="240">
        <v>2135.9499999999998</v>
      </c>
    </row>
    <row r="994" spans="2:3">
      <c r="B994" s="79">
        <v>44089</v>
      </c>
      <c r="C994" s="240">
        <v>2136.15</v>
      </c>
    </row>
    <row r="995" spans="2:3">
      <c r="B995" s="79">
        <v>44088</v>
      </c>
      <c r="C995" s="240">
        <v>2162.6999999999998</v>
      </c>
    </row>
    <row r="996" spans="2:3">
      <c r="B996" s="79">
        <v>44085</v>
      </c>
      <c r="C996" s="240">
        <v>2239.35</v>
      </c>
    </row>
    <row r="997" spans="2:3">
      <c r="B997" s="79">
        <v>44084</v>
      </c>
      <c r="C997" s="240">
        <v>2237.75</v>
      </c>
    </row>
    <row r="998" spans="2:3">
      <c r="B998" s="79">
        <v>44083</v>
      </c>
      <c r="C998" s="240">
        <v>2222.6999999999998</v>
      </c>
    </row>
    <row r="999" spans="2:3">
      <c r="B999" s="79">
        <v>44082</v>
      </c>
      <c r="C999" s="240">
        <v>2246.6</v>
      </c>
    </row>
    <row r="1000" spans="2:3">
      <c r="B1000" s="79">
        <v>44081</v>
      </c>
      <c r="C1000" s="240">
        <v>2261.4</v>
      </c>
    </row>
    <row r="1001" spans="2:3">
      <c r="B1001" s="79">
        <v>44078</v>
      </c>
      <c r="C1001" s="240">
        <v>2251.4499999999998</v>
      </c>
    </row>
    <row r="1002" spans="2:3">
      <c r="B1002" s="79">
        <v>44077</v>
      </c>
      <c r="C1002" s="240">
        <v>2278.4</v>
      </c>
    </row>
    <row r="1003" spans="2:3">
      <c r="B1003" s="79">
        <v>44076</v>
      </c>
      <c r="C1003" s="240">
        <v>2218.4499999999998</v>
      </c>
    </row>
    <row r="1004" spans="2:3">
      <c r="B1004" s="79">
        <v>44075</v>
      </c>
      <c r="C1004" s="240">
        <v>2241.6</v>
      </c>
    </row>
    <row r="1005" spans="2:3">
      <c r="B1005" s="79">
        <v>44074</v>
      </c>
      <c r="C1005" s="240">
        <v>2251.25</v>
      </c>
    </row>
    <row r="1006" spans="2:3">
      <c r="B1006" s="79">
        <v>44071</v>
      </c>
      <c r="C1006" s="240">
        <v>2319.4</v>
      </c>
    </row>
    <row r="1007" spans="2:3">
      <c r="B1007" s="79">
        <v>44070</v>
      </c>
      <c r="C1007" s="240">
        <v>2380.85</v>
      </c>
    </row>
    <row r="1008" spans="2:3">
      <c r="B1008" s="79">
        <v>44069</v>
      </c>
      <c r="C1008" s="240">
        <v>2410.1</v>
      </c>
    </row>
    <row r="1009" spans="2:3">
      <c r="B1009" s="79">
        <v>44068</v>
      </c>
      <c r="C1009" s="240">
        <v>2341.15</v>
      </c>
    </row>
    <row r="1010" spans="2:3">
      <c r="B1010" s="79">
        <v>44067</v>
      </c>
      <c r="C1010" s="240">
        <v>2250.3000000000002</v>
      </c>
    </row>
    <row r="1011" spans="2:3">
      <c r="B1011" s="79">
        <v>44064</v>
      </c>
      <c r="C1011" s="240">
        <v>2259.4499999999998</v>
      </c>
    </row>
    <row r="1012" spans="2:3">
      <c r="B1012" s="79">
        <v>44063</v>
      </c>
      <c r="C1012" s="240">
        <v>2285.9</v>
      </c>
    </row>
    <row r="1013" spans="2:3">
      <c r="B1013" s="79">
        <v>44062</v>
      </c>
      <c r="C1013" s="240">
        <v>2266.6</v>
      </c>
    </row>
    <row r="1014" spans="2:3">
      <c r="B1014" s="79">
        <v>44061</v>
      </c>
      <c r="C1014" s="240">
        <v>2259.4499999999998</v>
      </c>
    </row>
    <row r="1015" spans="2:3">
      <c r="B1015" s="79">
        <v>44060</v>
      </c>
      <c r="C1015" s="240">
        <v>2189.75</v>
      </c>
    </row>
    <row r="1016" spans="2:3">
      <c r="B1016" s="79">
        <v>44057</v>
      </c>
      <c r="C1016" s="240">
        <v>2178</v>
      </c>
    </row>
    <row r="1017" spans="2:3">
      <c r="B1017" s="79">
        <v>44056</v>
      </c>
      <c r="C1017" s="240">
        <v>2207.1</v>
      </c>
    </row>
    <row r="1018" spans="2:3">
      <c r="B1018" s="79">
        <v>44055</v>
      </c>
      <c r="C1018" s="240">
        <v>2169.1999999999998</v>
      </c>
    </row>
    <row r="1019" spans="2:3">
      <c r="B1019" s="79">
        <v>44054</v>
      </c>
      <c r="C1019" s="240">
        <v>2131.9499999999998</v>
      </c>
    </row>
    <row r="1020" spans="2:3">
      <c r="B1020" s="79">
        <v>44053</v>
      </c>
      <c r="C1020" s="240">
        <v>2116.5</v>
      </c>
    </row>
    <row r="1021" spans="2:3">
      <c r="B1021" s="79">
        <v>44050</v>
      </c>
      <c r="C1021" s="240">
        <v>2138.4</v>
      </c>
    </row>
    <row r="1022" spans="2:3">
      <c r="B1022" s="79">
        <v>44049</v>
      </c>
      <c r="C1022" s="240">
        <v>2150.5500000000002</v>
      </c>
    </row>
    <row r="1023" spans="2:3">
      <c r="B1023" s="79">
        <v>44048</v>
      </c>
      <c r="C1023" s="240">
        <v>2163.4499999999998</v>
      </c>
    </row>
    <row r="1024" spans="2:3">
      <c r="B1024" s="79">
        <v>44047</v>
      </c>
      <c r="C1024" s="240">
        <v>2165.1</v>
      </c>
    </row>
    <row r="1025" spans="2:3">
      <c r="B1025" s="79">
        <v>44046</v>
      </c>
      <c r="C1025" s="240">
        <v>2093.15</v>
      </c>
    </row>
    <row r="1026" spans="2:3">
      <c r="B1026" s="79">
        <v>44043</v>
      </c>
      <c r="C1026" s="240">
        <v>2063.4499999999998</v>
      </c>
    </row>
    <row r="1027" spans="2:3">
      <c r="B1027" s="79">
        <v>44042</v>
      </c>
      <c r="C1027" s="240">
        <v>2040.2</v>
      </c>
    </row>
    <row r="1028" spans="2:3">
      <c r="B1028" s="79">
        <v>44041</v>
      </c>
      <c r="C1028" s="240">
        <v>2049.6999999999998</v>
      </c>
    </row>
    <row r="1029" spans="2:3">
      <c r="B1029" s="79">
        <v>44040</v>
      </c>
      <c r="C1029" s="240">
        <v>2051.4</v>
      </c>
    </row>
    <row r="1030" spans="2:3">
      <c r="B1030" s="79">
        <v>44039</v>
      </c>
      <c r="C1030" s="240">
        <v>2026.1</v>
      </c>
    </row>
    <row r="1031" spans="2:3">
      <c r="B1031" s="79">
        <v>44036</v>
      </c>
      <c r="C1031" s="240">
        <v>2031.4</v>
      </c>
    </row>
    <row r="1032" spans="2:3">
      <c r="B1032" s="79">
        <v>44035</v>
      </c>
      <c r="C1032" s="240">
        <v>2100.35</v>
      </c>
    </row>
    <row r="1033" spans="2:3">
      <c r="B1033" s="79">
        <v>44034</v>
      </c>
      <c r="C1033" s="240">
        <v>2110</v>
      </c>
    </row>
    <row r="1034" spans="2:3">
      <c r="B1034" s="79">
        <v>44033</v>
      </c>
      <c r="C1034" s="240">
        <v>2040.8</v>
      </c>
    </row>
    <row r="1035" spans="2:3">
      <c r="B1035" s="79">
        <v>44032</v>
      </c>
      <c r="C1035" s="240">
        <v>2019</v>
      </c>
    </row>
    <row r="1036" spans="2:3">
      <c r="B1036" s="79">
        <v>44029</v>
      </c>
      <c r="C1036" s="240">
        <v>1989.75</v>
      </c>
    </row>
    <row r="1037" spans="2:3">
      <c r="B1037" s="79">
        <v>44028</v>
      </c>
      <c r="C1037" s="240">
        <v>2007.05</v>
      </c>
    </row>
    <row r="1038" spans="2:3">
      <c r="B1038" s="79">
        <v>44027</v>
      </c>
      <c r="C1038" s="240">
        <v>2146.35</v>
      </c>
    </row>
    <row r="1039" spans="2:3">
      <c r="B1039" s="79">
        <v>44026</v>
      </c>
      <c r="C1039" s="240">
        <v>2154.85</v>
      </c>
    </row>
    <row r="1040" spans="2:3">
      <c r="B1040" s="79">
        <v>44025</v>
      </c>
      <c r="C1040" s="240">
        <v>2233.9499999999998</v>
      </c>
    </row>
    <row r="1041" spans="2:3">
      <c r="B1041" s="79">
        <v>44022</v>
      </c>
      <c r="C1041" s="240">
        <v>2322.6999999999998</v>
      </c>
    </row>
    <row r="1042" spans="2:3">
      <c r="B1042" s="79">
        <v>44021</v>
      </c>
      <c r="C1042" s="240">
        <v>2320.35</v>
      </c>
    </row>
    <row r="1043" spans="2:3">
      <c r="B1043" s="79">
        <v>44020</v>
      </c>
      <c r="C1043" s="240">
        <v>2319.5500000000002</v>
      </c>
    </row>
    <row r="1044" spans="2:3">
      <c r="B1044" s="79">
        <v>44019</v>
      </c>
      <c r="C1044" s="240">
        <v>2361.6999999999998</v>
      </c>
    </row>
    <row r="1045" spans="2:3">
      <c r="B1045" s="79">
        <v>44018</v>
      </c>
      <c r="C1045" s="240">
        <v>2323</v>
      </c>
    </row>
    <row r="1046" spans="2:3">
      <c r="B1046" s="79">
        <v>44015</v>
      </c>
      <c r="C1046" s="240">
        <v>2290.15</v>
      </c>
    </row>
    <row r="1047" spans="2:3">
      <c r="B1047" s="79">
        <v>44014</v>
      </c>
      <c r="C1047" s="240">
        <v>2295.5</v>
      </c>
    </row>
    <row r="1048" spans="2:3">
      <c r="B1048" s="79">
        <v>44013</v>
      </c>
      <c r="C1048" s="240">
        <v>2289.35</v>
      </c>
    </row>
    <row r="1049" spans="2:3">
      <c r="B1049" s="79">
        <v>44012</v>
      </c>
      <c r="C1049" s="240">
        <v>2317.15</v>
      </c>
    </row>
    <row r="1050" spans="2:3">
      <c r="B1050" s="79">
        <v>44011</v>
      </c>
      <c r="C1050" s="240">
        <v>2290.9499999999998</v>
      </c>
    </row>
    <row r="1051" spans="2:3">
      <c r="B1051" s="79">
        <v>44008</v>
      </c>
      <c r="C1051" s="240">
        <v>2294.4</v>
      </c>
    </row>
    <row r="1052" spans="2:3">
      <c r="B1052" s="79">
        <v>44007</v>
      </c>
      <c r="C1052" s="240">
        <v>2305.5500000000002</v>
      </c>
    </row>
    <row r="1053" spans="2:3">
      <c r="B1053" s="79">
        <v>44006</v>
      </c>
      <c r="C1053" s="240">
        <v>2358.35</v>
      </c>
    </row>
    <row r="1054" spans="2:3">
      <c r="B1054" s="79">
        <v>44005</v>
      </c>
      <c r="C1054" s="240">
        <v>2359.9</v>
      </c>
    </row>
    <row r="1055" spans="2:3">
      <c r="B1055" s="79">
        <v>44004</v>
      </c>
      <c r="C1055" s="240">
        <v>2350.4</v>
      </c>
    </row>
    <row r="1056" spans="2:3">
      <c r="B1056" s="79">
        <v>44001</v>
      </c>
      <c r="C1056" s="240">
        <v>2363.15</v>
      </c>
    </row>
    <row r="1057" spans="2:3">
      <c r="B1057" s="79">
        <v>44000</v>
      </c>
      <c r="C1057" s="240">
        <v>2350.85</v>
      </c>
    </row>
    <row r="1058" spans="2:3">
      <c r="B1058" s="79">
        <v>43999</v>
      </c>
      <c r="C1058" s="240">
        <v>2340.4</v>
      </c>
    </row>
    <row r="1059" spans="2:3">
      <c r="B1059" s="79">
        <v>43998</v>
      </c>
      <c r="C1059" s="240">
        <v>2403.5500000000002</v>
      </c>
    </row>
    <row r="1060" spans="2:3">
      <c r="B1060" s="79">
        <v>43997</v>
      </c>
      <c r="C1060" s="240">
        <v>2365.3000000000002</v>
      </c>
    </row>
    <row r="1061" spans="2:3">
      <c r="B1061" s="79">
        <v>43994</v>
      </c>
      <c r="C1061" s="240">
        <v>2397.8000000000002</v>
      </c>
    </row>
    <row r="1062" spans="2:3">
      <c r="B1062" s="79">
        <v>43993</v>
      </c>
      <c r="C1062" s="240">
        <v>2406.5</v>
      </c>
    </row>
    <row r="1063" spans="2:3">
      <c r="B1063" s="79">
        <v>43992</v>
      </c>
      <c r="C1063" s="240">
        <v>2388.35</v>
      </c>
    </row>
    <row r="1064" spans="2:3">
      <c r="B1064" s="79">
        <v>43991</v>
      </c>
      <c r="C1064" s="240">
        <v>2390.1</v>
      </c>
    </row>
    <row r="1065" spans="2:3">
      <c r="B1065" s="79">
        <v>43990</v>
      </c>
      <c r="C1065" s="240">
        <v>2459.5</v>
      </c>
    </row>
    <row r="1066" spans="2:3">
      <c r="B1066" s="79">
        <v>43987</v>
      </c>
      <c r="C1066" s="240">
        <v>2499</v>
      </c>
    </row>
    <row r="1067" spans="2:3">
      <c r="B1067" s="79">
        <v>43986</v>
      </c>
      <c r="C1067" s="240">
        <v>2414.1999999999998</v>
      </c>
    </row>
    <row r="1068" spans="2:3">
      <c r="B1068" s="79">
        <v>43985</v>
      </c>
      <c r="C1068" s="240">
        <v>2349.3000000000002</v>
      </c>
    </row>
    <row r="1069" spans="2:3">
      <c r="B1069" s="79">
        <v>43984</v>
      </c>
      <c r="C1069" s="240">
        <v>2381.6999999999998</v>
      </c>
    </row>
    <row r="1070" spans="2:3">
      <c r="B1070" s="79">
        <v>43983</v>
      </c>
      <c r="C1070" s="240">
        <v>2305.5</v>
      </c>
    </row>
    <row r="1071" spans="2:3">
      <c r="B1071" s="79">
        <v>43980</v>
      </c>
      <c r="C1071" s="240">
        <v>2269.35</v>
      </c>
    </row>
    <row r="1072" spans="2:3">
      <c r="B1072" s="79">
        <v>43979</v>
      </c>
      <c r="C1072" s="240">
        <v>2308.4499999999998</v>
      </c>
    </row>
    <row r="1073" spans="2:3">
      <c r="B1073" s="79">
        <v>43978</v>
      </c>
      <c r="C1073" s="240">
        <v>2200.1999999999998</v>
      </c>
    </row>
    <row r="1074" spans="2:3">
      <c r="B1074" s="79">
        <v>43977</v>
      </c>
      <c r="C1074" s="240">
        <v>2283.25</v>
      </c>
    </row>
    <row r="1075" spans="2:3">
      <c r="B1075" s="79">
        <v>43973</v>
      </c>
      <c r="C1075" s="240">
        <v>2398.3000000000002</v>
      </c>
    </row>
    <row r="1076" spans="2:3">
      <c r="B1076" s="79">
        <v>43972</v>
      </c>
      <c r="C1076" s="240">
        <v>2470.25</v>
      </c>
    </row>
    <row r="1077" spans="2:3">
      <c r="B1077" s="79">
        <v>43971</v>
      </c>
      <c r="C1077" s="240">
        <v>2454.35</v>
      </c>
    </row>
    <row r="1078" spans="2:3">
      <c r="B1078" s="79">
        <v>43970</v>
      </c>
      <c r="C1078" s="240">
        <v>2337.5</v>
      </c>
    </row>
    <row r="1079" spans="2:3">
      <c r="B1079" s="79">
        <v>43969</v>
      </c>
      <c r="C1079" s="240">
        <v>2306.5500000000002</v>
      </c>
    </row>
    <row r="1080" spans="2:3">
      <c r="B1080" s="79">
        <v>43966</v>
      </c>
      <c r="C1080" s="240">
        <v>2333.8000000000002</v>
      </c>
    </row>
    <row r="1081" spans="2:3">
      <c r="B1081" s="79">
        <v>43965</v>
      </c>
      <c r="C1081" s="240">
        <v>2324.4</v>
      </c>
    </row>
    <row r="1082" spans="2:3">
      <c r="B1082" s="79">
        <v>43964</v>
      </c>
      <c r="C1082" s="240">
        <v>2352.15</v>
      </c>
    </row>
    <row r="1083" spans="2:3">
      <c r="B1083" s="79">
        <v>43963</v>
      </c>
      <c r="C1083" s="240">
        <v>2303.35</v>
      </c>
    </row>
    <row r="1084" spans="2:3">
      <c r="B1084" s="79">
        <v>43962</v>
      </c>
      <c r="C1084" s="240">
        <v>2313.5500000000002</v>
      </c>
    </row>
    <row r="1085" spans="2:3">
      <c r="B1085" s="79">
        <v>43959</v>
      </c>
      <c r="C1085" s="240">
        <v>2255</v>
      </c>
    </row>
    <row r="1086" spans="2:3">
      <c r="B1086" s="79">
        <v>43958</v>
      </c>
      <c r="C1086" s="240">
        <v>2182.1</v>
      </c>
    </row>
    <row r="1087" spans="2:3">
      <c r="B1087" s="79">
        <v>43957</v>
      </c>
      <c r="C1087" s="240">
        <v>2175.6</v>
      </c>
    </row>
    <row r="1088" spans="2:3">
      <c r="B1088" s="79">
        <v>43956</v>
      </c>
      <c r="C1088" s="240">
        <v>2198.9499999999998</v>
      </c>
    </row>
    <row r="1089" spans="2:3">
      <c r="B1089" s="79">
        <v>43955</v>
      </c>
      <c r="C1089" s="240">
        <v>2281.3000000000002</v>
      </c>
    </row>
    <row r="1090" spans="2:3">
      <c r="B1090" s="79">
        <v>43951</v>
      </c>
      <c r="C1090" s="240">
        <v>2383.65</v>
      </c>
    </row>
    <row r="1091" spans="2:3">
      <c r="B1091" s="79">
        <v>43950</v>
      </c>
      <c r="C1091" s="240">
        <v>2344.35</v>
      </c>
    </row>
    <row r="1092" spans="2:3">
      <c r="B1092" s="79">
        <v>43949</v>
      </c>
      <c r="C1092" s="240">
        <v>2305.8000000000002</v>
      </c>
    </row>
    <row r="1093" spans="2:3">
      <c r="B1093" s="79">
        <v>43948</v>
      </c>
      <c r="C1093" s="240">
        <v>2323.9499999999998</v>
      </c>
    </row>
    <row r="1094" spans="2:3">
      <c r="B1094" s="79">
        <v>43945</v>
      </c>
      <c r="C1094" s="240">
        <v>2310.5</v>
      </c>
    </row>
    <row r="1095" spans="2:3">
      <c r="B1095" s="79">
        <v>43944</v>
      </c>
      <c r="C1095" s="240">
        <v>2303.5</v>
      </c>
    </row>
    <row r="1096" spans="2:3">
      <c r="B1096" s="79">
        <v>43943</v>
      </c>
      <c r="C1096" s="240">
        <v>2290.0500000000002</v>
      </c>
    </row>
    <row r="1097" spans="2:3">
      <c r="B1097" s="79">
        <v>43942</v>
      </c>
      <c r="C1097" s="240">
        <v>2238.1999999999998</v>
      </c>
    </row>
    <row r="1098" spans="2:3">
      <c r="B1098" s="79">
        <v>43941</v>
      </c>
      <c r="C1098" s="240">
        <v>2256.25</v>
      </c>
    </row>
    <row r="1099" spans="2:3">
      <c r="B1099" s="79">
        <v>43938</v>
      </c>
      <c r="C1099" s="240">
        <v>2212.1</v>
      </c>
    </row>
    <row r="1100" spans="2:3">
      <c r="B1100" s="79">
        <v>43937</v>
      </c>
      <c r="C1100" s="240">
        <v>2137.85</v>
      </c>
    </row>
    <row r="1101" spans="2:3">
      <c r="B1101" s="79">
        <v>43936</v>
      </c>
      <c r="C1101" s="240">
        <v>2180.9</v>
      </c>
    </row>
    <row r="1102" spans="2:3">
      <c r="B1102" s="79">
        <v>43934</v>
      </c>
      <c r="C1102" s="240">
        <v>2273.0500000000002</v>
      </c>
    </row>
    <row r="1103" spans="2:3">
      <c r="B1103" s="79">
        <v>43930</v>
      </c>
      <c r="C1103" s="240">
        <v>2392.65</v>
      </c>
    </row>
    <row r="1104" spans="2:3">
      <c r="B1104" s="79">
        <v>43929</v>
      </c>
      <c r="C1104" s="240">
        <v>2278.75</v>
      </c>
    </row>
    <row r="1105" spans="2:3">
      <c r="B1105" s="79">
        <v>43928</v>
      </c>
      <c r="C1105" s="240">
        <v>2170.25</v>
      </c>
    </row>
    <row r="1106" spans="2:3">
      <c r="B1106" s="79">
        <v>43924</v>
      </c>
      <c r="C1106" s="240">
        <v>2066.9499999999998</v>
      </c>
    </row>
    <row r="1107" spans="2:3">
      <c r="B1107" s="79">
        <v>43922</v>
      </c>
      <c r="C1107" s="240">
        <v>2082.6999999999998</v>
      </c>
    </row>
    <row r="1108" spans="2:3">
      <c r="B1108" s="79">
        <v>43921</v>
      </c>
      <c r="C1108" s="240">
        <v>2187.5</v>
      </c>
    </row>
    <row r="1109" spans="2:3">
      <c r="B1109" s="79">
        <v>43920</v>
      </c>
      <c r="C1109" s="240">
        <v>2114.5500000000002</v>
      </c>
    </row>
    <row r="1110" spans="2:3">
      <c r="B1110" s="79">
        <v>43917</v>
      </c>
      <c r="C1110" s="240">
        <v>2079.6999999999998</v>
      </c>
    </row>
    <row r="1111" spans="2:3">
      <c r="B1111" s="79">
        <v>43916</v>
      </c>
      <c r="C1111" s="240">
        <v>1994.05</v>
      </c>
    </row>
    <row r="1112" spans="2:3">
      <c r="B1112" s="79">
        <v>43915</v>
      </c>
      <c r="C1112" s="240">
        <v>1899.1</v>
      </c>
    </row>
    <row r="1113" spans="2:3">
      <c r="B1113" s="79">
        <v>43914</v>
      </c>
      <c r="C1113" s="240">
        <v>1808.7</v>
      </c>
    </row>
    <row r="1114" spans="2:3">
      <c r="B1114" s="79">
        <v>43913</v>
      </c>
      <c r="C1114" s="240">
        <v>1820.3</v>
      </c>
    </row>
    <row r="1115" spans="2:3">
      <c r="B1115" s="79">
        <v>43910</v>
      </c>
      <c r="C1115" s="240">
        <v>1916.1</v>
      </c>
    </row>
    <row r="1116" spans="2:3">
      <c r="B1116" s="79">
        <v>43909</v>
      </c>
      <c r="C1116" s="240">
        <v>1824.9</v>
      </c>
    </row>
    <row r="1117" spans="2:3">
      <c r="B1117" s="79">
        <v>43908</v>
      </c>
      <c r="C1117" s="240">
        <v>1920.9</v>
      </c>
    </row>
    <row r="1118" spans="2:3">
      <c r="B1118" s="79">
        <v>43907</v>
      </c>
      <c r="C1118" s="240">
        <v>2021.95</v>
      </c>
    </row>
    <row r="1119" spans="2:3">
      <c r="B1119" s="79">
        <v>43906</v>
      </c>
      <c r="C1119" s="240">
        <v>1996.3</v>
      </c>
    </row>
    <row r="1120" spans="2:3">
      <c r="B1120" s="79">
        <v>43903</v>
      </c>
      <c r="C1120" s="240">
        <v>2101</v>
      </c>
    </row>
    <row r="1121" spans="2:3">
      <c r="B1121" s="79">
        <v>43902</v>
      </c>
      <c r="C1121" s="240">
        <v>2004.5</v>
      </c>
    </row>
    <row r="1122" spans="2:3">
      <c r="B1122" s="79">
        <v>43901</v>
      </c>
      <c r="C1122" s="240">
        <v>2109.9499999999998</v>
      </c>
    </row>
    <row r="1123" spans="2:3">
      <c r="B1123" s="79">
        <v>43899</v>
      </c>
      <c r="C1123" s="240">
        <v>2145.6999999999998</v>
      </c>
    </row>
    <row r="1124" spans="2:3">
      <c r="B1124" s="79">
        <v>43896</v>
      </c>
      <c r="C1124" s="240">
        <v>2242.15</v>
      </c>
    </row>
    <row r="1125" spans="2:3">
      <c r="B1125" s="79">
        <v>43895</v>
      </c>
      <c r="C1125" s="240">
        <v>2247.1999999999998</v>
      </c>
    </row>
    <row r="1126" spans="2:3">
      <c r="B1126" s="79">
        <v>43894</v>
      </c>
      <c r="C1126" s="240">
        <v>2198.4499999999998</v>
      </c>
    </row>
    <row r="1127" spans="2:3">
      <c r="B1127" s="79">
        <v>43893</v>
      </c>
      <c r="C1127" s="240">
        <v>2233.0500000000002</v>
      </c>
    </row>
    <row r="1128" spans="2:3">
      <c r="B1128" s="79">
        <v>43892</v>
      </c>
      <c r="C1128" s="240">
        <v>2228.9499999999998</v>
      </c>
    </row>
    <row r="1129" spans="2:3">
      <c r="B1129" s="79">
        <v>43889</v>
      </c>
      <c r="C1129" s="240">
        <v>2323.9499999999998</v>
      </c>
    </row>
    <row r="1130" spans="2:3">
      <c r="B1130" s="79">
        <v>43888</v>
      </c>
      <c r="C1130" s="240">
        <v>2319.6999999999998</v>
      </c>
    </row>
    <row r="1131" spans="2:3">
      <c r="B1131" s="79">
        <v>43887</v>
      </c>
      <c r="C1131" s="240">
        <v>2358.4</v>
      </c>
    </row>
    <row r="1132" spans="2:3">
      <c r="B1132" s="79">
        <v>43886</v>
      </c>
      <c r="C1132" s="240">
        <v>2331.75</v>
      </c>
    </row>
    <row r="1133" spans="2:3">
      <c r="B1133" s="79">
        <v>43885</v>
      </c>
      <c r="C1133" s="240">
        <v>2389.6999999999998</v>
      </c>
    </row>
    <row r="1134" spans="2:3">
      <c r="B1134" s="79">
        <v>43881</v>
      </c>
      <c r="C1134" s="240">
        <v>2462.65</v>
      </c>
    </row>
    <row r="1135" spans="2:3">
      <c r="B1135" s="79">
        <v>43880</v>
      </c>
      <c r="C1135" s="240">
        <v>2424.5</v>
      </c>
    </row>
    <row r="1136" spans="2:3">
      <c r="B1136" s="79">
        <v>43879</v>
      </c>
      <c r="C1136" s="240">
        <v>2364.9</v>
      </c>
    </row>
    <row r="1137" spans="2:3">
      <c r="B1137" s="79">
        <v>43878</v>
      </c>
      <c r="C1137" s="240">
        <v>2339.4499999999998</v>
      </c>
    </row>
    <row r="1138" spans="2:3">
      <c r="B1138" s="79">
        <v>43875</v>
      </c>
      <c r="C1138" s="240">
        <v>2408.35</v>
      </c>
    </row>
    <row r="1139" spans="2:3">
      <c r="B1139" s="79">
        <v>43874</v>
      </c>
      <c r="C1139" s="240">
        <v>2544.15</v>
      </c>
    </row>
    <row r="1140" spans="2:3">
      <c r="B1140" s="79">
        <v>43873</v>
      </c>
      <c r="C1140" s="240">
        <v>2482.15</v>
      </c>
    </row>
    <row r="1141" spans="2:3">
      <c r="B1141" s="79">
        <v>43872</v>
      </c>
      <c r="C1141" s="240">
        <v>2394.5</v>
      </c>
    </row>
    <row r="1142" spans="2:3">
      <c r="B1142" s="79">
        <v>43871</v>
      </c>
      <c r="C1142" s="240">
        <v>2483.65</v>
      </c>
    </row>
    <row r="1143" spans="2:3">
      <c r="B1143" s="79">
        <v>43868</v>
      </c>
      <c r="C1143" s="240">
        <v>2287.1999999999998</v>
      </c>
    </row>
    <row r="1144" spans="2:3">
      <c r="B1144" s="79">
        <v>43867</v>
      </c>
      <c r="C1144" s="240">
        <v>2294.35</v>
      </c>
    </row>
    <row r="1145" spans="2:3">
      <c r="B1145" s="79">
        <v>43866</v>
      </c>
      <c r="C1145" s="240">
        <v>2248.9</v>
      </c>
    </row>
    <row r="1146" spans="2:3">
      <c r="B1146" s="79">
        <v>43865</v>
      </c>
      <c r="C1146" s="240">
        <v>2155.3000000000002</v>
      </c>
    </row>
    <row r="1147" spans="2:3">
      <c r="B1147" s="79">
        <v>43864</v>
      </c>
      <c r="C1147" s="240">
        <v>2131.65</v>
      </c>
    </row>
    <row r="1148" spans="2:3">
      <c r="B1148" s="79">
        <v>43862</v>
      </c>
      <c r="C1148" s="240">
        <v>2072.0500000000002</v>
      </c>
    </row>
    <row r="1149" spans="2:3">
      <c r="B1149" s="79">
        <v>43861</v>
      </c>
      <c r="C1149" s="240">
        <v>2133.9499999999998</v>
      </c>
    </row>
    <row r="1150" spans="2:3">
      <c r="B1150" s="79">
        <v>43860</v>
      </c>
      <c r="C1150" s="240">
        <v>2051.3000000000002</v>
      </c>
    </row>
    <row r="1151" spans="2:3">
      <c r="B1151" s="79">
        <v>43859</v>
      </c>
      <c r="C1151" s="240">
        <v>1974.65</v>
      </c>
    </row>
    <row r="1152" spans="2:3">
      <c r="B1152" s="79">
        <v>43858</v>
      </c>
      <c r="C1152" s="240">
        <v>1930.45</v>
      </c>
    </row>
    <row r="1153" spans="2:3">
      <c r="B1153" s="79">
        <v>43857</v>
      </c>
      <c r="C1153" s="240">
        <v>1951.5</v>
      </c>
    </row>
    <row r="1154" spans="2:3">
      <c r="B1154" s="79">
        <v>43854</v>
      </c>
      <c r="C1154" s="240">
        <v>1948.6</v>
      </c>
    </row>
    <row r="1155" spans="2:3">
      <c r="B1155" s="79">
        <v>43853</v>
      </c>
      <c r="C1155" s="240">
        <v>1924.7</v>
      </c>
    </row>
    <row r="1156" spans="2:3">
      <c r="B1156" s="79">
        <v>43852</v>
      </c>
      <c r="C1156" s="240">
        <v>1914.7</v>
      </c>
    </row>
    <row r="1157" spans="2:3">
      <c r="B1157" s="79">
        <v>43851</v>
      </c>
      <c r="C1157" s="240">
        <v>1912.35</v>
      </c>
    </row>
    <row r="1158" spans="2:3">
      <c r="B1158" s="79">
        <v>43850</v>
      </c>
      <c r="C1158" s="240">
        <v>1936.65</v>
      </c>
    </row>
    <row r="1159" spans="2:3">
      <c r="B1159" s="79">
        <v>43847</v>
      </c>
      <c r="C1159" s="240">
        <v>1990.55</v>
      </c>
    </row>
    <row r="1160" spans="2:3">
      <c r="B1160" s="79">
        <v>43846</v>
      </c>
      <c r="C1160" s="240">
        <v>1946.05</v>
      </c>
    </row>
    <row r="1161" spans="2:3">
      <c r="B1161" s="79">
        <v>43845</v>
      </c>
      <c r="C1161" s="240">
        <v>1933.55</v>
      </c>
    </row>
    <row r="1162" spans="2:3">
      <c r="B1162" s="79">
        <v>43844</v>
      </c>
      <c r="C1162" s="240">
        <v>1930.75</v>
      </c>
    </row>
    <row r="1163" spans="2:3">
      <c r="B1163" s="79">
        <v>43843</v>
      </c>
      <c r="C1163" s="240">
        <v>1914.65</v>
      </c>
    </row>
    <row r="1164" spans="2:3">
      <c r="B1164" s="79">
        <v>43840</v>
      </c>
      <c r="C1164" s="240">
        <v>1876.95</v>
      </c>
    </row>
    <row r="1165" spans="2:3">
      <c r="B1165" s="79">
        <v>43839</v>
      </c>
      <c r="C1165" s="240">
        <v>1880.55</v>
      </c>
    </row>
    <row r="1166" spans="2:3">
      <c r="B1166" s="79">
        <v>43838</v>
      </c>
      <c r="C1166" s="240">
        <v>1829.05</v>
      </c>
    </row>
    <row r="1167" spans="2:3">
      <c r="B1167" s="79">
        <v>43837</v>
      </c>
      <c r="C1167" s="240">
        <v>1815.75</v>
      </c>
    </row>
    <row r="1168" spans="2:3">
      <c r="B1168" s="79">
        <v>43836</v>
      </c>
      <c r="C1168" s="240">
        <v>1789.9</v>
      </c>
    </row>
    <row r="1169" spans="2:3">
      <c r="B1169" s="79">
        <v>43833</v>
      </c>
      <c r="C1169" s="240">
        <v>1843.55</v>
      </c>
    </row>
    <row r="1170" spans="2:3">
      <c r="B1170" s="79">
        <v>43832</v>
      </c>
      <c r="C1170" s="240">
        <v>1824.2</v>
      </c>
    </row>
    <row r="1171" spans="2:3">
      <c r="B1171" s="79">
        <v>43831</v>
      </c>
      <c r="C1171" s="240">
        <v>1828.5</v>
      </c>
    </row>
    <row r="1172" spans="2:3">
      <c r="B1172" s="79">
        <v>43830</v>
      </c>
      <c r="C1172" s="240">
        <v>1838.35</v>
      </c>
    </row>
    <row r="1173" spans="2:3">
      <c r="B1173" s="79">
        <v>43829</v>
      </c>
      <c r="C1173" s="240">
        <v>1883.55</v>
      </c>
    </row>
    <row r="1174" spans="2:3">
      <c r="B1174" s="79">
        <v>43826</v>
      </c>
      <c r="C1174" s="240">
        <v>1925.55</v>
      </c>
    </row>
    <row r="1175" spans="2:3">
      <c r="B1175" s="79">
        <v>43825</v>
      </c>
      <c r="C1175" s="240">
        <v>1921.1</v>
      </c>
    </row>
    <row r="1176" spans="2:3">
      <c r="B1176" s="79">
        <v>43823</v>
      </c>
      <c r="C1176" s="240">
        <v>1907.4</v>
      </c>
    </row>
    <row r="1177" spans="2:3">
      <c r="B1177" s="79">
        <v>43822</v>
      </c>
      <c r="C1177" s="240">
        <v>1923.1</v>
      </c>
    </row>
    <row r="1178" spans="2:3">
      <c r="B1178" s="79">
        <v>43819</v>
      </c>
      <c r="C1178" s="240">
        <v>1919.6</v>
      </c>
    </row>
    <row r="1179" spans="2:3">
      <c r="B1179" s="79">
        <v>43818</v>
      </c>
      <c r="C1179" s="240">
        <v>1935.6</v>
      </c>
    </row>
    <row r="1180" spans="2:3">
      <c r="B1180" s="79">
        <v>43817</v>
      </c>
      <c r="C1180" s="240">
        <v>1913.5</v>
      </c>
    </row>
    <row r="1181" spans="2:3">
      <c r="B1181" s="79">
        <v>43816</v>
      </c>
      <c r="C1181" s="240">
        <v>1883.95</v>
      </c>
    </row>
    <row r="1182" spans="2:3">
      <c r="B1182" s="79">
        <v>43815</v>
      </c>
      <c r="C1182" s="240">
        <v>1770.4</v>
      </c>
    </row>
    <row r="1183" spans="2:3">
      <c r="B1183" s="79">
        <v>43812</v>
      </c>
      <c r="C1183" s="240">
        <v>1782.75</v>
      </c>
    </row>
    <row r="1184" spans="2:3">
      <c r="B1184" s="79">
        <v>43811</v>
      </c>
      <c r="C1184" s="240">
        <v>1778.55</v>
      </c>
    </row>
    <row r="1185" spans="2:3">
      <c r="B1185" s="79">
        <v>43810</v>
      </c>
      <c r="C1185" s="240">
        <v>1724</v>
      </c>
    </row>
    <row r="1186" spans="2:3">
      <c r="B1186" s="79">
        <v>43809</v>
      </c>
      <c r="C1186" s="240">
        <v>1736.6</v>
      </c>
    </row>
    <row r="1187" spans="2:3">
      <c r="B1187" s="79">
        <v>43808</v>
      </c>
      <c r="C1187" s="240">
        <v>1780.55</v>
      </c>
    </row>
    <row r="1188" spans="2:3">
      <c r="B1188" s="79">
        <v>43805</v>
      </c>
      <c r="C1188" s="240">
        <v>1801.4</v>
      </c>
    </row>
    <row r="1189" spans="2:3">
      <c r="B1189" s="79">
        <v>43804</v>
      </c>
      <c r="C1189" s="240">
        <v>1824.75</v>
      </c>
    </row>
    <row r="1190" spans="2:3">
      <c r="B1190" s="79">
        <v>43803</v>
      </c>
      <c r="C1190" s="240">
        <v>1840.95</v>
      </c>
    </row>
    <row r="1191" spans="2:3">
      <c r="B1191" s="79">
        <v>43802</v>
      </c>
      <c r="C1191" s="240">
        <v>1832.6</v>
      </c>
    </row>
    <row r="1192" spans="2:3">
      <c r="B1192" s="79">
        <v>43801</v>
      </c>
      <c r="C1192" s="240">
        <v>1846.7</v>
      </c>
    </row>
    <row r="1193" spans="2:3">
      <c r="B1193" s="79">
        <v>43798</v>
      </c>
      <c r="C1193" s="240">
        <v>1822.5</v>
      </c>
    </row>
    <row r="1194" spans="2:3">
      <c r="B1194" s="79">
        <v>43797</v>
      </c>
      <c r="C1194" s="240">
        <v>1844.25</v>
      </c>
    </row>
    <row r="1195" spans="2:3">
      <c r="B1195" s="79">
        <v>43796</v>
      </c>
      <c r="C1195" s="240">
        <v>1846.15</v>
      </c>
    </row>
    <row r="1196" spans="2:3">
      <c r="B1196" s="79">
        <v>43795</v>
      </c>
      <c r="C1196" s="240">
        <v>1787.2</v>
      </c>
    </row>
    <row r="1197" spans="2:3">
      <c r="B1197" s="79">
        <v>43794</v>
      </c>
      <c r="C1197" s="240">
        <v>1837.65</v>
      </c>
    </row>
    <row r="1198" spans="2:3">
      <c r="B1198" s="79">
        <v>43791</v>
      </c>
      <c r="C1198" s="240">
        <v>1837.25</v>
      </c>
    </row>
    <row r="1199" spans="2:3">
      <c r="B1199" s="79">
        <v>43790</v>
      </c>
      <c r="C1199" s="240">
        <v>1818.75</v>
      </c>
    </row>
    <row r="1200" spans="2:3">
      <c r="B1200" s="79">
        <v>43789</v>
      </c>
      <c r="C1200" s="240">
        <v>1826.2</v>
      </c>
    </row>
    <row r="1201" spans="2:3">
      <c r="B1201" s="79">
        <v>43788</v>
      </c>
      <c r="C1201" s="240">
        <v>1841.65</v>
      </c>
    </row>
    <row r="1202" spans="2:3">
      <c r="B1202" s="79">
        <v>43787</v>
      </c>
      <c r="C1202" s="240">
        <v>1829.45</v>
      </c>
    </row>
    <row r="1203" spans="2:3">
      <c r="B1203" s="79">
        <v>43784</v>
      </c>
      <c r="C1203" s="240">
        <v>1870.85</v>
      </c>
    </row>
    <row r="1204" spans="2:3">
      <c r="B1204" s="79">
        <v>43783</v>
      </c>
      <c r="C1204" s="240">
        <v>1920</v>
      </c>
    </row>
    <row r="1205" spans="2:3">
      <c r="B1205" s="79">
        <v>43782</v>
      </c>
      <c r="C1205" s="240">
        <v>1959.95</v>
      </c>
    </row>
    <row r="1206" spans="2:3">
      <c r="B1206" s="79">
        <v>43780</v>
      </c>
      <c r="C1206" s="240">
        <v>1966.2</v>
      </c>
    </row>
    <row r="1207" spans="2:3">
      <c r="B1207" s="79">
        <v>43777</v>
      </c>
      <c r="C1207" s="240">
        <v>1968.85</v>
      </c>
    </row>
    <row r="1208" spans="2:3">
      <c r="B1208" s="79">
        <v>43776</v>
      </c>
      <c r="C1208" s="240">
        <v>1987.85</v>
      </c>
    </row>
    <row r="1209" spans="2:3">
      <c r="B1209" s="79">
        <v>43775</v>
      </c>
      <c r="C1209" s="240">
        <v>1978.85</v>
      </c>
    </row>
    <row r="1210" spans="2:3">
      <c r="B1210" s="79">
        <v>43774</v>
      </c>
      <c r="C1210" s="240">
        <v>1976.85</v>
      </c>
    </row>
    <row r="1211" spans="2:3">
      <c r="B1211" s="79">
        <v>43773</v>
      </c>
      <c r="C1211" s="240">
        <v>1956.65</v>
      </c>
    </row>
    <row r="1212" spans="2:3">
      <c r="B1212" s="79">
        <v>43770</v>
      </c>
      <c r="C1212" s="240">
        <v>1966.6</v>
      </c>
    </row>
    <row r="1213" spans="2:3">
      <c r="B1213" s="79">
        <v>43769</v>
      </c>
      <c r="C1213" s="240">
        <v>1994.65</v>
      </c>
    </row>
    <row r="1214" spans="2:3">
      <c r="B1214" s="79">
        <v>43768</v>
      </c>
      <c r="C1214" s="240">
        <v>1975.7</v>
      </c>
    </row>
    <row r="1215" spans="2:3">
      <c r="B1215" s="79">
        <v>43767</v>
      </c>
      <c r="C1215" s="240">
        <v>1942.1</v>
      </c>
    </row>
    <row r="1216" spans="2:3">
      <c r="B1216" s="79">
        <v>43765</v>
      </c>
      <c r="C1216" s="240">
        <v>1917.1</v>
      </c>
    </row>
    <row r="1217" spans="2:3">
      <c r="B1217" s="79">
        <v>43763</v>
      </c>
      <c r="C1217" s="240">
        <v>1883.95</v>
      </c>
    </row>
    <row r="1218" spans="2:3">
      <c r="B1218" s="79">
        <v>43762</v>
      </c>
      <c r="C1218" s="240">
        <v>1892.3</v>
      </c>
    </row>
    <row r="1219" spans="2:3">
      <c r="B1219" s="79">
        <v>43761</v>
      </c>
      <c r="C1219" s="240">
        <v>1900.75</v>
      </c>
    </row>
    <row r="1220" spans="2:3">
      <c r="B1220" s="79">
        <v>43760</v>
      </c>
      <c r="C1220" s="240">
        <v>1913.95</v>
      </c>
    </row>
    <row r="1221" spans="2:3">
      <c r="B1221" s="79">
        <v>43756</v>
      </c>
      <c r="C1221" s="240">
        <v>1924.85</v>
      </c>
    </row>
    <row r="1222" spans="2:3">
      <c r="B1222" s="79">
        <v>43755</v>
      </c>
      <c r="C1222" s="240">
        <v>1925.6</v>
      </c>
    </row>
    <row r="1223" spans="2:3">
      <c r="B1223" s="79">
        <v>43754</v>
      </c>
      <c r="C1223" s="240">
        <v>1870.5</v>
      </c>
    </row>
    <row r="1224" spans="2:3">
      <c r="B1224" s="79">
        <v>43753</v>
      </c>
      <c r="C1224" s="240">
        <v>1838.7</v>
      </c>
    </row>
    <row r="1225" spans="2:3">
      <c r="B1225" s="79">
        <v>43752</v>
      </c>
      <c r="C1225" s="240">
        <v>1828.05</v>
      </c>
    </row>
    <row r="1226" spans="2:3">
      <c r="B1226" s="79">
        <v>43749</v>
      </c>
      <c r="C1226" s="240">
        <v>1843.2</v>
      </c>
    </row>
    <row r="1227" spans="2:3">
      <c r="B1227" s="79">
        <v>43748</v>
      </c>
      <c r="C1227" s="240">
        <v>1821.35</v>
      </c>
    </row>
    <row r="1228" spans="2:3">
      <c r="B1228" s="79">
        <v>43747</v>
      </c>
      <c r="C1228" s="240">
        <v>1820.4</v>
      </c>
    </row>
    <row r="1229" spans="2:3">
      <c r="B1229" s="79">
        <v>43745</v>
      </c>
      <c r="C1229" s="240">
        <v>1847.3</v>
      </c>
    </row>
    <row r="1230" spans="2:3">
      <c r="B1230" s="79">
        <v>43742</v>
      </c>
      <c r="C1230" s="240">
        <v>1894.65</v>
      </c>
    </row>
    <row r="1231" spans="2:3">
      <c r="B1231" s="79">
        <v>43741</v>
      </c>
      <c r="C1231" s="240">
        <v>1885.2</v>
      </c>
    </row>
    <row r="1232" spans="2:3">
      <c r="B1232" s="79">
        <v>43739</v>
      </c>
      <c r="C1232" s="240">
        <v>1896</v>
      </c>
    </row>
    <row r="1233" spans="2:3">
      <c r="B1233" s="79">
        <v>43738</v>
      </c>
      <c r="C1233" s="240">
        <v>1860.6</v>
      </c>
    </row>
    <row r="1234" spans="2:3">
      <c r="B1234" s="79">
        <v>43735</v>
      </c>
      <c r="C1234" s="240">
        <v>1894.55</v>
      </c>
    </row>
    <row r="1235" spans="2:3">
      <c r="B1235" s="79">
        <v>43734</v>
      </c>
      <c r="C1235" s="240">
        <v>1878.8</v>
      </c>
    </row>
    <row r="1236" spans="2:3">
      <c r="B1236" s="79">
        <v>43733</v>
      </c>
      <c r="C1236" s="240">
        <v>1902.2</v>
      </c>
    </row>
    <row r="1237" spans="2:3">
      <c r="B1237" s="79">
        <v>43732</v>
      </c>
      <c r="C1237" s="240">
        <v>1880.25</v>
      </c>
    </row>
    <row r="1238" spans="2:3">
      <c r="B1238" s="79">
        <v>43731</v>
      </c>
      <c r="C1238" s="240">
        <v>1917</v>
      </c>
    </row>
    <row r="1239" spans="2:3">
      <c r="B1239" s="79">
        <v>43728</v>
      </c>
      <c r="C1239" s="240">
        <v>1761.2</v>
      </c>
    </row>
    <row r="1240" spans="2:3">
      <c r="B1240" s="79">
        <v>43727</v>
      </c>
      <c r="C1240" s="240">
        <v>1619.35</v>
      </c>
    </row>
    <row r="1241" spans="2:3">
      <c r="B1241" s="79">
        <v>43726</v>
      </c>
      <c r="C1241" s="240">
        <v>1646.9</v>
      </c>
    </row>
    <row r="1242" spans="2:3">
      <c r="B1242" s="79">
        <v>43725</v>
      </c>
      <c r="C1242" s="240">
        <v>1603.05</v>
      </c>
    </row>
    <row r="1243" spans="2:3">
      <c r="B1243" s="79">
        <v>43724</v>
      </c>
      <c r="C1243" s="240">
        <v>1596.25</v>
      </c>
    </row>
    <row r="1244" spans="2:3">
      <c r="B1244" s="79">
        <v>43721</v>
      </c>
      <c r="C1244" s="240">
        <v>1569.55</v>
      </c>
    </row>
    <row r="1245" spans="2:3">
      <c r="B1245" s="79">
        <v>43720</v>
      </c>
      <c r="C1245" s="240">
        <v>1568.25</v>
      </c>
    </row>
    <row r="1246" spans="2:3">
      <c r="B1246" s="79">
        <v>43719</v>
      </c>
      <c r="C1246" s="240">
        <v>1571.05</v>
      </c>
    </row>
    <row r="1247" spans="2:3">
      <c r="B1247" s="79">
        <v>43717</v>
      </c>
      <c r="C1247" s="240">
        <v>1568.8</v>
      </c>
    </row>
    <row r="1248" spans="2:3">
      <c r="B1248" s="79">
        <v>43714</v>
      </c>
      <c r="C1248" s="240">
        <v>1529.7</v>
      </c>
    </row>
    <row r="1249" spans="2:3">
      <c r="B1249" s="79">
        <v>43713</v>
      </c>
      <c r="C1249" s="240">
        <v>1521.75</v>
      </c>
    </row>
    <row r="1250" spans="2:3">
      <c r="B1250" s="79">
        <v>43712</v>
      </c>
      <c r="C1250" s="240">
        <v>1524.85</v>
      </c>
    </row>
    <row r="1251" spans="2:3">
      <c r="B1251" s="79">
        <v>43711</v>
      </c>
      <c r="C1251" s="240">
        <v>1508</v>
      </c>
    </row>
    <row r="1252" spans="2:3">
      <c r="B1252" s="79">
        <v>43707</v>
      </c>
      <c r="C1252" s="240">
        <v>1571.15</v>
      </c>
    </row>
    <row r="1253" spans="2:3">
      <c r="B1253" s="79">
        <v>43706</v>
      </c>
      <c r="C1253" s="240">
        <v>1547.05</v>
      </c>
    </row>
    <row r="1254" spans="2:3">
      <c r="B1254" s="79">
        <v>43705</v>
      </c>
      <c r="C1254" s="240">
        <v>1553.3</v>
      </c>
    </row>
    <row r="1255" spans="2:3">
      <c r="B1255" s="79">
        <v>43704</v>
      </c>
      <c r="C1255" s="240">
        <v>1534.1</v>
      </c>
    </row>
    <row r="1256" spans="2:3">
      <c r="B1256" s="79">
        <v>43703</v>
      </c>
      <c r="C1256" s="240">
        <v>1531.05</v>
      </c>
    </row>
    <row r="1257" spans="2:3">
      <c r="B1257" s="79">
        <v>43700</v>
      </c>
      <c r="C1257" s="240">
        <v>1470.2</v>
      </c>
    </row>
    <row r="1258" spans="2:3">
      <c r="B1258" s="79">
        <v>43699</v>
      </c>
      <c r="C1258" s="240">
        <v>1485.75</v>
      </c>
    </row>
    <row r="1259" spans="2:3">
      <c r="B1259" s="79">
        <v>43698</v>
      </c>
      <c r="C1259" s="240">
        <v>1481.75</v>
      </c>
    </row>
    <row r="1260" spans="2:3">
      <c r="B1260" s="79">
        <v>43697</v>
      </c>
      <c r="C1260" s="240">
        <v>1475</v>
      </c>
    </row>
    <row r="1261" spans="2:3">
      <c r="B1261" s="79">
        <v>43696</v>
      </c>
      <c r="C1261" s="240">
        <v>1504.7</v>
      </c>
    </row>
    <row r="1262" spans="2:3">
      <c r="B1262" s="79">
        <v>43693</v>
      </c>
      <c r="C1262" s="240">
        <v>1492.7</v>
      </c>
    </row>
    <row r="1263" spans="2:3">
      <c r="B1263" s="79">
        <v>43691</v>
      </c>
      <c r="C1263" s="240">
        <v>1490.6</v>
      </c>
    </row>
    <row r="1264" spans="2:3">
      <c r="B1264" s="79">
        <v>43690</v>
      </c>
      <c r="C1264" s="240">
        <v>1460.9</v>
      </c>
    </row>
    <row r="1265" spans="2:3">
      <c r="B1265" s="79">
        <v>43686</v>
      </c>
      <c r="C1265" s="240">
        <v>1450.8</v>
      </c>
    </row>
    <row r="1266" spans="2:3">
      <c r="B1266" s="79">
        <v>43685</v>
      </c>
      <c r="C1266" s="240">
        <v>1429.75</v>
      </c>
    </row>
    <row r="1267" spans="2:3">
      <c r="B1267" s="79">
        <v>43684</v>
      </c>
      <c r="C1267" s="240">
        <v>1434.3</v>
      </c>
    </row>
    <row r="1268" spans="2:3">
      <c r="B1268" s="79">
        <v>43683</v>
      </c>
      <c r="C1268" s="240">
        <v>1490.45</v>
      </c>
    </row>
    <row r="1269" spans="2:3">
      <c r="B1269" s="79">
        <v>43682</v>
      </c>
      <c r="C1269" s="240">
        <v>1490.05</v>
      </c>
    </row>
    <row r="1270" spans="2:3">
      <c r="B1270" s="79">
        <v>43679</v>
      </c>
      <c r="C1270" s="240">
        <v>1514.2</v>
      </c>
    </row>
    <row r="1271" spans="2:3">
      <c r="B1271" s="79">
        <v>43678</v>
      </c>
      <c r="C1271" s="240">
        <v>1483.6</v>
      </c>
    </row>
    <row r="1272" spans="2:3">
      <c r="B1272" s="79">
        <v>43677</v>
      </c>
      <c r="C1272" s="240">
        <v>1482.7</v>
      </c>
    </row>
    <row r="1273" spans="2:3">
      <c r="B1273" s="79">
        <v>43676</v>
      </c>
      <c r="C1273" s="240">
        <v>1459.7</v>
      </c>
    </row>
    <row r="1274" spans="2:3">
      <c r="B1274" s="79">
        <v>43675</v>
      </c>
      <c r="C1274" s="240">
        <v>1449.9</v>
      </c>
    </row>
    <row r="1275" spans="2:3">
      <c r="B1275" s="79">
        <v>43672</v>
      </c>
      <c r="C1275" s="240">
        <v>1425.05</v>
      </c>
    </row>
    <row r="1276" spans="2:3">
      <c r="B1276" s="79">
        <v>43671</v>
      </c>
      <c r="C1276" s="240">
        <v>1420.15</v>
      </c>
    </row>
    <row r="1277" spans="2:3">
      <c r="B1277" s="79">
        <v>43670</v>
      </c>
      <c r="C1277" s="240">
        <v>1423.9</v>
      </c>
    </row>
    <row r="1278" spans="2:3">
      <c r="B1278" s="79">
        <v>43669</v>
      </c>
      <c r="C1278" s="240">
        <v>1402.35</v>
      </c>
    </row>
    <row r="1279" spans="2:3">
      <c r="B1279" s="79">
        <v>43668</v>
      </c>
      <c r="C1279" s="240">
        <v>1417.55</v>
      </c>
    </row>
    <row r="1280" spans="2:3">
      <c r="B1280" s="79">
        <v>43665</v>
      </c>
      <c r="C1280" s="240">
        <v>1402.05</v>
      </c>
    </row>
    <row r="1281" spans="2:3">
      <c r="B1281" s="79">
        <v>43664</v>
      </c>
      <c r="C1281" s="240">
        <v>1439.4</v>
      </c>
    </row>
    <row r="1282" spans="2:3">
      <c r="B1282" s="79">
        <v>43663</v>
      </c>
      <c r="C1282" s="240">
        <v>1463.8</v>
      </c>
    </row>
    <row r="1283" spans="2:3">
      <c r="B1283" s="79">
        <v>43662</v>
      </c>
      <c r="C1283" s="240">
        <v>1463.6</v>
      </c>
    </row>
    <row r="1284" spans="2:3">
      <c r="B1284" s="79">
        <v>43661</v>
      </c>
      <c r="C1284" s="240">
        <v>1425.25</v>
      </c>
    </row>
    <row r="1285" spans="2:3">
      <c r="B1285" s="79">
        <v>43658</v>
      </c>
      <c r="C1285" s="240">
        <v>1359.4</v>
      </c>
    </row>
    <row r="1286" spans="2:3">
      <c r="B1286" s="79">
        <v>43657</v>
      </c>
      <c r="C1286" s="240">
        <v>1373</v>
      </c>
    </row>
    <row r="1287" spans="2:3">
      <c r="B1287" s="79">
        <v>43656</v>
      </c>
      <c r="C1287" s="240">
        <v>1350.8</v>
      </c>
    </row>
    <row r="1288" spans="2:3">
      <c r="B1288" s="79">
        <v>43655</v>
      </c>
      <c r="C1288" s="240">
        <v>1374.95</v>
      </c>
    </row>
    <row r="1289" spans="2:3">
      <c r="B1289" s="79">
        <v>43654</v>
      </c>
      <c r="C1289" s="240">
        <v>1393</v>
      </c>
    </row>
    <row r="1290" spans="2:3">
      <c r="B1290" s="79">
        <v>43651</v>
      </c>
      <c r="C1290" s="240">
        <v>1356.15</v>
      </c>
    </row>
    <row r="1291" spans="2:3">
      <c r="B1291" s="79">
        <v>43650</v>
      </c>
      <c r="C1291" s="240">
        <v>1433</v>
      </c>
    </row>
    <row r="1292" spans="2:3">
      <c r="B1292" s="79">
        <v>43649</v>
      </c>
      <c r="C1292" s="240">
        <v>1460.1</v>
      </c>
    </row>
    <row r="1293" spans="2:3">
      <c r="B1293" s="79">
        <v>43648</v>
      </c>
      <c r="C1293" s="240">
        <v>1446.6</v>
      </c>
    </row>
    <row r="1294" spans="2:3">
      <c r="B1294" s="79">
        <v>43647</v>
      </c>
      <c r="C1294" s="240">
        <v>1426.05</v>
      </c>
    </row>
    <row r="1295" spans="2:3">
      <c r="B1295" s="79">
        <v>43644</v>
      </c>
      <c r="C1295" s="240">
        <v>1397.9</v>
      </c>
    </row>
    <row r="1296" spans="2:3">
      <c r="B1296" s="79">
        <v>43643</v>
      </c>
      <c r="C1296" s="240">
        <v>1390.55</v>
      </c>
    </row>
    <row r="1297" spans="2:3">
      <c r="B1297" s="79">
        <v>43642</v>
      </c>
      <c r="C1297" s="240">
        <v>1387.45</v>
      </c>
    </row>
    <row r="1298" spans="2:3">
      <c r="B1298" s="79">
        <v>43641</v>
      </c>
      <c r="C1298" s="240">
        <v>1330.65</v>
      </c>
    </row>
    <row r="1299" spans="2:3">
      <c r="B1299" s="79">
        <v>43640</v>
      </c>
      <c r="C1299" s="240">
        <v>1329.2</v>
      </c>
    </row>
    <row r="1300" spans="2:3">
      <c r="B1300" s="79">
        <v>43637</v>
      </c>
      <c r="C1300" s="240">
        <v>1320.45</v>
      </c>
    </row>
    <row r="1301" spans="2:3">
      <c r="B1301" s="79">
        <v>43636</v>
      </c>
      <c r="C1301" s="240">
        <v>1336.15</v>
      </c>
    </row>
    <row r="1302" spans="2:3">
      <c r="B1302" s="79">
        <v>43635</v>
      </c>
      <c r="C1302" s="240">
        <v>1335.7</v>
      </c>
    </row>
    <row r="1303" spans="2:3">
      <c r="B1303" s="79">
        <v>43634</v>
      </c>
      <c r="C1303" s="240">
        <v>1342</v>
      </c>
    </row>
    <row r="1304" spans="2:3">
      <c r="B1304" s="79">
        <v>43633</v>
      </c>
      <c r="C1304" s="240">
        <v>1297.5</v>
      </c>
    </row>
    <row r="1305" spans="2:3">
      <c r="B1305" s="79">
        <v>43630</v>
      </c>
      <c r="C1305" s="240">
        <v>1330.6</v>
      </c>
    </row>
    <row r="1306" spans="2:3">
      <c r="B1306" s="79">
        <v>43629</v>
      </c>
      <c r="C1306" s="240">
        <v>1305</v>
      </c>
    </row>
    <row r="1307" spans="2:3">
      <c r="B1307" s="79">
        <v>43628</v>
      </c>
      <c r="C1307" s="240">
        <v>1310.5</v>
      </c>
    </row>
    <row r="1308" spans="2:3">
      <c r="B1308" s="79">
        <v>43627</v>
      </c>
      <c r="C1308" s="240">
        <v>1296.9000000000001</v>
      </c>
    </row>
    <row r="1309" spans="2:3">
      <c r="B1309" s="79">
        <v>43626</v>
      </c>
      <c r="C1309" s="240">
        <v>1299.7</v>
      </c>
    </row>
    <row r="1310" spans="2:3">
      <c r="B1310" s="79">
        <v>43623</v>
      </c>
      <c r="C1310" s="240">
        <v>1296.6500000000001</v>
      </c>
    </row>
    <row r="1311" spans="2:3">
      <c r="B1311" s="79">
        <v>43622</v>
      </c>
      <c r="C1311" s="240">
        <v>1317.65</v>
      </c>
    </row>
    <row r="1312" spans="2:3">
      <c r="B1312" s="79">
        <v>43620</v>
      </c>
      <c r="C1312" s="240">
        <v>1333.05</v>
      </c>
    </row>
    <row r="1313" spans="2:3">
      <c r="B1313" s="79">
        <v>43619</v>
      </c>
      <c r="C1313" s="240">
        <v>1340.3</v>
      </c>
    </row>
    <row r="1314" spans="2:3">
      <c r="B1314" s="79">
        <v>43616</v>
      </c>
      <c r="C1314" s="240">
        <v>1323.1</v>
      </c>
    </row>
    <row r="1315" spans="2:3">
      <c r="B1315" s="79">
        <v>43615</v>
      </c>
      <c r="C1315" s="240">
        <v>1303.9000000000001</v>
      </c>
    </row>
    <row r="1316" spans="2:3">
      <c r="B1316" s="79">
        <v>43614</v>
      </c>
      <c r="C1316" s="240">
        <v>1307.05</v>
      </c>
    </row>
    <row r="1317" spans="2:3">
      <c r="B1317" s="79">
        <v>43613</v>
      </c>
      <c r="C1317" s="240">
        <v>1310.5</v>
      </c>
    </row>
    <row r="1318" spans="2:3">
      <c r="B1318" s="79">
        <v>43612</v>
      </c>
      <c r="C1318" s="240">
        <v>1289.95</v>
      </c>
    </row>
    <row r="1319" spans="2:3">
      <c r="B1319" s="79">
        <v>43609</v>
      </c>
      <c r="C1319" s="240">
        <v>1341.05</v>
      </c>
    </row>
    <row r="1320" spans="2:3">
      <c r="B1320" s="79">
        <v>43608</v>
      </c>
      <c r="C1320" s="240">
        <v>1303.1500000000001</v>
      </c>
    </row>
    <row r="1321" spans="2:3">
      <c r="B1321" s="79">
        <v>43607</v>
      </c>
      <c r="C1321" s="240">
        <v>1299.1500000000001</v>
      </c>
    </row>
    <row r="1322" spans="2:3">
      <c r="B1322" s="79">
        <v>43606</v>
      </c>
      <c r="C1322" s="240">
        <v>1272.0999999999999</v>
      </c>
    </row>
    <row r="1323" spans="2:3">
      <c r="B1323" s="79">
        <v>43605</v>
      </c>
      <c r="C1323" s="240">
        <v>1318.1</v>
      </c>
    </row>
    <row r="1324" spans="2:3">
      <c r="B1324" s="79">
        <v>43602</v>
      </c>
      <c r="C1324" s="240">
        <v>1234.25</v>
      </c>
    </row>
    <row r="1325" spans="2:3">
      <c r="B1325" s="79">
        <v>43601</v>
      </c>
      <c r="C1325" s="240">
        <v>1253.8</v>
      </c>
    </row>
    <row r="1326" spans="2:3">
      <c r="B1326" s="79">
        <v>43600</v>
      </c>
      <c r="C1326" s="240">
        <v>1237.5999999999999</v>
      </c>
    </row>
    <row r="1327" spans="2:3">
      <c r="B1327" s="79">
        <v>43599</v>
      </c>
      <c r="C1327" s="240">
        <v>1250.25</v>
      </c>
    </row>
    <row r="1328" spans="2:3">
      <c r="B1328" s="79">
        <v>43598</v>
      </c>
      <c r="C1328" s="240">
        <v>1251.9000000000001</v>
      </c>
    </row>
    <row r="1329" spans="2:3">
      <c r="B1329" s="79">
        <v>43595</v>
      </c>
      <c r="C1329" s="240">
        <v>1250.75</v>
      </c>
    </row>
    <row r="1330" spans="2:3">
      <c r="B1330" s="79">
        <v>43594</v>
      </c>
      <c r="C1330" s="240">
        <v>1251.5999999999999</v>
      </c>
    </row>
    <row r="1331" spans="2:3">
      <c r="B1331" s="79">
        <v>43593</v>
      </c>
      <c r="C1331" s="240">
        <v>1245.55</v>
      </c>
    </row>
    <row r="1332" spans="2:3">
      <c r="B1332" s="79">
        <v>43592</v>
      </c>
      <c r="C1332" s="240">
        <v>1255.0999999999999</v>
      </c>
    </row>
    <row r="1333" spans="2:3">
      <c r="B1333" s="79">
        <v>43591</v>
      </c>
      <c r="C1333" s="240">
        <v>1249.6500000000001</v>
      </c>
    </row>
    <row r="1334" spans="2:3">
      <c r="B1334" s="79">
        <v>43588</v>
      </c>
      <c r="C1334" s="240">
        <v>1262.45</v>
      </c>
    </row>
    <row r="1335" spans="2:3">
      <c r="B1335" s="79">
        <v>43587</v>
      </c>
      <c r="C1335" s="240">
        <v>1265.2</v>
      </c>
    </row>
    <row r="1336" spans="2:3">
      <c r="B1336" s="79">
        <v>43585</v>
      </c>
      <c r="C1336" s="240">
        <v>1295.5</v>
      </c>
    </row>
    <row r="1337" spans="2:3">
      <c r="B1337" s="79">
        <v>43581</v>
      </c>
      <c r="C1337" s="240">
        <v>1301.1500000000001</v>
      </c>
    </row>
    <row r="1338" spans="2:3">
      <c r="B1338" s="79">
        <v>43580</v>
      </c>
      <c r="C1338" s="240">
        <v>1328.05</v>
      </c>
    </row>
    <row r="1339" spans="2:3">
      <c r="B1339" s="79">
        <v>43579</v>
      </c>
      <c r="C1339" s="240">
        <v>1331.15</v>
      </c>
    </row>
    <row r="1340" spans="2:3">
      <c r="B1340" s="79">
        <v>43578</v>
      </c>
      <c r="C1340" s="240">
        <v>1286.05</v>
      </c>
    </row>
    <row r="1341" spans="2:3">
      <c r="B1341" s="79">
        <v>43577</v>
      </c>
      <c r="C1341" s="240">
        <v>1324.8</v>
      </c>
    </row>
    <row r="1342" spans="2:3">
      <c r="B1342" s="79">
        <v>43573</v>
      </c>
      <c r="C1342" s="240">
        <v>1358.5</v>
      </c>
    </row>
    <row r="1343" spans="2:3">
      <c r="B1343" s="79">
        <v>43571</v>
      </c>
      <c r="C1343" s="240">
        <v>1410.65</v>
      </c>
    </row>
    <row r="1344" spans="2:3">
      <c r="B1344" s="79">
        <v>43570</v>
      </c>
      <c r="C1344" s="240">
        <v>1453.25</v>
      </c>
    </row>
    <row r="1345" spans="2:3">
      <c r="B1345" s="79">
        <v>43567</v>
      </c>
      <c r="C1345" s="240">
        <v>1465.35</v>
      </c>
    </row>
    <row r="1346" spans="2:3">
      <c r="B1346" s="79">
        <v>43566</v>
      </c>
      <c r="C1346" s="240">
        <v>1472.6</v>
      </c>
    </row>
    <row r="1347" spans="2:3">
      <c r="B1347" s="79">
        <v>43565</v>
      </c>
      <c r="C1347" s="240">
        <v>1522.3</v>
      </c>
    </row>
    <row r="1348" spans="2:3">
      <c r="B1348" s="79">
        <v>43564</v>
      </c>
      <c r="C1348" s="240">
        <v>1486.2</v>
      </c>
    </row>
    <row r="1349" spans="2:3">
      <c r="B1349" s="79">
        <v>43563</v>
      </c>
      <c r="C1349" s="240">
        <v>1481.85</v>
      </c>
    </row>
    <row r="1350" spans="2:3">
      <c r="B1350" s="79">
        <v>43560</v>
      </c>
      <c r="C1350" s="240">
        <v>1449.3</v>
      </c>
    </row>
    <row r="1351" spans="2:3">
      <c r="B1351" s="79">
        <v>43559</v>
      </c>
      <c r="C1351" s="240">
        <v>1443.6</v>
      </c>
    </row>
    <row r="1352" spans="2:3">
      <c r="B1352" s="79">
        <v>43558</v>
      </c>
      <c r="C1352" s="240">
        <v>1478.55</v>
      </c>
    </row>
    <row r="1353" spans="2:3">
      <c r="B1353" s="79">
        <v>43557</v>
      </c>
      <c r="C1353" s="240">
        <v>1492.85</v>
      </c>
    </row>
    <row r="1354" spans="2:3">
      <c r="B1354" s="79">
        <v>43556</v>
      </c>
      <c r="C1354" s="240">
        <v>1492.95</v>
      </c>
    </row>
    <row r="1355" spans="2:3">
      <c r="B1355" s="79">
        <v>43553</v>
      </c>
      <c r="C1355" s="240">
        <v>1471.1</v>
      </c>
    </row>
    <row r="1356" spans="2:3">
      <c r="B1356" s="79">
        <v>43552</v>
      </c>
      <c r="C1356" s="240">
        <v>1472.5</v>
      </c>
    </row>
    <row r="1357" spans="2:3">
      <c r="B1357" s="79">
        <v>43551</v>
      </c>
      <c r="C1357" s="240">
        <v>1479.4</v>
      </c>
    </row>
    <row r="1358" spans="2:3">
      <c r="B1358" s="79">
        <v>43550</v>
      </c>
      <c r="C1358" s="240">
        <v>1477.95</v>
      </c>
    </row>
    <row r="1359" spans="2:3">
      <c r="B1359" s="79">
        <v>43549</v>
      </c>
      <c r="C1359" s="240">
        <v>1471.2</v>
      </c>
    </row>
    <row r="1360" spans="2:3">
      <c r="B1360" s="79">
        <v>43546</v>
      </c>
      <c r="C1360" s="240">
        <v>1503.7</v>
      </c>
    </row>
    <row r="1361" spans="2:3">
      <c r="B1361" s="79">
        <v>43544</v>
      </c>
      <c r="C1361" s="240">
        <v>1482.15</v>
      </c>
    </row>
    <row r="1362" spans="2:3">
      <c r="B1362" s="79">
        <v>43543</v>
      </c>
      <c r="C1362" s="240">
        <v>1479.55</v>
      </c>
    </row>
    <row r="1363" spans="2:3">
      <c r="B1363" s="79">
        <v>43542</v>
      </c>
      <c r="C1363" s="240">
        <v>1478.8</v>
      </c>
    </row>
    <row r="1364" spans="2:3">
      <c r="B1364" s="79">
        <v>43539</v>
      </c>
      <c r="C1364" s="240">
        <v>1478.5</v>
      </c>
    </row>
    <row r="1365" spans="2:3">
      <c r="B1365" s="79">
        <v>43538</v>
      </c>
      <c r="C1365" s="240">
        <v>1467.3</v>
      </c>
    </row>
    <row r="1366" spans="2:3">
      <c r="B1366" s="79">
        <v>43537</v>
      </c>
      <c r="C1366" s="240">
        <v>1501.4</v>
      </c>
    </row>
    <row r="1367" spans="2:3">
      <c r="B1367" s="79">
        <v>43536</v>
      </c>
      <c r="C1367" s="240">
        <v>1510.6</v>
      </c>
    </row>
    <row r="1368" spans="2:3">
      <c r="B1368" s="79">
        <v>43535</v>
      </c>
      <c r="C1368" s="240">
        <v>1482.2</v>
      </c>
    </row>
    <row r="1369" spans="2:3">
      <c r="B1369" s="79">
        <v>43532</v>
      </c>
      <c r="C1369" s="240">
        <v>1450.4</v>
      </c>
    </row>
    <row r="1370" spans="2:3">
      <c r="B1370" s="79">
        <v>43531</v>
      </c>
      <c r="C1370" s="240">
        <v>1457.45</v>
      </c>
    </row>
    <row r="1371" spans="2:3">
      <c r="B1371" s="79">
        <v>43530</v>
      </c>
      <c r="C1371" s="240">
        <v>1470.35</v>
      </c>
    </row>
    <row r="1372" spans="2:3">
      <c r="B1372" s="79">
        <v>43529</v>
      </c>
      <c r="C1372" s="240">
        <v>1471.95</v>
      </c>
    </row>
    <row r="1373" spans="2:3">
      <c r="B1373" s="79">
        <v>43525</v>
      </c>
      <c r="C1373" s="240">
        <v>1456.55</v>
      </c>
    </row>
    <row r="1374" spans="2:3">
      <c r="B1374" s="79">
        <v>43524</v>
      </c>
      <c r="C1374" s="240">
        <v>1455.8</v>
      </c>
    </row>
    <row r="1375" spans="2:3">
      <c r="B1375" s="79">
        <v>43523</v>
      </c>
      <c r="C1375" s="240">
        <v>1450.15</v>
      </c>
    </row>
    <row r="1376" spans="2:3">
      <c r="B1376" s="79">
        <v>43522</v>
      </c>
      <c r="C1376" s="240">
        <v>1469.35</v>
      </c>
    </row>
    <row r="1377" spans="2:3">
      <c r="B1377" s="79">
        <v>43521</v>
      </c>
      <c r="C1377" s="240">
        <v>1495.95</v>
      </c>
    </row>
    <row r="1378" spans="2:3">
      <c r="B1378" s="79">
        <v>43518</v>
      </c>
      <c r="C1378" s="240">
        <v>1487.9</v>
      </c>
    </row>
    <row r="1379" spans="2:3">
      <c r="B1379" s="79">
        <v>43517</v>
      </c>
      <c r="C1379" s="240">
        <v>1461.05</v>
      </c>
    </row>
    <row r="1380" spans="2:3">
      <c r="B1380" s="79">
        <v>43516</v>
      </c>
      <c r="C1380" s="240">
        <v>1472.95</v>
      </c>
    </row>
    <row r="1381" spans="2:3">
      <c r="B1381" s="79">
        <v>43515</v>
      </c>
      <c r="C1381" s="240">
        <v>1433.3</v>
      </c>
    </row>
    <row r="1382" spans="2:3">
      <c r="B1382" s="79">
        <v>43514</v>
      </c>
      <c r="C1382" s="240">
        <v>1436.05</v>
      </c>
    </row>
    <row r="1383" spans="2:3">
      <c r="B1383" s="79">
        <v>43511</v>
      </c>
      <c r="C1383" s="240">
        <v>1464.3</v>
      </c>
    </row>
    <row r="1384" spans="2:3">
      <c r="B1384" s="79">
        <v>43510</v>
      </c>
      <c r="C1384" s="240">
        <v>1465.4</v>
      </c>
    </row>
    <row r="1385" spans="2:3">
      <c r="B1385" s="79">
        <v>43509</v>
      </c>
      <c r="C1385" s="240">
        <v>1428.8</v>
      </c>
    </row>
    <row r="1386" spans="2:3">
      <c r="B1386" s="79">
        <v>43508</v>
      </c>
      <c r="C1386" s="240">
        <v>1442.25</v>
      </c>
    </row>
    <row r="1387" spans="2:3">
      <c r="B1387" s="79">
        <v>43507</v>
      </c>
      <c r="C1387" s="240">
        <v>1451.3</v>
      </c>
    </row>
    <row r="1388" spans="2:3">
      <c r="B1388" s="79">
        <v>43504</v>
      </c>
      <c r="C1388" s="240">
        <v>1477.5</v>
      </c>
    </row>
    <row r="1389" spans="2:3">
      <c r="B1389" s="79">
        <v>43503</v>
      </c>
      <c r="C1389" s="240">
        <v>1496.35</v>
      </c>
    </row>
    <row r="1390" spans="2:3">
      <c r="B1390" s="79">
        <v>43502</v>
      </c>
      <c r="C1390" s="240">
        <v>1512.65</v>
      </c>
    </row>
    <row r="1391" spans="2:3">
      <c r="B1391" s="79">
        <v>43501</v>
      </c>
      <c r="C1391" s="240">
        <v>1471.7</v>
      </c>
    </row>
    <row r="1392" spans="2:3">
      <c r="B1392" s="79">
        <v>43500</v>
      </c>
      <c r="C1392" s="240">
        <v>1473.9</v>
      </c>
    </row>
    <row r="1393" spans="2:3">
      <c r="B1393" s="79">
        <v>43497</v>
      </c>
      <c r="C1393" s="240">
        <v>1442.95</v>
      </c>
    </row>
    <row r="1394" spans="2:3">
      <c r="B1394" s="79">
        <v>43496</v>
      </c>
      <c r="C1394" s="240">
        <v>1374.85</v>
      </c>
    </row>
    <row r="1395" spans="2:3">
      <c r="B1395" s="79">
        <v>43495</v>
      </c>
      <c r="C1395" s="240">
        <v>1374.2</v>
      </c>
    </row>
    <row r="1396" spans="2:3">
      <c r="B1396" s="79">
        <v>43494</v>
      </c>
      <c r="C1396" s="240">
        <v>1384.55</v>
      </c>
    </row>
    <row r="1397" spans="2:3">
      <c r="B1397" s="79">
        <v>43493</v>
      </c>
      <c r="C1397" s="240">
        <v>1372.75</v>
      </c>
    </row>
    <row r="1398" spans="2:3">
      <c r="B1398" s="79">
        <v>43490</v>
      </c>
      <c r="C1398" s="240">
        <v>1365.7</v>
      </c>
    </row>
    <row r="1399" spans="2:3">
      <c r="B1399" s="79">
        <v>43489</v>
      </c>
      <c r="C1399" s="240">
        <v>1391.55</v>
      </c>
    </row>
    <row r="1400" spans="2:3">
      <c r="B1400" s="79">
        <v>43488</v>
      </c>
      <c r="C1400" s="240">
        <v>1397.3</v>
      </c>
    </row>
    <row r="1401" spans="2:3">
      <c r="B1401" s="79">
        <v>43487</v>
      </c>
      <c r="C1401" s="240">
        <v>1357.9</v>
      </c>
    </row>
    <row r="1402" spans="2:3">
      <c r="B1402" s="79">
        <v>43486</v>
      </c>
      <c r="C1402" s="240">
        <v>1351.3</v>
      </c>
    </row>
    <row r="1403" spans="2:3">
      <c r="B1403" s="79">
        <v>43483</v>
      </c>
      <c r="C1403" s="240">
        <v>1383.05</v>
      </c>
    </row>
    <row r="1404" spans="2:3">
      <c r="B1404" s="79">
        <v>43482</v>
      </c>
      <c r="C1404" s="240">
        <v>1368</v>
      </c>
    </row>
    <row r="1405" spans="2:3">
      <c r="B1405" s="79">
        <v>43481</v>
      </c>
      <c r="C1405" s="240">
        <v>1393.25</v>
      </c>
    </row>
    <row r="1406" spans="2:3">
      <c r="B1406" s="79">
        <v>43480</v>
      </c>
      <c r="C1406" s="240">
        <v>1390</v>
      </c>
    </row>
    <row r="1407" spans="2:3">
      <c r="B1407" s="79">
        <v>43479</v>
      </c>
      <c r="C1407" s="240">
        <v>1397.4</v>
      </c>
    </row>
    <row r="1408" spans="2:3">
      <c r="B1408" s="79">
        <v>43476</v>
      </c>
      <c r="C1408" s="240">
        <v>1571.65</v>
      </c>
    </row>
    <row r="1409" spans="2:3">
      <c r="B1409" s="79">
        <v>43475</v>
      </c>
      <c r="C1409" s="240">
        <v>1587.8</v>
      </c>
    </row>
    <row r="1410" spans="2:3">
      <c r="B1410" s="79">
        <v>43474</v>
      </c>
      <c r="C1410" s="240">
        <v>1595.75</v>
      </c>
    </row>
    <row r="1411" spans="2:3">
      <c r="B1411" s="79">
        <v>43473</v>
      </c>
      <c r="C1411" s="240">
        <v>1572.4</v>
      </c>
    </row>
    <row r="1412" spans="2:3">
      <c r="B1412" s="79">
        <v>43472</v>
      </c>
      <c r="C1412" s="240">
        <v>1571.15</v>
      </c>
    </row>
    <row r="1413" spans="2:3">
      <c r="B1413" s="79">
        <v>43469</v>
      </c>
      <c r="C1413" s="240">
        <v>1577.75</v>
      </c>
    </row>
    <row r="1414" spans="2:3">
      <c r="B1414" s="79">
        <v>43468</v>
      </c>
      <c r="C1414" s="240">
        <v>1575.9</v>
      </c>
    </row>
    <row r="1415" spans="2:3">
      <c r="B1415" s="79">
        <v>43467</v>
      </c>
      <c r="C1415" s="240">
        <v>1560.25</v>
      </c>
    </row>
    <row r="1416" spans="2:3">
      <c r="B1416" s="79">
        <v>43466</v>
      </c>
      <c r="C1416" s="240">
        <v>1590.75</v>
      </c>
    </row>
    <row r="1417" spans="2:3">
      <c r="B1417" s="79">
        <v>43465</v>
      </c>
      <c r="C1417" s="240">
        <v>1606.65</v>
      </c>
    </row>
    <row r="1418" spans="2:3">
      <c r="B1418" s="79">
        <v>43462</v>
      </c>
      <c r="C1418" s="240">
        <v>1654.95</v>
      </c>
    </row>
    <row r="1419" spans="2:3">
      <c r="B1419" s="79">
        <v>43461</v>
      </c>
      <c r="C1419" s="240">
        <v>1570.15</v>
      </c>
    </row>
    <row r="1420" spans="2:3">
      <c r="B1420" s="79">
        <v>43460</v>
      </c>
      <c r="C1420" s="240">
        <v>1554.85</v>
      </c>
    </row>
    <row r="1421" spans="2:3">
      <c r="B1421" s="79">
        <v>43458</v>
      </c>
      <c r="C1421" s="240">
        <v>1545.75</v>
      </c>
    </row>
    <row r="1422" spans="2:3">
      <c r="B1422" s="79">
        <v>43455</v>
      </c>
      <c r="C1422" s="240">
        <v>1648.1</v>
      </c>
    </row>
    <row r="1423" spans="2:3">
      <c r="B1423" s="79">
        <v>43454</v>
      </c>
      <c r="C1423" s="240">
        <v>1646.1</v>
      </c>
    </row>
    <row r="1424" spans="2:3">
      <c r="B1424" s="79">
        <v>43453</v>
      </c>
      <c r="C1424" s="240">
        <v>1650.6</v>
      </c>
    </row>
    <row r="1425" spans="2:3">
      <c r="B1425" s="79">
        <v>43452</v>
      </c>
      <c r="C1425" s="240">
        <v>1668.15</v>
      </c>
    </row>
    <row r="1426" spans="2:3">
      <c r="B1426" s="79">
        <v>43451</v>
      </c>
      <c r="C1426" s="240">
        <v>1616.25</v>
      </c>
    </row>
    <row r="1427" spans="2:3">
      <c r="B1427" s="79">
        <v>43448</v>
      </c>
      <c r="C1427" s="240">
        <v>1594.5</v>
      </c>
    </row>
    <row r="1428" spans="2:3">
      <c r="B1428" s="79">
        <v>43447</v>
      </c>
      <c r="C1428" s="240">
        <v>1582.9</v>
      </c>
    </row>
    <row r="1429" spans="2:3">
      <c r="B1429" s="79">
        <v>43446</v>
      </c>
      <c r="C1429" s="240">
        <v>1559.75</v>
      </c>
    </row>
    <row r="1430" spans="2:3">
      <c r="B1430" s="79">
        <v>43445</v>
      </c>
      <c r="C1430" s="240">
        <v>1546.5</v>
      </c>
    </row>
    <row r="1431" spans="2:3">
      <c r="B1431" s="79">
        <v>43444</v>
      </c>
      <c r="C1431" s="240">
        <v>1510.2</v>
      </c>
    </row>
    <row r="1432" spans="2:3">
      <c r="B1432" s="79">
        <v>43441</v>
      </c>
      <c r="C1432" s="240">
        <v>1513.15</v>
      </c>
    </row>
    <row r="1433" spans="2:3">
      <c r="B1433" s="79">
        <v>43440</v>
      </c>
      <c r="C1433" s="240">
        <v>1496.65</v>
      </c>
    </row>
    <row r="1434" spans="2:3">
      <c r="B1434" s="79">
        <v>43439</v>
      </c>
      <c r="C1434" s="240">
        <v>1502.55</v>
      </c>
    </row>
    <row r="1435" spans="2:3">
      <c r="B1435" s="79">
        <v>43438</v>
      </c>
      <c r="C1435" s="240">
        <v>1485.7</v>
      </c>
    </row>
    <row r="1436" spans="2:3">
      <c r="B1436" s="79">
        <v>43437</v>
      </c>
      <c r="C1436" s="240">
        <v>1477.45</v>
      </c>
    </row>
    <row r="1437" spans="2:3">
      <c r="B1437" s="79">
        <v>43434</v>
      </c>
      <c r="C1437" s="240">
        <v>1492.5</v>
      </c>
    </row>
    <row r="1438" spans="2:3">
      <c r="B1438" s="79">
        <v>43433</v>
      </c>
      <c r="C1438" s="240">
        <v>1438.1</v>
      </c>
    </row>
    <row r="1439" spans="2:3">
      <c r="B1439" s="79">
        <v>43432</v>
      </c>
      <c r="C1439" s="240">
        <v>1443.7</v>
      </c>
    </row>
    <row r="1440" spans="2:3">
      <c r="B1440" s="79">
        <v>43431</v>
      </c>
      <c r="C1440" s="240">
        <v>1404.95</v>
      </c>
    </row>
    <row r="1441" spans="2:3">
      <c r="B1441" s="79">
        <v>43430</v>
      </c>
      <c r="C1441" s="240">
        <v>1393.7</v>
      </c>
    </row>
    <row r="1442" spans="2:3">
      <c r="B1442" s="79">
        <v>43426</v>
      </c>
      <c r="C1442" s="240">
        <v>1410.9</v>
      </c>
    </row>
    <row r="1443" spans="2:3">
      <c r="B1443" s="79">
        <v>43425</v>
      </c>
      <c r="C1443" s="240">
        <v>1421.35</v>
      </c>
    </row>
    <row r="1444" spans="2:3">
      <c r="B1444" s="79">
        <v>43424</v>
      </c>
      <c r="C1444" s="240">
        <v>1412.5</v>
      </c>
    </row>
    <row r="1445" spans="2:3">
      <c r="B1445" s="79">
        <v>43423</v>
      </c>
      <c r="C1445" s="240">
        <v>1412.55</v>
      </c>
    </row>
    <row r="1446" spans="2:3">
      <c r="B1446" s="79">
        <v>43420</v>
      </c>
      <c r="C1446" s="240">
        <v>1387.9</v>
      </c>
    </row>
    <row r="1447" spans="2:3">
      <c r="B1447" s="79">
        <v>43419</v>
      </c>
      <c r="C1447" s="240">
        <v>1388.45</v>
      </c>
    </row>
    <row r="1448" spans="2:3">
      <c r="B1448" s="79">
        <v>43418</v>
      </c>
      <c r="C1448" s="240">
        <v>1380.7</v>
      </c>
    </row>
    <row r="1449" spans="2:3">
      <c r="B1449" s="79">
        <v>43417</v>
      </c>
      <c r="C1449" s="240">
        <v>1374.35</v>
      </c>
    </row>
    <row r="1450" spans="2:3">
      <c r="B1450" s="79">
        <v>43416</v>
      </c>
      <c r="C1450" s="240">
        <v>1391.75</v>
      </c>
    </row>
    <row r="1451" spans="2:3">
      <c r="B1451" s="79">
        <v>43413</v>
      </c>
      <c r="C1451" s="240">
        <v>1396.75</v>
      </c>
    </row>
    <row r="1452" spans="2:3">
      <c r="B1452" s="79">
        <v>43411</v>
      </c>
      <c r="C1452" s="240">
        <v>1425.15</v>
      </c>
    </row>
    <row r="1453" spans="2:3">
      <c r="B1453" s="79">
        <v>43410</v>
      </c>
      <c r="C1453" s="240">
        <v>1424</v>
      </c>
    </row>
    <row r="1454" spans="2:3">
      <c r="B1454" s="79">
        <v>43409</v>
      </c>
      <c r="C1454" s="240">
        <v>1436.05</v>
      </c>
    </row>
    <row r="1455" spans="2:3">
      <c r="B1455" s="79">
        <v>43406</v>
      </c>
      <c r="C1455" s="240">
        <v>1462.5</v>
      </c>
    </row>
    <row r="1456" spans="2:3">
      <c r="B1456" s="79">
        <v>43405</v>
      </c>
      <c r="C1456" s="240">
        <v>1366.1</v>
      </c>
    </row>
    <row r="1457" spans="2:3">
      <c r="B1457" s="79">
        <v>43404</v>
      </c>
      <c r="C1457" s="240">
        <v>1337.95</v>
      </c>
    </row>
    <row r="1458" spans="2:3">
      <c r="B1458" s="79">
        <v>43403</v>
      </c>
      <c r="C1458" s="240">
        <v>1273.5999999999999</v>
      </c>
    </row>
    <row r="1459" spans="2:3">
      <c r="B1459" s="79">
        <v>43402</v>
      </c>
      <c r="C1459" s="240">
        <v>1291.25</v>
      </c>
    </row>
    <row r="1460" spans="2:3">
      <c r="B1460" s="79">
        <v>43399</v>
      </c>
      <c r="C1460" s="240">
        <v>1226.5999999999999</v>
      </c>
    </row>
    <row r="1461" spans="2:3">
      <c r="B1461" s="79">
        <v>43398</v>
      </c>
      <c r="C1461" s="240">
        <v>1187.0999999999999</v>
      </c>
    </row>
    <row r="1462" spans="2:3">
      <c r="B1462" s="79">
        <v>43397</v>
      </c>
      <c r="C1462" s="240">
        <v>1168.25</v>
      </c>
    </row>
    <row r="1463" spans="2:3">
      <c r="B1463" s="79">
        <v>43396</v>
      </c>
      <c r="C1463" s="240">
        <v>1133.7</v>
      </c>
    </row>
    <row r="1464" spans="2:3">
      <c r="B1464" s="79">
        <v>43395</v>
      </c>
      <c r="C1464" s="240">
        <v>1191.8</v>
      </c>
    </row>
    <row r="1465" spans="2:3">
      <c r="B1465" s="79">
        <v>43392</v>
      </c>
      <c r="C1465" s="240">
        <v>1234.25</v>
      </c>
    </row>
    <row r="1466" spans="2:3">
      <c r="B1466" s="79">
        <v>43390</v>
      </c>
      <c r="C1466" s="240">
        <v>1308.6500000000001</v>
      </c>
    </row>
    <row r="1467" spans="2:3">
      <c r="B1467" s="79">
        <v>43389</v>
      </c>
      <c r="C1467" s="240">
        <v>1336.95</v>
      </c>
    </row>
    <row r="1468" spans="2:3">
      <c r="B1468" s="79">
        <v>43388</v>
      </c>
      <c r="C1468" s="240">
        <v>1329.75</v>
      </c>
    </row>
    <row r="1469" spans="2:3">
      <c r="B1469" s="79">
        <v>43385</v>
      </c>
      <c r="C1469" s="240">
        <v>1411.7</v>
      </c>
    </row>
    <row r="1470" spans="2:3">
      <c r="B1470" s="79">
        <v>43384</v>
      </c>
      <c r="C1470" s="240">
        <v>1326.1</v>
      </c>
    </row>
    <row r="1471" spans="2:3">
      <c r="B1471" s="79">
        <v>43383</v>
      </c>
      <c r="C1471" s="240">
        <v>1374.4</v>
      </c>
    </row>
    <row r="1472" spans="2:3">
      <c r="B1472" s="79">
        <v>43382</v>
      </c>
      <c r="C1472" s="240">
        <v>1372.5</v>
      </c>
    </row>
    <row r="1473" spans="2:3">
      <c r="B1473" s="79">
        <v>43381</v>
      </c>
      <c r="C1473" s="240">
        <v>1304.9000000000001</v>
      </c>
    </row>
    <row r="1474" spans="2:3">
      <c r="B1474" s="79">
        <v>43378</v>
      </c>
      <c r="C1474" s="240">
        <v>1331.2</v>
      </c>
    </row>
    <row r="1475" spans="2:3">
      <c r="B1475" s="79">
        <v>43377</v>
      </c>
      <c r="C1475" s="240">
        <v>1346.35</v>
      </c>
    </row>
    <row r="1476" spans="2:3">
      <c r="B1476" s="79">
        <v>43376</v>
      </c>
      <c r="C1476" s="240">
        <v>1301.4000000000001</v>
      </c>
    </row>
    <row r="1477" spans="2:3">
      <c r="B1477" s="79">
        <v>43374</v>
      </c>
      <c r="C1477" s="240">
        <v>1348.75</v>
      </c>
    </row>
    <row r="1478" spans="2:3">
      <c r="B1478" s="79">
        <v>43371</v>
      </c>
      <c r="C1478" s="240">
        <v>1395.95</v>
      </c>
    </row>
    <row r="1479" spans="2:3">
      <c r="B1479" s="79">
        <v>43370</v>
      </c>
      <c r="C1479" s="240">
        <v>1404.75</v>
      </c>
    </row>
    <row r="1480" spans="2:3">
      <c r="B1480" s="79">
        <v>43369</v>
      </c>
      <c r="C1480" s="240">
        <v>1420.8</v>
      </c>
    </row>
    <row r="1481" spans="2:3">
      <c r="B1481" s="79">
        <v>43368</v>
      </c>
      <c r="C1481" s="240">
        <v>1427.15</v>
      </c>
    </row>
    <row r="1482" spans="2:3">
      <c r="B1482" s="79">
        <v>43367</v>
      </c>
      <c r="C1482" s="240">
        <v>1450.75</v>
      </c>
    </row>
    <row r="1483" spans="2:3">
      <c r="B1483" s="79">
        <v>43364</v>
      </c>
      <c r="C1483" s="240">
        <v>1501.85</v>
      </c>
    </row>
    <row r="1484" spans="2:3">
      <c r="B1484" s="79">
        <v>43362</v>
      </c>
      <c r="C1484" s="240">
        <v>1515.15</v>
      </c>
    </row>
    <row r="1485" spans="2:3">
      <c r="B1485" s="79">
        <v>43361</v>
      </c>
      <c r="C1485" s="240">
        <v>1534.7</v>
      </c>
    </row>
    <row r="1486" spans="2:3">
      <c r="B1486" s="79">
        <v>43360</v>
      </c>
      <c r="C1486" s="240">
        <v>1524.8</v>
      </c>
    </row>
    <row r="1487" spans="2:3">
      <c r="B1487" s="79">
        <v>43357</v>
      </c>
      <c r="C1487" s="240">
        <v>1535.15</v>
      </c>
    </row>
    <row r="1488" spans="2:3">
      <c r="B1488" s="79">
        <v>43355</v>
      </c>
      <c r="C1488" s="240">
        <v>1522.6</v>
      </c>
    </row>
    <row r="1489" spans="2:3">
      <c r="B1489" s="79">
        <v>43354</v>
      </c>
      <c r="C1489" s="240">
        <v>1506.8</v>
      </c>
    </row>
    <row r="1490" spans="2:3">
      <c r="B1490" s="79">
        <v>43353</v>
      </c>
      <c r="C1490" s="240">
        <v>1526.4</v>
      </c>
    </row>
    <row r="1491" spans="2:3">
      <c r="B1491" s="79">
        <v>43350</v>
      </c>
      <c r="C1491" s="240">
        <v>1561.2</v>
      </c>
    </row>
    <row r="1492" spans="2:3">
      <c r="B1492" s="79">
        <v>43349</v>
      </c>
      <c r="C1492" s="240">
        <v>1560.5</v>
      </c>
    </row>
    <row r="1493" spans="2:3">
      <c r="B1493" s="79">
        <v>43348</v>
      </c>
      <c r="C1493" s="240">
        <v>1564.3</v>
      </c>
    </row>
    <row r="1494" spans="2:3">
      <c r="B1494" s="79">
        <v>43347</v>
      </c>
      <c r="C1494" s="240">
        <v>1573.4</v>
      </c>
    </row>
    <row r="1495" spans="2:3">
      <c r="B1495" s="79">
        <v>43346</v>
      </c>
      <c r="C1495" s="240">
        <v>1604.65</v>
      </c>
    </row>
    <row r="1496" spans="2:3">
      <c r="B1496" s="79">
        <v>43343</v>
      </c>
      <c r="C1496" s="240">
        <v>1604.5</v>
      </c>
    </row>
    <row r="1497" spans="2:3">
      <c r="B1497" s="79">
        <v>43342</v>
      </c>
      <c r="C1497" s="240">
        <v>1591.8</v>
      </c>
    </row>
    <row r="1498" spans="2:3">
      <c r="B1498" s="79">
        <v>43341</v>
      </c>
      <c r="C1498" s="240">
        <v>1603.1</v>
      </c>
    </row>
    <row r="1499" spans="2:3">
      <c r="B1499" s="79">
        <v>43340</v>
      </c>
      <c r="C1499" s="240">
        <v>1592.45</v>
      </c>
    </row>
    <row r="1500" spans="2:3">
      <c r="B1500" s="79">
        <v>43339</v>
      </c>
      <c r="C1500" s="240">
        <v>1588.1</v>
      </c>
    </row>
    <row r="1501" spans="2:3">
      <c r="B1501" s="79">
        <v>43336</v>
      </c>
      <c r="C1501" s="240">
        <v>1559.7</v>
      </c>
    </row>
    <row r="1502" spans="2:3">
      <c r="B1502" s="79">
        <v>43335</v>
      </c>
      <c r="C1502" s="240">
        <v>1554.85</v>
      </c>
    </row>
    <row r="1503" spans="2:3">
      <c r="B1503" s="79">
        <v>43333</v>
      </c>
      <c r="C1503" s="240">
        <v>1587.5</v>
      </c>
    </row>
    <row r="1504" spans="2:3">
      <c r="B1504" s="79">
        <v>43332</v>
      </c>
      <c r="C1504" s="240">
        <v>1614.15</v>
      </c>
    </row>
    <row r="1505" spans="2:3">
      <c r="B1505" s="79">
        <v>43329</v>
      </c>
      <c r="C1505" s="240">
        <v>1616.7</v>
      </c>
    </row>
    <row r="1506" spans="2:3">
      <c r="B1506" s="79">
        <v>43328</v>
      </c>
      <c r="C1506" s="240">
        <v>1563.55</v>
      </c>
    </row>
    <row r="1507" spans="2:3">
      <c r="B1507" s="79">
        <v>43326</v>
      </c>
      <c r="C1507" s="240">
        <v>1571.6</v>
      </c>
    </row>
    <row r="1508" spans="2:3">
      <c r="B1508" s="79">
        <v>43325</v>
      </c>
      <c r="C1508" s="240">
        <v>1566.05</v>
      </c>
    </row>
    <row r="1509" spans="2:3">
      <c r="B1509" s="79">
        <v>43322</v>
      </c>
      <c r="C1509" s="240">
        <v>1589.4</v>
      </c>
    </row>
    <row r="1510" spans="2:3">
      <c r="B1510" s="79">
        <v>43321</v>
      </c>
      <c r="C1510" s="240">
        <v>1613.2</v>
      </c>
    </row>
    <row r="1511" spans="2:3">
      <c r="B1511" s="79">
        <v>43320</v>
      </c>
      <c r="C1511" s="240">
        <v>1627.85</v>
      </c>
    </row>
    <row r="1512" spans="2:3">
      <c r="B1512" s="79">
        <v>43319</v>
      </c>
      <c r="C1512" s="240">
        <v>1624.85</v>
      </c>
    </row>
    <row r="1513" spans="2:3">
      <c r="B1513" s="79">
        <v>43318</v>
      </c>
      <c r="C1513" s="240">
        <v>1635.55</v>
      </c>
    </row>
    <row r="1514" spans="2:3">
      <c r="B1514" s="79">
        <v>43315</v>
      </c>
      <c r="C1514" s="240">
        <v>1650.75</v>
      </c>
    </row>
    <row r="1515" spans="2:3">
      <c r="B1515" s="79">
        <v>43314</v>
      </c>
      <c r="C1515" s="240">
        <v>1656.35</v>
      </c>
    </row>
    <row r="1516" spans="2:3">
      <c r="B1516" s="79">
        <v>43313</v>
      </c>
      <c r="C1516" s="240">
        <v>1669.7</v>
      </c>
    </row>
    <row r="1517" spans="2:3">
      <c r="B1517" s="79">
        <v>43312</v>
      </c>
      <c r="C1517" s="240">
        <v>1654.9</v>
      </c>
    </row>
    <row r="1518" spans="2:3">
      <c r="B1518" s="79">
        <v>43311</v>
      </c>
      <c r="C1518" s="240">
        <v>1594.85</v>
      </c>
    </row>
    <row r="1519" spans="2:3">
      <c r="B1519" s="79">
        <v>43308</v>
      </c>
      <c r="C1519" s="240">
        <v>1566.7</v>
      </c>
    </row>
    <row r="1520" spans="2:3">
      <c r="B1520" s="79">
        <v>43307</v>
      </c>
      <c r="C1520" s="240">
        <v>1556.6</v>
      </c>
    </row>
    <row r="1521" spans="2:3">
      <c r="B1521" s="79">
        <v>43306</v>
      </c>
      <c r="C1521" s="240">
        <v>1563.05</v>
      </c>
    </row>
    <row r="1522" spans="2:3">
      <c r="B1522" s="79">
        <v>43305</v>
      </c>
      <c r="C1522" s="240">
        <v>1571.65</v>
      </c>
    </row>
    <row r="1523" spans="2:3">
      <c r="B1523" s="79">
        <v>43304</v>
      </c>
      <c r="C1523" s="240">
        <v>1531.6</v>
      </c>
    </row>
    <row r="1524" spans="2:3">
      <c r="B1524" s="79">
        <v>43301</v>
      </c>
      <c r="C1524" s="240">
        <v>1521.5</v>
      </c>
    </row>
    <row r="1525" spans="2:3">
      <c r="B1525" s="79">
        <v>43300</v>
      </c>
      <c r="C1525" s="240">
        <v>1522</v>
      </c>
    </row>
    <row r="1526" spans="2:3">
      <c r="B1526" s="79">
        <v>43299</v>
      </c>
      <c r="C1526" s="240">
        <v>1551.8</v>
      </c>
    </row>
    <row r="1527" spans="2:3">
      <c r="B1527" s="79">
        <v>43298</v>
      </c>
      <c r="C1527" s="240">
        <v>1561.65</v>
      </c>
    </row>
    <row r="1528" spans="2:3">
      <c r="B1528" s="79">
        <v>43297</v>
      </c>
      <c r="C1528" s="240">
        <v>1548.05</v>
      </c>
    </row>
    <row r="1529" spans="2:3">
      <c r="B1529" s="79">
        <v>43294</v>
      </c>
      <c r="C1529" s="240">
        <v>1576</v>
      </c>
    </row>
    <row r="1530" spans="2:3">
      <c r="B1530" s="79">
        <v>43293</v>
      </c>
      <c r="C1530" s="240">
        <v>1587.75</v>
      </c>
    </row>
    <row r="1531" spans="2:3">
      <c r="B1531" s="79">
        <v>43292</v>
      </c>
      <c r="C1531" s="240">
        <v>1595.95</v>
      </c>
    </row>
    <row r="1532" spans="2:3">
      <c r="B1532" s="79">
        <v>43291</v>
      </c>
      <c r="C1532" s="240">
        <v>1598.1</v>
      </c>
    </row>
    <row r="1533" spans="2:3">
      <c r="B1533" s="79">
        <v>43290</v>
      </c>
      <c r="C1533" s="240">
        <v>1563.85</v>
      </c>
    </row>
    <row r="1534" spans="2:3">
      <c r="B1534" s="79">
        <v>43287</v>
      </c>
      <c r="C1534" s="240">
        <v>1568.25</v>
      </c>
    </row>
    <row r="1535" spans="2:3">
      <c r="B1535" s="79">
        <v>43286</v>
      </c>
      <c r="C1535" s="240">
        <v>1546.45</v>
      </c>
    </row>
    <row r="1536" spans="2:3">
      <c r="B1536" s="79">
        <v>43285</v>
      </c>
      <c r="C1536" s="240">
        <v>1538.3</v>
      </c>
    </row>
    <row r="1537" spans="2:3">
      <c r="B1537" s="79">
        <v>43284</v>
      </c>
      <c r="C1537" s="240">
        <v>1521.95</v>
      </c>
    </row>
    <row r="1538" spans="2:3">
      <c r="B1538" s="79">
        <v>43283</v>
      </c>
      <c r="C1538" s="240">
        <v>1525.9</v>
      </c>
    </row>
    <row r="1539" spans="2:3">
      <c r="B1539" s="79">
        <v>43280</v>
      </c>
      <c r="C1539" s="240">
        <v>1485.4</v>
      </c>
    </row>
    <row r="1540" spans="2:3">
      <c r="B1540" s="79">
        <v>43279</v>
      </c>
      <c r="C1540" s="240">
        <v>1435.45</v>
      </c>
    </row>
    <row r="1541" spans="2:3">
      <c r="B1541" s="79">
        <v>43278</v>
      </c>
      <c r="C1541" s="240">
        <v>1452.5</v>
      </c>
    </row>
    <row r="1542" spans="2:3">
      <c r="B1542" s="79">
        <v>43277</v>
      </c>
      <c r="C1542" s="240">
        <v>1468.25</v>
      </c>
    </row>
    <row r="1543" spans="2:3">
      <c r="B1543" s="79">
        <v>43276</v>
      </c>
      <c r="C1543" s="240">
        <v>1480.5</v>
      </c>
    </row>
    <row r="1544" spans="2:3">
      <c r="B1544" s="79">
        <v>43273</v>
      </c>
      <c r="C1544" s="240">
        <v>1494.25</v>
      </c>
    </row>
    <row r="1545" spans="2:3">
      <c r="B1545" s="79">
        <v>43272</v>
      </c>
      <c r="C1545" s="240">
        <v>1490.35</v>
      </c>
    </row>
    <row r="1546" spans="2:3">
      <c r="B1546" s="79">
        <v>43271</v>
      </c>
      <c r="C1546" s="240">
        <v>1483.75</v>
      </c>
    </row>
    <row r="1547" spans="2:3">
      <c r="B1547" s="79">
        <v>43270</v>
      </c>
      <c r="C1547" s="240">
        <v>1485.05</v>
      </c>
    </row>
    <row r="1548" spans="2:3">
      <c r="B1548" s="79">
        <v>43269</v>
      </c>
      <c r="C1548" s="240">
        <v>1523.65</v>
      </c>
    </row>
    <row r="1549" spans="2:3">
      <c r="B1549" s="79">
        <v>43266</v>
      </c>
      <c r="C1549" s="240">
        <v>1535.35</v>
      </c>
    </row>
    <row r="1550" spans="2:3">
      <c r="B1550" s="79">
        <v>43265</v>
      </c>
      <c r="C1550" s="240">
        <v>1568.5</v>
      </c>
    </row>
    <row r="1551" spans="2:3">
      <c r="B1551" s="79">
        <v>43264</v>
      </c>
      <c r="C1551" s="240">
        <v>1595.85</v>
      </c>
    </row>
    <row r="1552" spans="2:3">
      <c r="B1552" s="79">
        <v>43263</v>
      </c>
      <c r="C1552" s="240">
        <v>1607.95</v>
      </c>
    </row>
    <row r="1553" spans="2:3">
      <c r="B1553" s="79">
        <v>43262</v>
      </c>
      <c r="C1553" s="240">
        <v>1594.4</v>
      </c>
    </row>
    <row r="1554" spans="2:3">
      <c r="B1554" s="79">
        <v>43259</v>
      </c>
      <c r="C1554" s="240">
        <v>1593.55</v>
      </c>
    </row>
    <row r="1555" spans="2:3">
      <c r="B1555" s="79">
        <v>43258</v>
      </c>
      <c r="C1555" s="240">
        <v>1555.55</v>
      </c>
    </row>
    <row r="1556" spans="2:3">
      <c r="B1556" s="79">
        <v>43257</v>
      </c>
      <c r="C1556" s="240">
        <v>1519.55</v>
      </c>
    </row>
    <row r="1557" spans="2:3">
      <c r="B1557" s="79">
        <v>43256</v>
      </c>
      <c r="C1557" s="240">
        <v>1453.75</v>
      </c>
    </row>
    <row r="1558" spans="2:3">
      <c r="B1558" s="79">
        <v>43255</v>
      </c>
      <c r="C1558" s="240">
        <v>1486.4</v>
      </c>
    </row>
    <row r="1559" spans="2:3">
      <c r="B1559" s="79">
        <v>43252</v>
      </c>
      <c r="C1559" s="240">
        <v>1531.1</v>
      </c>
    </row>
    <row r="1560" spans="2:3">
      <c r="B1560" s="79">
        <v>43251</v>
      </c>
      <c r="C1560" s="240">
        <v>1572.15</v>
      </c>
    </row>
    <row r="1561" spans="2:3">
      <c r="B1561" s="79">
        <v>43250</v>
      </c>
      <c r="C1561" s="240">
        <v>1565.95</v>
      </c>
    </row>
    <row r="1562" spans="2:3">
      <c r="B1562" s="79">
        <v>43249</v>
      </c>
      <c r="C1562" s="240">
        <v>1544.05</v>
      </c>
    </row>
    <row r="1563" spans="2:3">
      <c r="B1563" s="79">
        <v>43248</v>
      </c>
      <c r="C1563" s="240">
        <v>1528.9</v>
      </c>
    </row>
    <row r="1564" spans="2:3">
      <c r="B1564" s="79">
        <v>43245</v>
      </c>
      <c r="C1564" s="240">
        <v>1497.55</v>
      </c>
    </row>
    <row r="1565" spans="2:3">
      <c r="B1565" s="79">
        <v>43244</v>
      </c>
      <c r="C1565" s="240">
        <v>1409.9</v>
      </c>
    </row>
    <row r="1566" spans="2:3">
      <c r="B1566" s="79">
        <v>43243</v>
      </c>
      <c r="C1566" s="240">
        <v>1358.75</v>
      </c>
    </row>
    <row r="1567" spans="2:3">
      <c r="B1567" s="79">
        <v>43242</v>
      </c>
      <c r="C1567" s="240">
        <v>1380.55</v>
      </c>
    </row>
    <row r="1568" spans="2:3">
      <c r="B1568" s="79">
        <v>43241</v>
      </c>
      <c r="C1568" s="240">
        <v>1345.45</v>
      </c>
    </row>
    <row r="1569" spans="2:3">
      <c r="B1569" s="79">
        <v>43238</v>
      </c>
      <c r="C1569" s="240">
        <v>1417.2</v>
      </c>
    </row>
    <row r="1570" spans="2:3">
      <c r="B1570" s="79">
        <v>43237</v>
      </c>
      <c r="C1570" s="240">
        <v>1495</v>
      </c>
    </row>
    <row r="1571" spans="2:3">
      <c r="B1571" s="79">
        <v>43236</v>
      </c>
      <c r="C1571" s="240">
        <v>1494.95</v>
      </c>
    </row>
    <row r="1572" spans="2:3">
      <c r="B1572" s="79">
        <v>43235</v>
      </c>
      <c r="C1572" s="240">
        <v>1485.45</v>
      </c>
    </row>
    <row r="1573" spans="2:3">
      <c r="B1573" s="79">
        <v>43234</v>
      </c>
      <c r="C1573" s="240">
        <v>1425.2</v>
      </c>
    </row>
    <row r="1574" spans="2:3">
      <c r="B1574" s="79">
        <v>43231</v>
      </c>
      <c r="C1574" s="240">
        <v>1453.9</v>
      </c>
    </row>
    <row r="1575" spans="2:3">
      <c r="B1575" s="79">
        <v>43230</v>
      </c>
      <c r="C1575" s="240">
        <v>1456.45</v>
      </c>
    </row>
    <row r="1576" spans="2:3">
      <c r="B1576" s="79">
        <v>43229</v>
      </c>
      <c r="C1576" s="240">
        <v>1447.75</v>
      </c>
    </row>
    <row r="1577" spans="2:3">
      <c r="B1577" s="79">
        <v>43228</v>
      </c>
      <c r="C1577" s="240">
        <v>1467.15</v>
      </c>
    </row>
    <row r="1578" spans="2:3">
      <c r="B1578" s="79">
        <v>43227</v>
      </c>
      <c r="C1578" s="240">
        <v>1465</v>
      </c>
    </row>
    <row r="1579" spans="2:3">
      <c r="B1579" s="79">
        <v>43224</v>
      </c>
      <c r="C1579" s="240">
        <v>1486.8</v>
      </c>
    </row>
    <row r="1580" spans="2:3">
      <c r="B1580" s="79">
        <v>43223</v>
      </c>
      <c r="C1580" s="240">
        <v>1492.3</v>
      </c>
    </row>
    <row r="1581" spans="2:3">
      <c r="B1581" s="79">
        <v>43222</v>
      </c>
      <c r="C1581" s="240">
        <v>1495.85</v>
      </c>
    </row>
    <row r="1582" spans="2:3">
      <c r="B1582" s="79">
        <v>43220</v>
      </c>
      <c r="C1582" s="240">
        <v>1490.65</v>
      </c>
    </row>
    <row r="1583" spans="2:3">
      <c r="B1583" s="79">
        <v>43217</v>
      </c>
      <c r="C1583" s="240">
        <v>1483</v>
      </c>
    </row>
    <row r="1584" spans="2:3">
      <c r="B1584" s="79">
        <v>43216</v>
      </c>
      <c r="C1584" s="240">
        <v>1474.35</v>
      </c>
    </row>
    <row r="1585" spans="2:3">
      <c r="B1585" s="79">
        <v>43215</v>
      </c>
      <c r="C1585" s="240">
        <v>1480.25</v>
      </c>
    </row>
    <row r="1586" spans="2:3">
      <c r="B1586" s="79">
        <v>43214</v>
      </c>
      <c r="C1586" s="240">
        <v>1475.75</v>
      </c>
    </row>
    <row r="1587" spans="2:3">
      <c r="B1587" s="79">
        <v>43213</v>
      </c>
      <c r="C1587" s="240">
        <v>1489.5</v>
      </c>
    </row>
    <row r="1588" spans="2:3">
      <c r="B1588" s="79">
        <v>43210</v>
      </c>
      <c r="C1588" s="240">
        <v>1475.4</v>
      </c>
    </row>
    <row r="1589" spans="2:3">
      <c r="B1589" s="79">
        <v>43209</v>
      </c>
      <c r="C1589" s="240">
        <v>1488.65</v>
      </c>
    </row>
    <row r="1590" spans="2:3">
      <c r="B1590" s="79">
        <v>43208</v>
      </c>
      <c r="C1590" s="240">
        <v>1492.65</v>
      </c>
    </row>
    <row r="1591" spans="2:3">
      <c r="B1591" s="79">
        <v>43207</v>
      </c>
      <c r="C1591" s="240">
        <v>1506.8</v>
      </c>
    </row>
    <row r="1592" spans="2:3">
      <c r="B1592" s="79">
        <v>43206</v>
      </c>
      <c r="C1592" s="240">
        <v>1481.4</v>
      </c>
    </row>
    <row r="1593" spans="2:3">
      <c r="B1593" s="79">
        <v>43203</v>
      </c>
      <c r="C1593" s="240">
        <v>1469.1</v>
      </c>
    </row>
    <row r="1594" spans="2:3">
      <c r="B1594" s="79">
        <v>43202</v>
      </c>
      <c r="C1594" s="240">
        <v>1471.25</v>
      </c>
    </row>
    <row r="1595" spans="2:3">
      <c r="B1595" s="79">
        <v>43201</v>
      </c>
      <c r="C1595" s="240">
        <v>1473</v>
      </c>
    </row>
    <row r="1596" spans="2:3">
      <c r="B1596" s="79">
        <v>43200</v>
      </c>
      <c r="C1596" s="240">
        <v>1488.85</v>
      </c>
    </row>
    <row r="1597" spans="2:3">
      <c r="B1597" s="79">
        <v>43199</v>
      </c>
      <c r="C1597" s="240">
        <v>1440.5</v>
      </c>
    </row>
    <row r="1598" spans="2:3">
      <c r="B1598" s="79">
        <v>43196</v>
      </c>
      <c r="C1598" s="240">
        <v>1419.85</v>
      </c>
    </row>
    <row r="1599" spans="2:3">
      <c r="B1599" s="79">
        <v>43195</v>
      </c>
      <c r="C1599" s="240">
        <v>1401.3</v>
      </c>
    </row>
    <row r="1600" spans="2:3">
      <c r="B1600" s="79">
        <v>43194</v>
      </c>
      <c r="C1600" s="240">
        <v>1359.15</v>
      </c>
    </row>
    <row r="1601" spans="2:3">
      <c r="B1601" s="79">
        <v>43193</v>
      </c>
      <c r="C1601" s="240">
        <v>1364.3</v>
      </c>
    </row>
    <row r="1602" spans="2:3">
      <c r="B1602" s="79">
        <v>43192</v>
      </c>
      <c r="C1602" s="240">
        <v>1357.3</v>
      </c>
    </row>
    <row r="1603" spans="2:3">
      <c r="B1603" s="79">
        <v>43187</v>
      </c>
      <c r="C1603" s="240">
        <v>1324.8</v>
      </c>
    </row>
    <row r="1604" spans="2:3">
      <c r="B1604" s="79">
        <v>43186</v>
      </c>
      <c r="C1604" s="240">
        <v>1355.2</v>
      </c>
    </row>
    <row r="1605" spans="2:3">
      <c r="B1605" s="79">
        <v>43185</v>
      </c>
      <c r="C1605" s="240">
        <v>1341.45</v>
      </c>
    </row>
    <row r="1606" spans="2:3">
      <c r="B1606" s="79">
        <v>43182</v>
      </c>
      <c r="C1606" s="240">
        <v>1281.0999999999999</v>
      </c>
    </row>
    <row r="1607" spans="2:3">
      <c r="B1607" s="79">
        <v>43181</v>
      </c>
      <c r="C1607" s="240">
        <v>1320.45</v>
      </c>
    </row>
    <row r="1608" spans="2:3">
      <c r="B1608" s="79">
        <v>43180</v>
      </c>
      <c r="C1608" s="240">
        <v>1339.6</v>
      </c>
    </row>
    <row r="1609" spans="2:3">
      <c r="B1609" s="79">
        <v>43179</v>
      </c>
      <c r="C1609" s="240">
        <v>1346.5</v>
      </c>
    </row>
    <row r="1610" spans="2:3">
      <c r="B1610" s="79">
        <v>43178</v>
      </c>
      <c r="C1610" s="240">
        <v>1342.55</v>
      </c>
    </row>
    <row r="1611" spans="2:3">
      <c r="B1611" s="79">
        <v>43175</v>
      </c>
      <c r="C1611" s="240">
        <v>1365.8</v>
      </c>
    </row>
    <row r="1612" spans="2:3">
      <c r="B1612" s="79">
        <v>43174</v>
      </c>
      <c r="C1612" s="240">
        <v>1359.8</v>
      </c>
    </row>
    <row r="1613" spans="2:3">
      <c r="B1613" s="79">
        <v>43173</v>
      </c>
      <c r="C1613" s="240">
        <v>1345.2</v>
      </c>
    </row>
    <row r="1614" spans="2:3">
      <c r="B1614" s="79">
        <v>43172</v>
      </c>
      <c r="C1614" s="240">
        <v>1337.9</v>
      </c>
    </row>
    <row r="1615" spans="2:3">
      <c r="B1615" s="79">
        <v>43171</v>
      </c>
      <c r="C1615" s="240">
        <v>1315.65</v>
      </c>
    </row>
    <row r="1616" spans="2:3">
      <c r="B1616" s="79">
        <v>43168</v>
      </c>
      <c r="C1616" s="240">
        <v>1306.55</v>
      </c>
    </row>
    <row r="1617" spans="2:3">
      <c r="B1617" s="79">
        <v>43167</v>
      </c>
      <c r="C1617" s="240">
        <v>1293.1500000000001</v>
      </c>
    </row>
    <row r="1618" spans="2:3">
      <c r="B1618" s="79">
        <v>43166</v>
      </c>
      <c r="C1618" s="240">
        <v>1298.8</v>
      </c>
    </row>
    <row r="1619" spans="2:3">
      <c r="B1619" s="79">
        <v>43165</v>
      </c>
      <c r="C1619" s="240">
        <v>1327.15</v>
      </c>
    </row>
    <row r="1620" spans="2:3">
      <c r="B1620" s="79">
        <v>43164</v>
      </c>
      <c r="C1620" s="240">
        <v>1314.3</v>
      </c>
    </row>
    <row r="1621" spans="2:3">
      <c r="B1621" s="79">
        <v>43160</v>
      </c>
      <c r="C1621" s="240">
        <v>1314.25</v>
      </c>
    </row>
    <row r="1622" spans="2:3">
      <c r="B1622" s="79">
        <v>43159</v>
      </c>
      <c r="C1622" s="240">
        <v>1348.15</v>
      </c>
    </row>
    <row r="1623" spans="2:3">
      <c r="B1623" s="79">
        <v>43158</v>
      </c>
      <c r="C1623" s="240">
        <v>1354.7</v>
      </c>
    </row>
    <row r="1624" spans="2:3">
      <c r="B1624" s="79">
        <v>43157</v>
      </c>
      <c r="C1624" s="240">
        <v>1291.2</v>
      </c>
    </row>
    <row r="1625" spans="2:3">
      <c r="B1625" s="79">
        <v>43154</v>
      </c>
      <c r="C1625" s="240">
        <v>1300.25</v>
      </c>
    </row>
    <row r="1626" spans="2:3">
      <c r="B1626" s="79">
        <v>43153</v>
      </c>
      <c r="C1626" s="240">
        <v>1240.6500000000001</v>
      </c>
    </row>
    <row r="1627" spans="2:3">
      <c r="B1627" s="79">
        <v>43152</v>
      </c>
      <c r="C1627" s="240">
        <v>1237.8</v>
      </c>
    </row>
    <row r="1628" spans="2:3">
      <c r="B1628" s="79">
        <v>43151</v>
      </c>
      <c r="C1628" s="240">
        <v>1186.8</v>
      </c>
    </row>
    <row r="1629" spans="2:3">
      <c r="B1629" s="79">
        <v>43150</v>
      </c>
      <c r="C1629" s="240">
        <v>1168.9000000000001</v>
      </c>
    </row>
    <row r="1630" spans="2:3">
      <c r="B1630" s="79">
        <v>43147</v>
      </c>
      <c r="C1630" s="240">
        <v>1173.5</v>
      </c>
    </row>
    <row r="1631" spans="2:3">
      <c r="B1631" s="79">
        <v>43146</v>
      </c>
      <c r="C1631" s="240">
        <v>1183.95</v>
      </c>
    </row>
    <row r="1632" spans="2:3">
      <c r="B1632" s="79">
        <v>43145</v>
      </c>
      <c r="C1632" s="240">
        <v>1201.4000000000001</v>
      </c>
    </row>
    <row r="1633" spans="2:3">
      <c r="B1633" s="79">
        <v>43143</v>
      </c>
      <c r="C1633" s="240">
        <v>1187.2</v>
      </c>
    </row>
    <row r="1634" spans="2:3">
      <c r="B1634" s="79">
        <v>43140</v>
      </c>
      <c r="C1634" s="240">
        <v>1177.8</v>
      </c>
    </row>
    <row r="1635" spans="2:3">
      <c r="B1635" s="79">
        <v>43139</v>
      </c>
      <c r="C1635" s="240">
        <v>1165.55</v>
      </c>
    </row>
    <row r="1636" spans="2:3">
      <c r="B1636" s="79">
        <v>43138</v>
      </c>
      <c r="C1636" s="240">
        <v>1122.6500000000001</v>
      </c>
    </row>
    <row r="1637" spans="2:3">
      <c r="B1637" s="79">
        <v>43137</v>
      </c>
      <c r="C1637" s="240">
        <v>1105.7</v>
      </c>
    </row>
    <row r="1638" spans="2:3">
      <c r="B1638" s="79">
        <v>43136</v>
      </c>
      <c r="C1638" s="240">
        <v>1117.3</v>
      </c>
    </row>
    <row r="1639" spans="2:3">
      <c r="B1639" s="79">
        <v>43133</v>
      </c>
      <c r="C1639" s="240">
        <v>1135.0999999999999</v>
      </c>
    </row>
    <row r="1640" spans="2:3">
      <c r="B1640" s="79">
        <v>43132</v>
      </c>
      <c r="C1640" s="240">
        <v>1174.3</v>
      </c>
    </row>
    <row r="1641" spans="2:3">
      <c r="B1641" s="79">
        <v>43131</v>
      </c>
      <c r="C1641" s="240">
        <v>1179.6500000000001</v>
      </c>
    </row>
    <row r="1642" spans="2:3">
      <c r="B1642" s="79">
        <v>43130</v>
      </c>
      <c r="C1642" s="240">
        <v>1184.5999999999999</v>
      </c>
    </row>
    <row r="1643" spans="2:3">
      <c r="B1643" s="79">
        <v>43129</v>
      </c>
      <c r="C1643" s="240">
        <v>1181.9000000000001</v>
      </c>
    </row>
    <row r="1644" spans="2:3">
      <c r="B1644" s="79">
        <v>43125</v>
      </c>
      <c r="C1644" s="240">
        <v>1159.3</v>
      </c>
    </row>
    <row r="1645" spans="2:3">
      <c r="B1645" s="79">
        <v>43124</v>
      </c>
      <c r="C1645" s="240">
        <v>1142.1500000000001</v>
      </c>
    </row>
    <row r="1646" spans="2:3">
      <c r="B1646" s="79">
        <v>43123</v>
      </c>
      <c r="C1646" s="240">
        <v>1169.2</v>
      </c>
    </row>
    <row r="1647" spans="2:3">
      <c r="B1647" s="79">
        <v>43122</v>
      </c>
      <c r="C1647" s="240">
        <v>1176.3</v>
      </c>
    </row>
    <row r="1648" spans="2:3">
      <c r="B1648" s="79">
        <v>43119</v>
      </c>
      <c r="C1648" s="240">
        <v>1144.3499999999999</v>
      </c>
    </row>
    <row r="1649" spans="2:3">
      <c r="B1649" s="79">
        <v>43118</v>
      </c>
      <c r="C1649" s="240">
        <v>1135.45</v>
      </c>
    </row>
    <row r="1650" spans="2:3">
      <c r="B1650" s="79">
        <v>43117</v>
      </c>
      <c r="C1650" s="240">
        <v>1167.3499999999999</v>
      </c>
    </row>
    <row r="1651" spans="2:3">
      <c r="B1651" s="79">
        <v>43116</v>
      </c>
      <c r="C1651" s="240">
        <v>1187</v>
      </c>
    </row>
    <row r="1652" spans="2:3">
      <c r="B1652" s="79">
        <v>43115</v>
      </c>
      <c r="C1652" s="240">
        <v>1228.8499999999999</v>
      </c>
    </row>
    <row r="1653" spans="2:3">
      <c r="B1653" s="79">
        <v>43112</v>
      </c>
      <c r="C1653" s="240">
        <v>1234.5999999999999</v>
      </c>
    </row>
    <row r="1654" spans="2:3">
      <c r="B1654" s="79">
        <v>43111</v>
      </c>
      <c r="C1654" s="240">
        <v>1245.5</v>
      </c>
    </row>
    <row r="1655" spans="2:3">
      <c r="B1655" s="79">
        <v>43110</v>
      </c>
      <c r="C1655" s="240">
        <v>1249.3</v>
      </c>
    </row>
    <row r="1656" spans="2:3">
      <c r="B1656" s="79">
        <v>43109</v>
      </c>
      <c r="C1656" s="240">
        <v>1234.0999999999999</v>
      </c>
    </row>
    <row r="1657" spans="2:3">
      <c r="B1657" s="79">
        <v>43108</v>
      </c>
      <c r="C1657" s="240">
        <v>1226.8</v>
      </c>
    </row>
    <row r="1658" spans="2:3">
      <c r="B1658" s="79">
        <v>43105</v>
      </c>
      <c r="C1658" s="240">
        <v>1243.4000000000001</v>
      </c>
    </row>
    <row r="1659" spans="2:3">
      <c r="B1659" s="79">
        <v>43104</v>
      </c>
      <c r="C1659" s="240">
        <v>1203.0999999999999</v>
      </c>
    </row>
    <row r="1660" spans="2:3">
      <c r="B1660" s="79">
        <v>43103</v>
      </c>
      <c r="C1660" s="240">
        <v>1184.55</v>
      </c>
    </row>
    <row r="1661" spans="2:3">
      <c r="B1661" s="79">
        <v>43102</v>
      </c>
      <c r="C1661" s="240">
        <v>1160</v>
      </c>
    </row>
    <row r="1662" spans="2:3">
      <c r="B1662" s="79">
        <v>43101</v>
      </c>
      <c r="C1662" s="240">
        <v>1170.5</v>
      </c>
    </row>
    <row r="1663" spans="2:3">
      <c r="B1663" s="79">
        <v>43098</v>
      </c>
      <c r="C1663" s="240">
        <v>1181.3499999999999</v>
      </c>
    </row>
    <row r="1664" spans="2:3">
      <c r="B1664" s="79">
        <v>43097</v>
      </c>
      <c r="C1664" s="240">
        <v>1148.3499999999999</v>
      </c>
    </row>
    <row r="1665" spans="2:3">
      <c r="B1665" s="79">
        <v>43096</v>
      </c>
      <c r="C1665" s="240">
        <v>1146.3499999999999</v>
      </c>
    </row>
    <row r="1666" spans="2:3">
      <c r="B1666" s="79">
        <v>43095</v>
      </c>
      <c r="C1666" s="240">
        <v>1150.1500000000001</v>
      </c>
    </row>
    <row r="1667" spans="2:3">
      <c r="B1667" s="79">
        <v>43091</v>
      </c>
      <c r="C1667" s="240">
        <v>1151.0999999999999</v>
      </c>
    </row>
    <row r="1668" spans="2:3">
      <c r="B1668" s="79">
        <v>43090</v>
      </c>
      <c r="C1668" s="240">
        <v>1155.5999999999999</v>
      </c>
    </row>
    <row r="1669" spans="2:3">
      <c r="B1669" s="79">
        <v>43089</v>
      </c>
      <c r="C1669" s="240">
        <v>1143</v>
      </c>
    </row>
    <row r="1670" spans="2:3">
      <c r="B1670" s="79">
        <v>43088</v>
      </c>
      <c r="C1670" s="240">
        <v>1146</v>
      </c>
    </row>
    <row r="1671" spans="2:3">
      <c r="B1671" s="79">
        <v>43087</v>
      </c>
      <c r="C1671" s="240">
        <v>1135.25</v>
      </c>
    </row>
    <row r="1672" spans="2:3">
      <c r="B1672" s="79">
        <v>43084</v>
      </c>
      <c r="C1672" s="240">
        <v>1121.8</v>
      </c>
    </row>
    <row r="1673" spans="2:3">
      <c r="B1673" s="79">
        <v>43083</v>
      </c>
      <c r="C1673" s="240">
        <v>1104.2</v>
      </c>
    </row>
    <row r="1674" spans="2:3">
      <c r="B1674" s="79">
        <v>43082</v>
      </c>
      <c r="C1674" s="240">
        <v>1108</v>
      </c>
    </row>
    <row r="1675" spans="2:3">
      <c r="B1675" s="79">
        <v>43081</v>
      </c>
      <c r="C1675" s="240">
        <v>1115.75</v>
      </c>
    </row>
    <row r="1676" spans="2:3">
      <c r="B1676" s="79">
        <v>43080</v>
      </c>
      <c r="C1676" s="240">
        <v>1127.4000000000001</v>
      </c>
    </row>
    <row r="1677" spans="2:3">
      <c r="B1677" s="79">
        <v>43077</v>
      </c>
      <c r="C1677" s="240">
        <v>1132.55</v>
      </c>
    </row>
    <row r="1678" spans="2:3">
      <c r="B1678" s="79">
        <v>43076</v>
      </c>
      <c r="C1678" s="240">
        <v>1142.4000000000001</v>
      </c>
    </row>
    <row r="1679" spans="2:3">
      <c r="B1679" s="79">
        <v>43075</v>
      </c>
      <c r="C1679" s="240">
        <v>1123.95</v>
      </c>
    </row>
    <row r="1680" spans="2:3">
      <c r="B1680" s="79">
        <v>43074</v>
      </c>
      <c r="C1680" s="240">
        <v>1133.3499999999999</v>
      </c>
    </row>
    <row r="1681" spans="2:3">
      <c r="B1681" s="79">
        <v>43073</v>
      </c>
      <c r="C1681" s="240">
        <v>1150.7</v>
      </c>
    </row>
    <row r="1682" spans="2:3">
      <c r="B1682" s="79">
        <v>43070</v>
      </c>
      <c r="C1682" s="240">
        <v>1114.4000000000001</v>
      </c>
    </row>
    <row r="1683" spans="2:3">
      <c r="B1683" s="79">
        <v>43069</v>
      </c>
      <c r="C1683" s="240">
        <v>1118.0999999999999</v>
      </c>
    </row>
    <row r="1684" spans="2:3">
      <c r="B1684" s="79">
        <v>43068</v>
      </c>
      <c r="C1684" s="240">
        <v>1125.55</v>
      </c>
    </row>
    <row r="1685" spans="2:3">
      <c r="B1685" s="79">
        <v>43067</v>
      </c>
      <c r="C1685" s="240">
        <v>1128.25</v>
      </c>
    </row>
    <row r="1686" spans="2:3">
      <c r="B1686" s="79">
        <v>43066</v>
      </c>
      <c r="C1686" s="240">
        <v>1129.8499999999999</v>
      </c>
    </row>
    <row r="1687" spans="2:3">
      <c r="B1687" s="79">
        <v>43063</v>
      </c>
      <c r="C1687" s="240">
        <v>1149.9000000000001</v>
      </c>
    </row>
    <row r="1688" spans="2:3">
      <c r="B1688" s="79">
        <v>43062</v>
      </c>
      <c r="C1688" s="240">
        <v>1146.3</v>
      </c>
    </row>
    <row r="1689" spans="2:3">
      <c r="B1689" s="79">
        <v>43061</v>
      </c>
      <c r="C1689" s="240">
        <v>1137.8</v>
      </c>
    </row>
    <row r="1690" spans="2:3">
      <c r="B1690" s="79">
        <v>43060</v>
      </c>
      <c r="C1690" s="240">
        <v>1112.3</v>
      </c>
    </row>
    <row r="1691" spans="2:3">
      <c r="B1691" s="79">
        <v>43059</v>
      </c>
      <c r="C1691" s="240">
        <v>1106.1500000000001</v>
      </c>
    </row>
    <row r="1692" spans="2:3">
      <c r="B1692" s="79">
        <v>43056</v>
      </c>
      <c r="C1692" s="240">
        <v>1106.05</v>
      </c>
    </row>
    <row r="1693" spans="2:3">
      <c r="B1693" s="79">
        <v>43055</v>
      </c>
      <c r="C1693" s="240">
        <v>1112.5999999999999</v>
      </c>
    </row>
    <row r="1694" spans="2:3">
      <c r="B1694" s="79">
        <v>43054</v>
      </c>
      <c r="C1694" s="240">
        <v>1098.4000000000001</v>
      </c>
    </row>
    <row r="1695" spans="2:3">
      <c r="B1695" s="79">
        <v>43053</v>
      </c>
      <c r="C1695" s="240">
        <v>1122.1500000000001</v>
      </c>
    </row>
    <row r="1696" spans="2:3">
      <c r="B1696" s="79">
        <v>43052</v>
      </c>
      <c r="C1696" s="240">
        <v>1160.95</v>
      </c>
    </row>
    <row r="1697" spans="2:3">
      <c r="B1697" s="79">
        <v>43049</v>
      </c>
      <c r="C1697" s="240">
        <v>1159.6500000000001</v>
      </c>
    </row>
    <row r="1698" spans="2:3">
      <c r="B1698" s="79">
        <v>43048</v>
      </c>
      <c r="C1698" s="240">
        <v>1122.2</v>
      </c>
    </row>
    <row r="1699" spans="2:3">
      <c r="B1699" s="79">
        <v>43047</v>
      </c>
      <c r="C1699" s="240">
        <v>1098.05</v>
      </c>
    </row>
    <row r="1700" spans="2:3">
      <c r="B1700" s="79">
        <v>43046</v>
      </c>
      <c r="C1700" s="240">
        <v>1100.2</v>
      </c>
    </row>
    <row r="1701" spans="2:3">
      <c r="B1701" s="79">
        <v>43045</v>
      </c>
      <c r="C1701" s="240">
        <v>1125.5</v>
      </c>
    </row>
    <row r="1702" spans="2:3">
      <c r="B1702" s="79">
        <v>43042</v>
      </c>
      <c r="C1702" s="240">
        <v>1129.1500000000001</v>
      </c>
    </row>
    <row r="1703" spans="2:3">
      <c r="B1703" s="79">
        <v>43041</v>
      </c>
      <c r="C1703" s="240">
        <v>1149.45</v>
      </c>
    </row>
    <row r="1704" spans="2:3">
      <c r="B1704" s="79">
        <v>43040</v>
      </c>
      <c r="C1704" s="240">
        <v>1151.8</v>
      </c>
    </row>
    <row r="1705" spans="2:3">
      <c r="B1705" s="79">
        <v>43039</v>
      </c>
      <c r="C1705" s="240">
        <v>1140.5999999999999</v>
      </c>
    </row>
    <row r="1706" spans="2:3">
      <c r="B1706" s="79">
        <v>43038</v>
      </c>
      <c r="C1706" s="240">
        <v>1147.9000000000001</v>
      </c>
    </row>
    <row r="1707" spans="2:3">
      <c r="B1707" s="79">
        <v>43035</v>
      </c>
      <c r="C1707" s="240">
        <v>1136.2</v>
      </c>
    </row>
    <row r="1708" spans="2:3">
      <c r="B1708" s="79">
        <v>43034</v>
      </c>
      <c r="C1708" s="240">
        <v>1143.0999999999999</v>
      </c>
    </row>
    <row r="1709" spans="2:3">
      <c r="B1709" s="79">
        <v>43033</v>
      </c>
      <c r="C1709" s="240">
        <v>1143.7</v>
      </c>
    </row>
    <row r="1710" spans="2:3">
      <c r="B1710" s="79">
        <v>43032</v>
      </c>
      <c r="C1710" s="240">
        <v>1092.9000000000001</v>
      </c>
    </row>
    <row r="1711" spans="2:3">
      <c r="B1711" s="79">
        <v>43031</v>
      </c>
      <c r="C1711" s="240">
        <v>1126.4000000000001</v>
      </c>
    </row>
    <row r="1712" spans="2:3">
      <c r="B1712" s="79">
        <v>43027</v>
      </c>
      <c r="C1712" s="240">
        <v>1167.4000000000001</v>
      </c>
    </row>
    <row r="1713" spans="2:3">
      <c r="B1713" s="79">
        <v>43026</v>
      </c>
      <c r="C1713" s="240">
        <v>1159.7</v>
      </c>
    </row>
    <row r="1714" spans="2:3">
      <c r="B1714" s="79">
        <v>43025</v>
      </c>
      <c r="C1714" s="240">
        <v>1220</v>
      </c>
    </row>
    <row r="1715" spans="2:3">
      <c r="B1715" s="79">
        <v>43024</v>
      </c>
      <c r="C1715" s="240">
        <v>1232.45</v>
      </c>
    </row>
    <row r="1716" spans="2:3">
      <c r="B1716" s="79">
        <v>43021</v>
      </c>
      <c r="C1716" s="240">
        <v>1229.9000000000001</v>
      </c>
    </row>
    <row r="1717" spans="2:3">
      <c r="B1717" s="79">
        <v>43020</v>
      </c>
      <c r="C1717" s="240">
        <v>1268.6500000000001</v>
      </c>
    </row>
    <row r="1718" spans="2:3">
      <c r="B1718" s="79">
        <v>43019</v>
      </c>
      <c r="C1718" s="240">
        <v>1213.0999999999999</v>
      </c>
    </row>
    <row r="1719" spans="2:3">
      <c r="B1719" s="79">
        <v>43018</v>
      </c>
      <c r="C1719" s="240">
        <v>1184.6500000000001</v>
      </c>
    </row>
    <row r="1720" spans="2:3">
      <c r="B1720" s="79">
        <v>43017</v>
      </c>
      <c r="C1720" s="240">
        <v>1116.75</v>
      </c>
    </row>
    <row r="1721" spans="2:3">
      <c r="B1721" s="79">
        <v>43014</v>
      </c>
      <c r="C1721" s="240">
        <v>1105.25</v>
      </c>
    </row>
    <row r="1722" spans="2:3">
      <c r="B1722" s="79">
        <v>43013</v>
      </c>
      <c r="C1722" s="240">
        <v>1104</v>
      </c>
    </row>
    <row r="1723" spans="2:3">
      <c r="B1723" s="79">
        <v>43012</v>
      </c>
      <c r="C1723" s="240">
        <v>1099.3499999999999</v>
      </c>
    </row>
    <row r="1724" spans="2:3">
      <c r="B1724" s="79">
        <v>43011</v>
      </c>
      <c r="C1724" s="240">
        <v>1100.95</v>
      </c>
    </row>
    <row r="1725" spans="2:3">
      <c r="B1725" s="79">
        <v>43007</v>
      </c>
      <c r="C1725" s="240">
        <v>1078.45</v>
      </c>
    </row>
    <row r="1726" spans="2:3">
      <c r="B1726" s="79">
        <v>43006</v>
      </c>
      <c r="C1726" s="240">
        <v>1043.95</v>
      </c>
    </row>
    <row r="1727" spans="2:3">
      <c r="B1727" s="79">
        <v>43005</v>
      </c>
      <c r="C1727" s="240">
        <v>1076.75</v>
      </c>
    </row>
    <row r="1728" spans="2:3">
      <c r="B1728" s="79">
        <v>43004</v>
      </c>
      <c r="C1728" s="240">
        <v>1116.05</v>
      </c>
    </row>
    <row r="1729" spans="2:3">
      <c r="B1729" s="79">
        <v>43003</v>
      </c>
      <c r="C1729" s="240">
        <v>1029</v>
      </c>
    </row>
    <row r="1730" spans="2:3">
      <c r="B1730" s="79">
        <v>43000</v>
      </c>
      <c r="C1730" s="240">
        <v>1039.1500000000001</v>
      </c>
    </row>
    <row r="1731" spans="2:3">
      <c r="B1731" s="79">
        <v>42999</v>
      </c>
      <c r="C1731" s="240">
        <v>1069.05</v>
      </c>
    </row>
    <row r="1732" spans="2:3">
      <c r="B1732" s="79">
        <v>42998</v>
      </c>
      <c r="C1732" s="240">
        <v>1084.75</v>
      </c>
    </row>
    <row r="1733" spans="2:3">
      <c r="B1733" s="79">
        <v>42997</v>
      </c>
      <c r="C1733" s="240">
        <v>1077.55</v>
      </c>
    </row>
    <row r="1734" spans="2:3">
      <c r="B1734" s="79">
        <v>42996</v>
      </c>
      <c r="C1734" s="240">
        <v>1089.5</v>
      </c>
    </row>
    <row r="1735" spans="2:3">
      <c r="B1735" s="79">
        <v>42993</v>
      </c>
      <c r="C1735" s="240">
        <v>1087.75</v>
      </c>
    </row>
    <row r="1736" spans="2:3">
      <c r="B1736" s="79">
        <v>42992</v>
      </c>
      <c r="C1736" s="240">
        <v>1089.75</v>
      </c>
    </row>
    <row r="1737" spans="2:3">
      <c r="B1737" s="79">
        <v>42991</v>
      </c>
      <c r="C1737" s="240">
        <v>1091.5</v>
      </c>
    </row>
    <row r="1738" spans="2:3">
      <c r="B1738" s="79">
        <v>42990</v>
      </c>
      <c r="C1738" s="240">
        <v>1088.45</v>
      </c>
    </row>
    <row r="1739" spans="2:3">
      <c r="B1739" s="79">
        <v>42989</v>
      </c>
      <c r="C1739" s="240">
        <v>1088.8</v>
      </c>
    </row>
    <row r="1740" spans="2:3">
      <c r="B1740" s="79">
        <v>42986</v>
      </c>
      <c r="C1740" s="240">
        <v>1070.8499999999999</v>
      </c>
    </row>
    <row r="1741" spans="2:3">
      <c r="B1741" s="79">
        <v>42985</v>
      </c>
      <c r="C1741" s="240">
        <v>1076.2</v>
      </c>
    </row>
    <row r="1742" spans="2:3">
      <c r="B1742" s="79">
        <v>42984</v>
      </c>
      <c r="C1742" s="240">
        <v>1066.5999999999999</v>
      </c>
    </row>
    <row r="1743" spans="2:3">
      <c r="B1743" s="79">
        <v>42983</v>
      </c>
      <c r="C1743" s="240">
        <v>1077.7</v>
      </c>
    </row>
    <row r="1744" spans="2:3">
      <c r="B1744" s="79">
        <v>42982</v>
      </c>
      <c r="C1744" s="240">
        <v>1020.65</v>
      </c>
    </row>
    <row r="1745" spans="2:3">
      <c r="B1745" s="79">
        <v>42979</v>
      </c>
      <c r="C1745" s="240">
        <v>1048.4000000000001</v>
      </c>
    </row>
    <row r="1746" spans="2:3">
      <c r="B1746" s="79">
        <v>42978</v>
      </c>
      <c r="C1746" s="240">
        <v>1039.8</v>
      </c>
    </row>
    <row r="1747" spans="2:3">
      <c r="B1747" s="79">
        <v>42977</v>
      </c>
      <c r="C1747" s="240">
        <v>1050.9000000000001</v>
      </c>
    </row>
    <row r="1748" spans="2:3">
      <c r="B1748" s="79">
        <v>42976</v>
      </c>
      <c r="C1748" s="240">
        <v>1032.8499999999999</v>
      </c>
    </row>
    <row r="1749" spans="2:3">
      <c r="B1749" s="79">
        <v>42975</v>
      </c>
      <c r="C1749" s="240">
        <v>1046.1500000000001</v>
      </c>
    </row>
    <row r="1750" spans="2:3">
      <c r="B1750" s="79">
        <v>42971</v>
      </c>
      <c r="C1750">
        <v>994.6</v>
      </c>
    </row>
    <row r="1751" spans="2:3">
      <c r="B1751" s="79">
        <v>42970</v>
      </c>
      <c r="C1751">
        <v>989.5</v>
      </c>
    </row>
    <row r="1752" spans="2:3">
      <c r="B1752" s="79">
        <v>42969</v>
      </c>
      <c r="C1752">
        <v>958.05</v>
      </c>
    </row>
    <row r="1753" spans="2:3">
      <c r="B1753" s="79">
        <v>42968</v>
      </c>
      <c r="C1753">
        <v>927.1</v>
      </c>
    </row>
    <row r="1754" spans="2:3">
      <c r="B1754" s="79">
        <v>42965</v>
      </c>
      <c r="C1754">
        <v>926.25</v>
      </c>
    </row>
    <row r="1755" spans="2:3">
      <c r="B1755" s="79">
        <v>42964</v>
      </c>
      <c r="C1755">
        <v>920.8</v>
      </c>
    </row>
    <row r="1756" spans="2:3">
      <c r="B1756" s="79">
        <v>42963</v>
      </c>
      <c r="C1756">
        <v>907.8</v>
      </c>
    </row>
    <row r="1757" spans="2:3">
      <c r="B1757" s="79">
        <v>42961</v>
      </c>
      <c r="C1757">
        <v>902.45</v>
      </c>
    </row>
    <row r="1758" spans="2:3">
      <c r="B1758" s="79">
        <v>42958</v>
      </c>
      <c r="C1758">
        <v>890.1</v>
      </c>
    </row>
    <row r="1759" spans="2:3">
      <c r="B1759" s="79">
        <v>42957</v>
      </c>
      <c r="C1759">
        <v>880.8</v>
      </c>
    </row>
    <row r="1760" spans="2:3">
      <c r="B1760" s="79">
        <v>42956</v>
      </c>
      <c r="C1760">
        <v>889.25</v>
      </c>
    </row>
    <row r="1761" spans="2:3">
      <c r="B1761" s="79">
        <v>42955</v>
      </c>
      <c r="C1761">
        <v>902.3</v>
      </c>
    </row>
    <row r="1762" spans="2:3">
      <c r="B1762" s="79">
        <v>42954</v>
      </c>
      <c r="C1762">
        <v>923.8</v>
      </c>
    </row>
    <row r="1763" spans="2:3">
      <c r="B1763" s="79">
        <v>42951</v>
      </c>
      <c r="C1763">
        <v>911.35</v>
      </c>
    </row>
    <row r="1764" spans="2:3">
      <c r="B1764" s="79">
        <v>42950</v>
      </c>
      <c r="C1764">
        <v>898.1</v>
      </c>
    </row>
    <row r="1765" spans="2:3">
      <c r="B1765" s="79">
        <v>42949</v>
      </c>
      <c r="C1765">
        <v>906.8</v>
      </c>
    </row>
    <row r="1766" spans="2:3">
      <c r="B1766" s="79">
        <v>42948</v>
      </c>
      <c r="C1766">
        <v>916.05</v>
      </c>
    </row>
    <row r="1767" spans="2:3">
      <c r="B1767" s="79">
        <v>42947</v>
      </c>
      <c r="C1767">
        <v>919.7</v>
      </c>
    </row>
    <row r="1768" spans="2:3">
      <c r="B1768" s="79">
        <v>42944</v>
      </c>
      <c r="C1768">
        <v>898.55</v>
      </c>
    </row>
    <row r="1769" spans="2:3">
      <c r="B1769" s="79">
        <v>42943</v>
      </c>
      <c r="C1769">
        <v>896.9</v>
      </c>
    </row>
    <row r="1770" spans="2:3">
      <c r="B1770" s="79">
        <v>42942</v>
      </c>
      <c r="C1770">
        <v>909.6</v>
      </c>
    </row>
    <row r="1771" spans="2:3">
      <c r="B1771" s="79">
        <v>42941</v>
      </c>
      <c r="C1771">
        <v>925.65</v>
      </c>
    </row>
    <row r="1772" spans="2:3">
      <c r="B1772" s="79">
        <v>42940</v>
      </c>
      <c r="C1772">
        <v>916.55</v>
      </c>
    </row>
    <row r="1773" spans="2:3">
      <c r="B1773" s="79">
        <v>42937</v>
      </c>
      <c r="C1773">
        <v>914.75</v>
      </c>
    </row>
    <row r="1774" spans="2:3">
      <c r="B1774" s="79">
        <v>42936</v>
      </c>
      <c r="C1774">
        <v>909.2</v>
      </c>
    </row>
    <row r="1775" spans="2:3">
      <c r="B1775" s="79">
        <v>42935</v>
      </c>
      <c r="C1775">
        <v>911.7</v>
      </c>
    </row>
    <row r="1776" spans="2:3">
      <c r="B1776" s="79">
        <v>42934</v>
      </c>
      <c r="C1776">
        <v>910.65</v>
      </c>
    </row>
    <row r="1777" spans="2:3">
      <c r="B1777" s="79">
        <v>42933</v>
      </c>
      <c r="C1777">
        <v>911.7</v>
      </c>
    </row>
    <row r="1778" spans="2:3">
      <c r="B1778" s="79">
        <v>42930</v>
      </c>
      <c r="C1778">
        <v>891.35</v>
      </c>
    </row>
    <row r="1779" spans="2:3">
      <c r="B1779" s="79">
        <v>42929</v>
      </c>
      <c r="C1779">
        <v>915.15</v>
      </c>
    </row>
    <row r="1780" spans="2:3">
      <c r="B1780" s="79">
        <v>42928</v>
      </c>
      <c r="C1780">
        <v>910.3</v>
      </c>
    </row>
    <row r="1781" spans="2:3">
      <c r="B1781" s="79">
        <v>42927</v>
      </c>
      <c r="C1781">
        <v>913.95</v>
      </c>
    </row>
    <row r="1782" spans="2:3">
      <c r="B1782" s="79">
        <v>42926</v>
      </c>
      <c r="C1782">
        <v>934.6</v>
      </c>
    </row>
    <row r="1783" spans="2:3">
      <c r="B1783" s="79">
        <v>42923</v>
      </c>
      <c r="C1783">
        <v>895.45</v>
      </c>
    </row>
    <row r="1784" spans="2:3">
      <c r="B1784" s="79">
        <v>42922</v>
      </c>
      <c r="C1784">
        <v>880.3</v>
      </c>
    </row>
    <row r="1785" spans="2:3">
      <c r="B1785" s="79">
        <v>42921</v>
      </c>
      <c r="C1785">
        <v>846.05</v>
      </c>
    </row>
    <row r="1786" spans="2:3">
      <c r="B1786" s="79">
        <v>42920</v>
      </c>
      <c r="C1786">
        <v>836.2</v>
      </c>
    </row>
    <row r="1787" spans="2:3">
      <c r="B1787" s="79">
        <v>42919</v>
      </c>
      <c r="C1787">
        <v>840.05</v>
      </c>
    </row>
    <row r="1788" spans="2:3">
      <c r="B1788" s="79">
        <v>42916</v>
      </c>
      <c r="C1788">
        <v>815.1</v>
      </c>
    </row>
    <row r="1789" spans="2:3">
      <c r="B1789" s="79">
        <v>42915</v>
      </c>
      <c r="C1789">
        <v>815.5</v>
      </c>
    </row>
    <row r="1790" spans="2:3">
      <c r="B1790" s="79">
        <v>42914</v>
      </c>
      <c r="C1790">
        <v>818.05</v>
      </c>
    </row>
    <row r="1791" spans="2:3">
      <c r="B1791" s="79">
        <v>42913</v>
      </c>
      <c r="C1791">
        <v>804.6</v>
      </c>
    </row>
    <row r="1792" spans="2:3">
      <c r="B1792" s="79">
        <v>42909</v>
      </c>
      <c r="C1792">
        <v>801.6</v>
      </c>
    </row>
    <row r="1793" spans="2:3">
      <c r="B1793" s="79">
        <v>42908</v>
      </c>
      <c r="C1793">
        <v>803.9</v>
      </c>
    </row>
    <row r="1794" spans="2:3">
      <c r="B1794" s="79">
        <v>42907</v>
      </c>
      <c r="C1794">
        <v>817.8</v>
      </c>
    </row>
    <row r="1795" spans="2:3">
      <c r="B1795" s="79">
        <v>42906</v>
      </c>
      <c r="C1795">
        <v>822.05</v>
      </c>
    </row>
    <row r="1796" spans="2:3">
      <c r="B1796" s="79">
        <v>42905</v>
      </c>
      <c r="C1796">
        <v>796.4</v>
      </c>
    </row>
    <row r="1797" spans="2:3">
      <c r="B1797" s="79">
        <v>42902</v>
      </c>
      <c r="C1797">
        <v>800.1</v>
      </c>
    </row>
    <row r="1798" spans="2:3">
      <c r="B1798" s="79">
        <v>42901</v>
      </c>
      <c r="C1798">
        <v>797.95</v>
      </c>
    </row>
    <row r="1799" spans="2:3">
      <c r="B1799" s="79">
        <v>42900</v>
      </c>
      <c r="C1799">
        <v>798.55</v>
      </c>
    </row>
    <row r="1800" spans="2:3">
      <c r="B1800" s="79">
        <v>42899</v>
      </c>
      <c r="C1800">
        <v>798.65</v>
      </c>
    </row>
    <row r="1801" spans="2:3">
      <c r="B1801" s="79">
        <v>42898</v>
      </c>
      <c r="C1801">
        <v>804.1</v>
      </c>
    </row>
    <row r="1802" spans="2:3">
      <c r="B1802" s="79">
        <v>42895</v>
      </c>
      <c r="C1802">
        <v>802.35</v>
      </c>
    </row>
    <row r="1803" spans="2:3">
      <c r="B1803" s="79">
        <v>42894</v>
      </c>
      <c r="C1803">
        <v>790.25</v>
      </c>
    </row>
    <row r="1804" spans="2:3">
      <c r="B1804" s="79">
        <v>42893</v>
      </c>
      <c r="C1804">
        <v>774.3</v>
      </c>
    </row>
    <row r="1805" spans="2:3">
      <c r="B1805" s="79">
        <v>42892</v>
      </c>
      <c r="C1805">
        <v>775.35</v>
      </c>
    </row>
    <row r="1806" spans="2:3">
      <c r="B1806" s="79">
        <v>42891</v>
      </c>
      <c r="C1806">
        <v>789.75</v>
      </c>
    </row>
    <row r="1807" spans="2:3">
      <c r="B1807" s="79">
        <v>42888</v>
      </c>
      <c r="C1807">
        <v>779.65</v>
      </c>
    </row>
    <row r="1808" spans="2:3">
      <c r="B1808" s="79">
        <v>42887</v>
      </c>
      <c r="C1808">
        <v>776.85</v>
      </c>
    </row>
    <row r="1809" spans="2:3">
      <c r="B1809" s="79">
        <v>42886</v>
      </c>
      <c r="C1809">
        <v>745.15</v>
      </c>
    </row>
    <row r="1810" spans="2:3">
      <c r="B1810" s="79">
        <v>42885</v>
      </c>
      <c r="C1810">
        <v>727.85</v>
      </c>
    </row>
    <row r="1811" spans="2:3">
      <c r="B1811" s="79">
        <v>42884</v>
      </c>
      <c r="C1811">
        <v>714.8</v>
      </c>
    </row>
    <row r="1812" spans="2:3">
      <c r="B1812" s="79">
        <v>42881</v>
      </c>
      <c r="C1812">
        <v>714.9</v>
      </c>
    </row>
    <row r="1813" spans="2:3">
      <c r="B1813" s="79">
        <v>42880</v>
      </c>
      <c r="C1813">
        <v>712.4</v>
      </c>
    </row>
    <row r="1814" spans="2:3">
      <c r="B1814" s="79">
        <v>42879</v>
      </c>
      <c r="C1814">
        <v>714.2</v>
      </c>
    </row>
    <row r="1815" spans="2:3">
      <c r="B1815" s="79">
        <v>42878</v>
      </c>
      <c r="C1815">
        <v>708.4</v>
      </c>
    </row>
    <row r="1816" spans="2:3">
      <c r="B1816" s="79">
        <v>42877</v>
      </c>
      <c r="C1816">
        <v>721.55</v>
      </c>
    </row>
    <row r="1817" spans="2:3">
      <c r="B1817" s="79">
        <v>42874</v>
      </c>
      <c r="C1817">
        <v>722.9</v>
      </c>
    </row>
    <row r="1818" spans="2:3">
      <c r="B1818" s="79">
        <v>42873</v>
      </c>
      <c r="C1818">
        <v>727.45</v>
      </c>
    </row>
    <row r="1819" spans="2:3">
      <c r="B1819" s="79">
        <v>42872</v>
      </c>
      <c r="C1819">
        <v>744.9</v>
      </c>
    </row>
    <row r="1820" spans="2:3">
      <c r="B1820" s="79">
        <v>42871</v>
      </c>
      <c r="C1820">
        <v>750.4</v>
      </c>
    </row>
    <row r="1821" spans="2:3">
      <c r="B1821" s="79">
        <v>42870</v>
      </c>
      <c r="C1821">
        <v>752.15</v>
      </c>
    </row>
    <row r="1822" spans="2:3">
      <c r="B1822" s="79">
        <v>42867</v>
      </c>
      <c r="C1822">
        <v>751.8</v>
      </c>
    </row>
    <row r="1823" spans="2:3">
      <c r="B1823" s="79">
        <v>42866</v>
      </c>
      <c r="C1823">
        <v>761.8</v>
      </c>
    </row>
    <row r="1824" spans="2:3">
      <c r="B1824" s="79">
        <v>42865</v>
      </c>
      <c r="C1824">
        <v>790.85</v>
      </c>
    </row>
    <row r="1825" spans="2:3">
      <c r="B1825" s="79">
        <v>42864</v>
      </c>
      <c r="C1825">
        <v>780.05</v>
      </c>
    </row>
    <row r="1826" spans="2:3">
      <c r="B1826" s="79">
        <v>42863</v>
      </c>
      <c r="C1826">
        <v>780.15</v>
      </c>
    </row>
    <row r="1827" spans="2:3">
      <c r="B1827" s="79">
        <v>42860</v>
      </c>
      <c r="C1827">
        <v>808.9</v>
      </c>
    </row>
    <row r="1828" spans="2:3">
      <c r="B1828" s="79">
        <v>42859</v>
      </c>
      <c r="C1828">
        <v>773.25</v>
      </c>
    </row>
    <row r="1829" spans="2:3">
      <c r="B1829" s="79">
        <v>42858</v>
      </c>
      <c r="C1829">
        <v>756.85</v>
      </c>
    </row>
    <row r="1830" spans="2:3">
      <c r="B1830" s="79">
        <v>42857</v>
      </c>
      <c r="C1830">
        <v>752.3</v>
      </c>
    </row>
    <row r="1831" spans="2:3">
      <c r="B1831" s="79">
        <v>42853</v>
      </c>
      <c r="C1831">
        <v>736.5</v>
      </c>
    </row>
    <row r="1832" spans="2:3">
      <c r="B1832" s="79">
        <v>42852</v>
      </c>
      <c r="C1832">
        <v>740.1</v>
      </c>
    </row>
    <row r="1833" spans="2:3">
      <c r="B1833" s="79">
        <v>42851</v>
      </c>
      <c r="C1833">
        <v>747.9</v>
      </c>
    </row>
    <row r="1834" spans="2:3">
      <c r="B1834" s="79">
        <v>42850</v>
      </c>
      <c r="C1834">
        <v>734.8</v>
      </c>
    </row>
    <row r="1835" spans="2:3">
      <c r="B1835" s="79">
        <v>42849</v>
      </c>
      <c r="C1835">
        <v>726.3</v>
      </c>
    </row>
    <row r="1836" spans="2:3">
      <c r="B1836" s="79">
        <v>42846</v>
      </c>
      <c r="C1836">
        <v>743.2</v>
      </c>
    </row>
    <row r="1837" spans="2:3">
      <c r="B1837" s="79">
        <v>42845</v>
      </c>
      <c r="C1837">
        <v>756.3</v>
      </c>
    </row>
    <row r="1838" spans="2:3">
      <c r="B1838" s="79">
        <v>42844</v>
      </c>
      <c r="C1838">
        <v>732.8</v>
      </c>
    </row>
    <row r="1839" spans="2:3">
      <c r="B1839" s="79">
        <v>42843</v>
      </c>
      <c r="C1839">
        <v>730.15</v>
      </c>
    </row>
    <row r="1840" spans="2:3">
      <c r="B1840" s="79">
        <v>42842</v>
      </c>
      <c r="C1840">
        <v>774.05</v>
      </c>
    </row>
    <row r="1841" spans="2:3">
      <c r="B1841" s="79">
        <v>42838</v>
      </c>
      <c r="C1841">
        <v>783.25</v>
      </c>
    </row>
  </sheetData>
  <autoFilter ref="B2:C1841" xr:uid="{15B07887-4A94-424C-B116-067E8502B498}"/>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2233E-3C27-4860-B79E-365FC83E048D}">
  <dimension ref="B1:K114"/>
  <sheetViews>
    <sheetView showGridLines="0" view="pageBreakPreview" topLeftCell="A105" zoomScaleNormal="94" zoomScaleSheetLayoutView="21" zoomScalePageLayoutView="18" workbookViewId="0">
      <selection sqref="A1:I124"/>
    </sheetView>
  </sheetViews>
  <sheetFormatPr defaultRowHeight="15"/>
  <cols>
    <col min="1" max="1" width="1.85546875" customWidth="1"/>
    <col min="2" max="2" width="47.28515625" customWidth="1"/>
    <col min="3" max="3" width="10.5703125" customWidth="1"/>
    <col min="4" max="4" width="10.42578125" customWidth="1"/>
    <col min="5" max="5" width="10.7109375" customWidth="1"/>
    <col min="6" max="6" width="9.85546875" customWidth="1"/>
    <col min="7" max="7" width="10" customWidth="1"/>
    <col min="8" max="8" width="10.140625" customWidth="1"/>
    <col min="9" max="9" width="12.5703125" customWidth="1"/>
  </cols>
  <sheetData>
    <row r="1" spans="2:11" ht="11.25" customHeight="1">
      <c r="B1" s="266"/>
      <c r="C1" s="266"/>
      <c r="D1" s="266"/>
      <c r="E1" s="266"/>
      <c r="F1" s="266"/>
      <c r="G1" s="266"/>
      <c r="H1" s="266"/>
      <c r="I1" s="266"/>
    </row>
    <row r="3" spans="2:11" ht="35.25" customHeight="1">
      <c r="B3" s="267" t="str">
        <f>'Data Sheet'!B1</f>
        <v>AVENUE SUPERMARTS LTD</v>
      </c>
    </row>
    <row r="4" spans="2:11">
      <c r="B4" t="str">
        <f>CONCATENATE("","(","NSE: ",VLOOKUP(B3,'List of stocks'!B3:D5446,3,FALSE)," | ","BSE:  ",VLOOKUP(B3,'List of stocks'!B3:C5444,2,FALSE),")")</f>
        <v>(NSE: DMART | BSE:  540376)</v>
      </c>
    </row>
    <row r="5" spans="2:11" ht="20.25" customHeight="1">
      <c r="B5" s="265" t="str">
        <f>CONCATENATE("", "INR "&amp;'Data Sheet'!B8)</f>
        <v>INR 5237.05</v>
      </c>
    </row>
    <row r="6" spans="2:11" ht="12.75" customHeight="1">
      <c r="B6" t="s">
        <v>8879</v>
      </c>
    </row>
    <row r="7" spans="2:11" ht="18.75" customHeight="1"/>
    <row r="8" spans="2:11" ht="18.75" customHeight="1">
      <c r="B8" s="268"/>
      <c r="C8" s="268"/>
      <c r="D8" s="268"/>
      <c r="E8" s="268"/>
      <c r="F8" s="268"/>
      <c r="G8" s="268"/>
      <c r="H8" s="268"/>
      <c r="I8" s="268"/>
    </row>
    <row r="9" spans="2:11" ht="14.25" customHeight="1">
      <c r="B9" s="265" t="s">
        <v>8618</v>
      </c>
    </row>
    <row r="10" spans="2:11" ht="17.25" customHeight="1">
      <c r="B10" s="323" t="s">
        <v>8882</v>
      </c>
      <c r="C10" s="323"/>
      <c r="D10" s="323"/>
      <c r="E10" s="323"/>
      <c r="F10" s="323"/>
      <c r="G10" s="323"/>
      <c r="H10" s="323"/>
      <c r="I10" s="323"/>
      <c r="K10" s="305"/>
    </row>
    <row r="11" spans="2:11" ht="17.25" customHeight="1">
      <c r="B11" s="323"/>
      <c r="C11" s="323"/>
      <c r="D11" s="323"/>
      <c r="E11" s="323"/>
      <c r="F11" s="323"/>
      <c r="G11" s="323"/>
      <c r="H11" s="323"/>
      <c r="I11" s="323"/>
    </row>
    <row r="12" spans="2:11" ht="18" customHeight="1">
      <c r="B12" s="323"/>
      <c r="C12" s="323"/>
      <c r="D12" s="323"/>
      <c r="E12" s="323"/>
      <c r="F12" s="323"/>
      <c r="G12" s="323"/>
      <c r="H12" s="323"/>
      <c r="I12" s="323"/>
    </row>
    <row r="13" spans="2:11" ht="27" customHeight="1">
      <c r="B13" s="323"/>
      <c r="C13" s="323"/>
      <c r="D13" s="323"/>
      <c r="E13" s="323"/>
      <c r="F13" s="323"/>
      <c r="G13" s="323"/>
      <c r="H13" s="323"/>
      <c r="I13" s="323"/>
    </row>
    <row r="14" spans="2:11" ht="6" customHeight="1"/>
    <row r="15" spans="2:11" ht="24" customHeight="1">
      <c r="B15" s="265" t="s">
        <v>8619</v>
      </c>
    </row>
    <row r="16" spans="2:11" ht="10.5" customHeight="1">
      <c r="B16" s="181"/>
    </row>
    <row r="17" ht="2.25" customHeight="1"/>
    <row r="34" spans="2:2">
      <c r="B34" t="s">
        <v>159</v>
      </c>
    </row>
    <row r="40" spans="2:2">
      <c r="B40" s="182"/>
    </row>
    <row r="56" spans="2:9">
      <c r="B56" s="266"/>
      <c r="C56" s="266"/>
      <c r="D56" s="266"/>
      <c r="E56" s="266"/>
      <c r="F56" s="266"/>
      <c r="G56" s="266"/>
      <c r="H56" s="266"/>
      <c r="I56" s="266"/>
    </row>
    <row r="57" spans="2:9" ht="0.75" customHeight="1">
      <c r="B57" s="266"/>
      <c r="C57" s="266"/>
      <c r="D57" s="266"/>
      <c r="E57" s="266"/>
      <c r="F57" s="266"/>
      <c r="G57" s="266"/>
      <c r="H57" s="266"/>
      <c r="I57" s="266"/>
    </row>
    <row r="58" spans="2:9">
      <c r="B58" s="266"/>
      <c r="C58" s="266"/>
      <c r="D58" s="266"/>
      <c r="E58" s="266"/>
      <c r="F58" s="266"/>
      <c r="G58" s="266"/>
      <c r="H58" s="266"/>
      <c r="I58" s="266"/>
    </row>
    <row r="62" spans="2:9">
      <c r="B62" s="316" t="s">
        <v>8606</v>
      </c>
      <c r="C62" s="316"/>
      <c r="D62" s="316"/>
      <c r="E62" s="316"/>
      <c r="F62" s="316"/>
      <c r="G62" s="316"/>
      <c r="H62" s="316"/>
      <c r="I62" s="316"/>
    </row>
    <row r="63" spans="2:9">
      <c r="C63" s="179">
        <f>'Historical Financial Statements'!$F$8</f>
        <v>43190</v>
      </c>
      <c r="D63" s="179">
        <f>'Historical Financial Statements'!$G$8</f>
        <v>43555</v>
      </c>
      <c r="E63" s="179">
        <f>'Historical Financial Statements'!$H$8</f>
        <v>43921</v>
      </c>
      <c r="F63" s="179">
        <f>'Historical Financial Statements'!$I$8</f>
        <v>44286</v>
      </c>
      <c r="G63" s="179">
        <f>'Historical Financial Statements'!$J$8</f>
        <v>44651</v>
      </c>
      <c r="H63" s="179">
        <f>'Historical Financial Statements'!$K$8</f>
        <v>45016</v>
      </c>
      <c r="I63" s="179">
        <f>'Historical Financial Statements'!$L$8</f>
        <v>45382</v>
      </c>
    </row>
    <row r="64" spans="2:9">
      <c r="B64" t="s">
        <v>112</v>
      </c>
      <c r="C64" s="180">
        <f>'Data Sheet'!E30</f>
        <v>806.26</v>
      </c>
      <c r="D64" s="180">
        <f>'Data Sheet'!F30</f>
        <v>902.54</v>
      </c>
      <c r="E64" s="180">
        <f>'Data Sheet'!G30</f>
        <v>1301.08</v>
      </c>
      <c r="F64" s="180">
        <f>'Data Sheet'!H30</f>
        <v>1099.49</v>
      </c>
      <c r="G64" s="180">
        <f>'Data Sheet'!I30</f>
        <v>1492.55</v>
      </c>
      <c r="H64" s="180">
        <f>'Data Sheet'!J30</f>
        <v>2378.5100000000002</v>
      </c>
      <c r="I64" s="180">
        <f>'Data Sheet'!K30</f>
        <v>2536.17</v>
      </c>
    </row>
    <row r="65" spans="2:9">
      <c r="B65" t="s">
        <v>8607</v>
      </c>
      <c r="C65" s="180">
        <f>(('Data Sheet'!E57+'Data Sheet'!E58)+('Data Sheet'!D57+'Data Sheet'!D58))/2</f>
        <v>4255.415</v>
      </c>
      <c r="D65" s="180">
        <f>(('Data Sheet'!F57+'Data Sheet'!F58)+('Data Sheet'!E57+'Data Sheet'!E58))/2</f>
        <v>5128.25</v>
      </c>
      <c r="E65" s="180">
        <f>(('Data Sheet'!G57+'Data Sheet'!G58)+('Data Sheet'!F57+'Data Sheet'!F58))/2</f>
        <v>8333.5949999999993</v>
      </c>
      <c r="F65" s="180">
        <f>(('Data Sheet'!H57+'Data Sheet'!H58)+('Data Sheet'!G57+'Data Sheet'!G58))/2</f>
        <v>11631.725</v>
      </c>
      <c r="G65" s="180">
        <f>(('Data Sheet'!I57+'Data Sheet'!I58)+('Data Sheet'!H57+'Data Sheet'!H58))/2</f>
        <v>12930.675000000001</v>
      </c>
      <c r="H65" s="180">
        <f>(('Data Sheet'!J57+'Data Sheet'!J58)+('Data Sheet'!I57+'Data Sheet'!I58))/2</f>
        <v>14878.170000000002</v>
      </c>
      <c r="I65" s="180">
        <f>(('Data Sheet'!K57+'Data Sheet'!K58)+('Data Sheet'!J57+'Data Sheet'!J58))/2</f>
        <v>17388.260000000002</v>
      </c>
    </row>
    <row r="66" spans="2:9">
      <c r="B66" s="269" t="s">
        <v>8606</v>
      </c>
      <c r="C66" s="270">
        <f>C64/C65</f>
        <v>0.18946683225960334</v>
      </c>
      <c r="D66" s="270">
        <f t="shared" ref="D66:I66" si="0">D64/D65</f>
        <v>0.17599376005459952</v>
      </c>
      <c r="E66" s="270">
        <f t="shared" si="0"/>
        <v>0.15612469768449272</v>
      </c>
      <c r="F66" s="270">
        <f t="shared" si="0"/>
        <v>9.4525102682534182E-2</v>
      </c>
      <c r="G66" s="270">
        <f t="shared" si="0"/>
        <v>0.11542707553936665</v>
      </c>
      <c r="H66" s="270">
        <f t="shared" si="0"/>
        <v>0.15986576306091407</v>
      </c>
      <c r="I66" s="270">
        <f t="shared" si="0"/>
        <v>0.14585530697148535</v>
      </c>
    </row>
    <row r="68" spans="2:9">
      <c r="B68" s="316" t="s">
        <v>8608</v>
      </c>
      <c r="C68" s="316"/>
      <c r="D68" s="316"/>
      <c r="E68" s="316"/>
      <c r="F68" s="316"/>
      <c r="G68" s="316"/>
      <c r="H68" s="316"/>
      <c r="I68" s="316"/>
    </row>
    <row r="69" spans="2:9">
      <c r="C69" s="179">
        <f>C63</f>
        <v>43190</v>
      </c>
      <c r="D69" s="179">
        <f t="shared" ref="D69:I69" si="1">D63</f>
        <v>43555</v>
      </c>
      <c r="E69" s="179">
        <f t="shared" si="1"/>
        <v>43921</v>
      </c>
      <c r="F69" s="179">
        <f t="shared" si="1"/>
        <v>44286</v>
      </c>
      <c r="G69" s="179">
        <f t="shared" si="1"/>
        <v>44651</v>
      </c>
      <c r="H69" s="179">
        <f t="shared" si="1"/>
        <v>45016</v>
      </c>
      <c r="I69" s="179">
        <f t="shared" si="1"/>
        <v>45382</v>
      </c>
    </row>
    <row r="70" spans="2:9">
      <c r="B70" t="str">
        <f>B64</f>
        <v>Net Profit</v>
      </c>
      <c r="C70" s="180">
        <f t="shared" ref="C70:I70" si="2">C64</f>
        <v>806.26</v>
      </c>
      <c r="D70" s="180">
        <f t="shared" si="2"/>
        <v>902.54</v>
      </c>
      <c r="E70" s="180">
        <f t="shared" si="2"/>
        <v>1301.08</v>
      </c>
      <c r="F70" s="180">
        <f t="shared" si="2"/>
        <v>1099.49</v>
      </c>
      <c r="G70" s="180">
        <f t="shared" si="2"/>
        <v>1492.55</v>
      </c>
      <c r="H70" s="180">
        <f t="shared" si="2"/>
        <v>2378.5100000000002</v>
      </c>
      <c r="I70" s="180">
        <f t="shared" si="2"/>
        <v>2536.17</v>
      </c>
    </row>
    <row r="71" spans="2:9">
      <c r="B71" t="s">
        <v>330</v>
      </c>
      <c r="C71" s="180">
        <f>'Data Sheet'!E17</f>
        <v>15033.2</v>
      </c>
      <c r="D71" s="180">
        <f>'Data Sheet'!F17</f>
        <v>20004.52</v>
      </c>
      <c r="E71" s="180">
        <f>'Data Sheet'!G17</f>
        <v>24870.2</v>
      </c>
      <c r="F71" s="180">
        <f>'Data Sheet'!H17</f>
        <v>24143.06</v>
      </c>
      <c r="G71" s="180">
        <f>'Data Sheet'!I17</f>
        <v>30976.27</v>
      </c>
      <c r="H71" s="180">
        <f>'Data Sheet'!J17</f>
        <v>42839.56</v>
      </c>
      <c r="I71" s="180">
        <f>'Data Sheet'!K17</f>
        <v>50788.83</v>
      </c>
    </row>
    <row r="72" spans="2:9">
      <c r="B72" s="269" t="s">
        <v>8609</v>
      </c>
      <c r="C72" s="270">
        <f t="shared" ref="C72:H72" si="3">C70/C71</f>
        <v>5.3631961259079902E-2</v>
      </c>
      <c r="D72" s="270">
        <f t="shared" si="3"/>
        <v>4.511680360238586E-2</v>
      </c>
      <c r="E72" s="270">
        <f t="shared" si="3"/>
        <v>5.2314818537848508E-2</v>
      </c>
      <c r="F72" s="270">
        <f t="shared" si="3"/>
        <v>4.5540623268135849E-2</v>
      </c>
      <c r="G72" s="270">
        <f t="shared" si="3"/>
        <v>4.8183658006596658E-2</v>
      </c>
      <c r="H72" s="270">
        <f t="shared" si="3"/>
        <v>5.5521345223900537E-2</v>
      </c>
      <c r="I72" s="270">
        <f>I70/I71</f>
        <v>4.9935586230279376E-2</v>
      </c>
    </row>
    <row r="74" spans="2:9">
      <c r="B74" t="s">
        <v>330</v>
      </c>
      <c r="C74" s="180">
        <f>C71</f>
        <v>15033.2</v>
      </c>
      <c r="D74" s="180">
        <f t="shared" ref="D74:I74" si="4">D71</f>
        <v>20004.52</v>
      </c>
      <c r="E74" s="180">
        <f t="shared" si="4"/>
        <v>24870.2</v>
      </c>
      <c r="F74" s="180">
        <f t="shared" si="4"/>
        <v>24143.06</v>
      </c>
      <c r="G74" s="180">
        <f t="shared" si="4"/>
        <v>30976.27</v>
      </c>
      <c r="H74" s="180">
        <f t="shared" si="4"/>
        <v>42839.56</v>
      </c>
      <c r="I74" s="180">
        <f t="shared" si="4"/>
        <v>50788.83</v>
      </c>
    </row>
    <row r="75" spans="2:9">
      <c r="B75" t="s">
        <v>8617</v>
      </c>
      <c r="C75" s="180">
        <f>('Data Sheet'!E66+'Data Sheet'!D66)/2</f>
        <v>5733.75</v>
      </c>
      <c r="D75" s="180">
        <f>('Data Sheet'!F66+'Data Sheet'!E66)/2</f>
        <v>6326.8600000000006</v>
      </c>
      <c r="E75" s="180">
        <f>('Data Sheet'!G66+'Data Sheet'!F66)/2</f>
        <v>9540.83</v>
      </c>
      <c r="F75" s="180">
        <f>('Data Sheet'!H66+'Data Sheet'!G66)/2</f>
        <v>12865.605</v>
      </c>
      <c r="G75" s="180">
        <f>('Data Sheet'!I66+'Data Sheet'!H66)/2</f>
        <v>14563.014999999999</v>
      </c>
      <c r="H75" s="180">
        <f>('Data Sheet'!J66+'Data Sheet'!I66)/2</f>
        <v>16787.75</v>
      </c>
      <c r="I75" s="180">
        <f>('Data Sheet'!K66+'Data Sheet'!J66)/2</f>
        <v>19638.5</v>
      </c>
    </row>
    <row r="76" spans="2:9">
      <c r="B76" s="269" t="s">
        <v>8610</v>
      </c>
      <c r="C76" s="272">
        <f t="shared" ref="C76:H76" si="5">C74/C75</f>
        <v>2.6218792238936124</v>
      </c>
      <c r="D76" s="272">
        <f t="shared" si="5"/>
        <v>3.1618401545158261</v>
      </c>
      <c r="E76" s="272">
        <f t="shared" si="5"/>
        <v>2.6067124139094817</v>
      </c>
      <c r="F76" s="272">
        <f t="shared" si="5"/>
        <v>1.8765584673243119</v>
      </c>
      <c r="G76" s="272">
        <f t="shared" si="5"/>
        <v>2.1270506141757046</v>
      </c>
      <c r="H76" s="272">
        <f t="shared" si="5"/>
        <v>2.551834522196244</v>
      </c>
      <c r="I76" s="272">
        <f>I74/I75</f>
        <v>2.5861868268961481</v>
      </c>
    </row>
    <row r="78" spans="2:9">
      <c r="B78" t="str">
        <f>B75</f>
        <v>Average Total Assets</v>
      </c>
      <c r="C78" s="180">
        <f t="shared" ref="C78:I78" si="6">C75</f>
        <v>5733.75</v>
      </c>
      <c r="D78" s="180">
        <f t="shared" si="6"/>
        <v>6326.8600000000006</v>
      </c>
      <c r="E78" s="180">
        <f t="shared" si="6"/>
        <v>9540.83</v>
      </c>
      <c r="F78" s="180">
        <f t="shared" si="6"/>
        <v>12865.605</v>
      </c>
      <c r="G78" s="180">
        <f t="shared" si="6"/>
        <v>14563.014999999999</v>
      </c>
      <c r="H78" s="180">
        <f t="shared" si="6"/>
        <v>16787.75</v>
      </c>
      <c r="I78" s="180">
        <f t="shared" si="6"/>
        <v>19638.5</v>
      </c>
    </row>
    <row r="79" spans="2:9">
      <c r="B79" t="str">
        <f>B65</f>
        <v>Average Shareholder Equity</v>
      </c>
      <c r="C79" s="180">
        <f t="shared" ref="C79:I79" si="7">C65</f>
        <v>4255.415</v>
      </c>
      <c r="D79" s="180">
        <f t="shared" si="7"/>
        <v>5128.25</v>
      </c>
      <c r="E79" s="180">
        <f t="shared" si="7"/>
        <v>8333.5949999999993</v>
      </c>
      <c r="F79" s="180">
        <f t="shared" si="7"/>
        <v>11631.725</v>
      </c>
      <c r="G79" s="180">
        <f t="shared" si="7"/>
        <v>12930.675000000001</v>
      </c>
      <c r="H79" s="180">
        <f t="shared" si="7"/>
        <v>14878.170000000002</v>
      </c>
      <c r="I79" s="180">
        <f t="shared" si="7"/>
        <v>17388.260000000002</v>
      </c>
    </row>
    <row r="80" spans="2:9">
      <c r="B80" s="269" t="s">
        <v>8611</v>
      </c>
      <c r="C80" s="272">
        <f>C78/C79</f>
        <v>1.3474008997947322</v>
      </c>
      <c r="D80" s="272">
        <f t="shared" ref="D80:I80" si="8">D78/D79</f>
        <v>1.2337269048895823</v>
      </c>
      <c r="E80" s="272">
        <f t="shared" si="8"/>
        <v>1.1448636512813499</v>
      </c>
      <c r="F80" s="272">
        <f t="shared" si="8"/>
        <v>1.1060788490099276</v>
      </c>
      <c r="G80" s="272">
        <f t="shared" si="8"/>
        <v>1.1262378027442494</v>
      </c>
      <c r="H80" s="272">
        <f t="shared" si="8"/>
        <v>1.1283477739533825</v>
      </c>
      <c r="I80" s="272">
        <f t="shared" si="8"/>
        <v>1.1294114534749307</v>
      </c>
    </row>
    <row r="82" spans="2:9">
      <c r="B82" s="269" t="s">
        <v>8612</v>
      </c>
      <c r="C82" s="270">
        <f>C72*C76*C80</f>
        <v>0.18946683225960337</v>
      </c>
      <c r="D82" s="270">
        <f t="shared" ref="D82:I82" si="9">D72*D76*D80</f>
        <v>0.17599376005459952</v>
      </c>
      <c r="E82" s="270">
        <f t="shared" si="9"/>
        <v>0.15612469768449272</v>
      </c>
      <c r="F82" s="270">
        <f t="shared" si="9"/>
        <v>9.4525102682534196E-2</v>
      </c>
      <c r="G82" s="270">
        <f t="shared" si="9"/>
        <v>0.11542707553936662</v>
      </c>
      <c r="H82" s="270">
        <f t="shared" si="9"/>
        <v>0.15986576306091405</v>
      </c>
      <c r="I82" s="270">
        <f t="shared" si="9"/>
        <v>0.14585530697148538</v>
      </c>
    </row>
    <row r="84" spans="2:9">
      <c r="B84" s="316" t="s">
        <v>8613</v>
      </c>
      <c r="C84" s="316"/>
      <c r="D84" s="316"/>
      <c r="E84" s="316"/>
      <c r="F84" s="316"/>
      <c r="G84" s="316"/>
      <c r="H84" s="316"/>
      <c r="I84" s="316"/>
    </row>
    <row r="85" spans="2:9">
      <c r="C85" s="179">
        <f>'Historical Financial Statements'!$F$8</f>
        <v>43190</v>
      </c>
      <c r="D85" s="179">
        <f>'Historical Financial Statements'!$G$8</f>
        <v>43555</v>
      </c>
      <c r="E85" s="179">
        <f>'Historical Financial Statements'!$H$8</f>
        <v>43921</v>
      </c>
      <c r="F85" s="179">
        <f>'Historical Financial Statements'!$I$8</f>
        <v>44286</v>
      </c>
      <c r="G85" s="179">
        <f>'Historical Financial Statements'!$J$8</f>
        <v>44651</v>
      </c>
      <c r="H85" s="179">
        <f>'Historical Financial Statements'!$K$8</f>
        <v>45016</v>
      </c>
      <c r="I85" s="179">
        <f>'Historical Financial Statements'!$L$8</f>
        <v>45382</v>
      </c>
    </row>
    <row r="86" spans="2:9">
      <c r="B86" t="s">
        <v>112</v>
      </c>
      <c r="C86" s="180">
        <f>C70</f>
        <v>806.26</v>
      </c>
      <c r="D86" s="180">
        <f t="shared" ref="D86:I86" si="10">D70</f>
        <v>902.54</v>
      </c>
      <c r="E86" s="180">
        <f t="shared" si="10"/>
        <v>1301.08</v>
      </c>
      <c r="F86" s="180">
        <f t="shared" si="10"/>
        <v>1099.49</v>
      </c>
      <c r="G86" s="180">
        <f t="shared" si="10"/>
        <v>1492.55</v>
      </c>
      <c r="H86" s="180">
        <f t="shared" si="10"/>
        <v>2378.5100000000002</v>
      </c>
      <c r="I86" s="180">
        <f t="shared" si="10"/>
        <v>2536.17</v>
      </c>
    </row>
    <row r="87" spans="2:9">
      <c r="B87" t="s">
        <v>8617</v>
      </c>
      <c r="C87" s="180">
        <f>C78</f>
        <v>5733.75</v>
      </c>
      <c r="D87" s="180">
        <f t="shared" ref="D87:I87" si="11">D78</f>
        <v>6326.8600000000006</v>
      </c>
      <c r="E87" s="180">
        <f t="shared" si="11"/>
        <v>9540.83</v>
      </c>
      <c r="F87" s="180">
        <f t="shared" si="11"/>
        <v>12865.605</v>
      </c>
      <c r="G87" s="180">
        <f t="shared" si="11"/>
        <v>14563.014999999999</v>
      </c>
      <c r="H87" s="180">
        <f t="shared" si="11"/>
        <v>16787.75</v>
      </c>
      <c r="I87" s="180">
        <f t="shared" si="11"/>
        <v>19638.5</v>
      </c>
    </row>
    <row r="88" spans="2:9">
      <c r="B88" s="269" t="s">
        <v>8614</v>
      </c>
      <c r="C88" s="270">
        <f>C86/C87</f>
        <v>0.1406165249618487</v>
      </c>
      <c r="D88" s="270">
        <f t="shared" ref="D88:I88" si="12">D86/D87</f>
        <v>0.14265212127342788</v>
      </c>
      <c r="E88" s="270">
        <f t="shared" si="12"/>
        <v>0.13636968691403159</v>
      </c>
      <c r="F88" s="270">
        <f t="shared" si="12"/>
        <v>8.5459642201046904E-2</v>
      </c>
      <c r="G88" s="270">
        <f t="shared" si="12"/>
        <v>0.10248907935616354</v>
      </c>
      <c r="H88" s="270">
        <f t="shared" si="12"/>
        <v>0.14168128546112493</v>
      </c>
      <c r="I88" s="270">
        <f t="shared" si="12"/>
        <v>0.12914275530208519</v>
      </c>
    </row>
    <row r="90" spans="2:9">
      <c r="B90" s="316" t="s">
        <v>8615</v>
      </c>
      <c r="C90" s="316"/>
      <c r="D90" s="316"/>
      <c r="E90" s="316"/>
      <c r="F90" s="316"/>
      <c r="G90" s="316"/>
      <c r="H90" s="316"/>
      <c r="I90" s="316"/>
    </row>
    <row r="91" spans="2:9">
      <c r="C91" s="179">
        <f>C85</f>
        <v>43190</v>
      </c>
      <c r="D91" s="179">
        <f t="shared" ref="D91:I91" si="13">D85</f>
        <v>43555</v>
      </c>
      <c r="E91" s="179">
        <f t="shared" si="13"/>
        <v>43921</v>
      </c>
      <c r="F91" s="179">
        <f t="shared" si="13"/>
        <v>44286</v>
      </c>
      <c r="G91" s="179">
        <f t="shared" si="13"/>
        <v>44651</v>
      </c>
      <c r="H91" s="179">
        <f t="shared" si="13"/>
        <v>45016</v>
      </c>
      <c r="I91" s="179">
        <f t="shared" si="13"/>
        <v>45382</v>
      </c>
    </row>
    <row r="92" spans="2:9">
      <c r="B92" t="str">
        <f>B86</f>
        <v>Net Profit</v>
      </c>
      <c r="C92" s="180">
        <f t="shared" ref="C92:I92" si="14">C86</f>
        <v>806.26</v>
      </c>
      <c r="D92" s="180">
        <f t="shared" si="14"/>
        <v>902.54</v>
      </c>
      <c r="E92" s="180">
        <f t="shared" si="14"/>
        <v>1301.08</v>
      </c>
      <c r="F92" s="180">
        <f t="shared" si="14"/>
        <v>1099.49</v>
      </c>
      <c r="G92" s="180">
        <f t="shared" si="14"/>
        <v>1492.55</v>
      </c>
      <c r="H92" s="180">
        <f t="shared" si="14"/>
        <v>2378.5100000000002</v>
      </c>
      <c r="I92" s="180">
        <f t="shared" si="14"/>
        <v>2536.17</v>
      </c>
    </row>
    <row r="93" spans="2:9">
      <c r="B93" t="s">
        <v>330</v>
      </c>
      <c r="C93" s="180">
        <f>C71</f>
        <v>15033.2</v>
      </c>
      <c r="D93" s="180">
        <f t="shared" ref="D93:I93" si="15">D71</f>
        <v>20004.52</v>
      </c>
      <c r="E93" s="180">
        <f t="shared" si="15"/>
        <v>24870.2</v>
      </c>
      <c r="F93" s="180">
        <f t="shared" si="15"/>
        <v>24143.06</v>
      </c>
      <c r="G93" s="180">
        <f t="shared" si="15"/>
        <v>30976.27</v>
      </c>
      <c r="H93" s="180">
        <f t="shared" si="15"/>
        <v>42839.56</v>
      </c>
      <c r="I93" s="180">
        <f t="shared" si="15"/>
        <v>50788.83</v>
      </c>
    </row>
    <row r="94" spans="2:9">
      <c r="B94" s="269" t="s">
        <v>8609</v>
      </c>
      <c r="C94" s="270">
        <f t="shared" ref="C94:H94" si="16">C92/C93</f>
        <v>5.3631961259079902E-2</v>
      </c>
      <c r="D94" s="270">
        <f t="shared" si="16"/>
        <v>4.511680360238586E-2</v>
      </c>
      <c r="E94" s="270">
        <f t="shared" si="16"/>
        <v>5.2314818537848508E-2</v>
      </c>
      <c r="F94" s="270">
        <f t="shared" si="16"/>
        <v>4.5540623268135849E-2</v>
      </c>
      <c r="G94" s="270">
        <f t="shared" si="16"/>
        <v>4.8183658006596658E-2</v>
      </c>
      <c r="H94" s="270">
        <f t="shared" si="16"/>
        <v>5.5521345223900537E-2</v>
      </c>
      <c r="I94" s="270">
        <f>I92/I93</f>
        <v>4.9935586230279376E-2</v>
      </c>
    </row>
    <row r="96" spans="2:9">
      <c r="B96" t="s">
        <v>330</v>
      </c>
      <c r="C96" s="180">
        <f>C93</f>
        <v>15033.2</v>
      </c>
      <c r="D96" s="180">
        <f t="shared" ref="D96:I96" si="17">D93</f>
        <v>20004.52</v>
      </c>
      <c r="E96" s="180">
        <f t="shared" si="17"/>
        <v>24870.2</v>
      </c>
      <c r="F96" s="180">
        <f t="shared" si="17"/>
        <v>24143.06</v>
      </c>
      <c r="G96" s="180">
        <f t="shared" si="17"/>
        <v>30976.27</v>
      </c>
      <c r="H96" s="180">
        <f t="shared" si="17"/>
        <v>42839.56</v>
      </c>
      <c r="I96" s="180">
        <f t="shared" si="17"/>
        <v>50788.83</v>
      </c>
    </row>
    <row r="97" spans="2:9">
      <c r="B97" t="s">
        <v>8617</v>
      </c>
      <c r="C97" s="180">
        <f>C87</f>
        <v>5733.75</v>
      </c>
      <c r="D97" s="180">
        <f t="shared" ref="D97:I97" si="18">D87</f>
        <v>6326.8600000000006</v>
      </c>
      <c r="E97" s="180">
        <f t="shared" si="18"/>
        <v>9540.83</v>
      </c>
      <c r="F97" s="180">
        <f t="shared" si="18"/>
        <v>12865.605</v>
      </c>
      <c r="G97" s="180">
        <f t="shared" si="18"/>
        <v>14563.014999999999</v>
      </c>
      <c r="H97" s="180">
        <f t="shared" si="18"/>
        <v>16787.75</v>
      </c>
      <c r="I97" s="180">
        <f t="shared" si="18"/>
        <v>19638.5</v>
      </c>
    </row>
    <row r="98" spans="2:9">
      <c r="B98" s="269" t="s">
        <v>8610</v>
      </c>
      <c r="C98" s="272">
        <f t="shared" ref="C98:H98" si="19">C96/C97</f>
        <v>2.6218792238936124</v>
      </c>
      <c r="D98" s="272">
        <f t="shared" si="19"/>
        <v>3.1618401545158261</v>
      </c>
      <c r="E98" s="272">
        <f t="shared" si="19"/>
        <v>2.6067124139094817</v>
      </c>
      <c r="F98" s="272">
        <f t="shared" si="19"/>
        <v>1.8765584673243119</v>
      </c>
      <c r="G98" s="272">
        <f t="shared" si="19"/>
        <v>2.1270506141757046</v>
      </c>
      <c r="H98" s="272">
        <f t="shared" si="19"/>
        <v>2.551834522196244</v>
      </c>
      <c r="I98" s="272">
        <f>I96/I97</f>
        <v>2.5861868268961481</v>
      </c>
    </row>
    <row r="100" spans="2:9">
      <c r="B100" s="269" t="s">
        <v>8616</v>
      </c>
      <c r="C100" s="270">
        <f>C94*C98</f>
        <v>0.1406165249618487</v>
      </c>
      <c r="D100" s="270">
        <f t="shared" ref="D100:I100" si="20">D94*D98</f>
        <v>0.14265212127342788</v>
      </c>
      <c r="E100" s="270">
        <f t="shared" si="20"/>
        <v>0.13636968691403159</v>
      </c>
      <c r="F100" s="270">
        <f t="shared" si="20"/>
        <v>8.5459642201046904E-2</v>
      </c>
      <c r="G100" s="270">
        <f t="shared" si="20"/>
        <v>0.10248907935616353</v>
      </c>
      <c r="H100" s="270">
        <f t="shared" si="20"/>
        <v>0.14168128546112493</v>
      </c>
      <c r="I100" s="270">
        <f t="shared" si="20"/>
        <v>0.12914275530208522</v>
      </c>
    </row>
    <row r="114" spans="2:9">
      <c r="B114" s="266"/>
      <c r="C114" s="266"/>
      <c r="D114" s="266"/>
      <c r="E114" s="266"/>
      <c r="F114" s="266"/>
      <c r="G114" s="266"/>
      <c r="H114" s="266"/>
      <c r="I114" s="266"/>
    </row>
  </sheetData>
  <mergeCells count="5">
    <mergeCell ref="B84:I84"/>
    <mergeCell ref="B90:I90"/>
    <mergeCell ref="B10:I13"/>
    <mergeCell ref="B62:I62"/>
    <mergeCell ref="B68:I68"/>
  </mergeCells>
  <printOptions horizontalCentered="1" verticalCentered="1"/>
  <pageMargins left="0.15748031496062992" right="0.23622047244094491" top="0" bottom="0.23622047244094491" header="0" footer="0"/>
  <pageSetup paperSize="9" scale="78" fitToWidth="2" fitToHeight="2" orientation="portrait" r:id="rId1"/>
  <headerFooter>
    <oddFooter>&amp;RPage &amp;P</oddFooter>
  </headerFooter>
  <rowBreaks count="1" manualBreakCount="1">
    <brk id="57" max="16383" man="1"/>
  </rowBreaks>
  <colBreaks count="1" manualBreakCount="1">
    <brk id="9"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9095C-BAF3-4649-9341-CDB723AC09AB}">
  <dimension ref="B3:E5444"/>
  <sheetViews>
    <sheetView topLeftCell="A432" workbookViewId="0">
      <selection activeCell="E449" sqref="E449"/>
    </sheetView>
  </sheetViews>
  <sheetFormatPr defaultRowHeight="15"/>
  <cols>
    <col min="2" max="2" width="35.85546875" customWidth="1"/>
    <col min="3" max="3" width="23.7109375" customWidth="1"/>
    <col min="4" max="5" width="33.42578125" customWidth="1"/>
  </cols>
  <sheetData>
    <row r="3" spans="2:5">
      <c r="B3" t="s">
        <v>380</v>
      </c>
      <c r="C3" t="s">
        <v>381</v>
      </c>
      <c r="D3" t="s">
        <v>382</v>
      </c>
      <c r="E3" t="s">
        <v>383</v>
      </c>
    </row>
    <row r="4" spans="2:5">
      <c r="B4" t="s">
        <v>384</v>
      </c>
      <c r="C4">
        <v>533022</v>
      </c>
      <c r="D4" t="s">
        <v>385</v>
      </c>
      <c r="E4" t="s">
        <v>386</v>
      </c>
    </row>
    <row r="5" spans="2:5">
      <c r="B5" t="s">
        <v>387</v>
      </c>
      <c r="C5">
        <v>526921</v>
      </c>
      <c r="D5" t="s">
        <v>388</v>
      </c>
      <c r="E5" t="s">
        <v>389</v>
      </c>
    </row>
    <row r="6" spans="2:5">
      <c r="B6" t="s">
        <v>390</v>
      </c>
      <c r="C6">
        <v>532628</v>
      </c>
      <c r="D6" t="s">
        <v>391</v>
      </c>
      <c r="E6" t="s">
        <v>392</v>
      </c>
    </row>
    <row r="7" spans="2:5">
      <c r="B7" t="s">
        <v>393</v>
      </c>
      <c r="C7">
        <v>523395</v>
      </c>
      <c r="D7" t="s">
        <v>394</v>
      </c>
      <c r="E7" t="s">
        <v>395</v>
      </c>
    </row>
    <row r="8" spans="2:5">
      <c r="B8" t="s">
        <v>396</v>
      </c>
      <c r="C8">
        <v>523395</v>
      </c>
      <c r="D8" t="s">
        <v>397</v>
      </c>
      <c r="E8" t="s">
        <v>395</v>
      </c>
    </row>
    <row r="9" spans="2:5">
      <c r="B9" t="s">
        <v>398</v>
      </c>
      <c r="C9">
        <v>516092</v>
      </c>
      <c r="D9" t="s">
        <v>399</v>
      </c>
      <c r="E9" t="s">
        <v>400</v>
      </c>
    </row>
    <row r="10" spans="2:5">
      <c r="B10" t="s">
        <v>401</v>
      </c>
      <c r="C10">
        <v>540776</v>
      </c>
      <c r="D10" t="s">
        <v>402</v>
      </c>
      <c r="E10" t="s">
        <v>389</v>
      </c>
    </row>
    <row r="11" spans="2:5">
      <c r="B11" t="s">
        <v>403</v>
      </c>
      <c r="C11">
        <v>526881</v>
      </c>
      <c r="D11" t="s">
        <v>404</v>
      </c>
      <c r="E11" t="s">
        <v>392</v>
      </c>
    </row>
    <row r="12" spans="2:5">
      <c r="B12" t="s">
        <v>405</v>
      </c>
      <c r="C12">
        <v>540615</v>
      </c>
      <c r="D12" t="s">
        <v>406</v>
      </c>
      <c r="E12" t="s">
        <v>407</v>
      </c>
    </row>
    <row r="13" spans="2:5">
      <c r="B13" t="s">
        <v>408</v>
      </c>
      <c r="C13">
        <v>540874</v>
      </c>
      <c r="D13" t="s">
        <v>406</v>
      </c>
      <c r="E13" t="s">
        <v>409</v>
      </c>
    </row>
    <row r="14" spans="2:5">
      <c r="B14" t="s">
        <v>410</v>
      </c>
      <c r="C14">
        <v>512161</v>
      </c>
      <c r="D14" t="s">
        <v>411</v>
      </c>
      <c r="E14" t="s">
        <v>412</v>
      </c>
    </row>
    <row r="15" spans="2:5">
      <c r="B15" t="s">
        <v>413</v>
      </c>
      <c r="C15">
        <v>540697</v>
      </c>
      <c r="D15" t="s">
        <v>406</v>
      </c>
      <c r="E15" t="s">
        <v>414</v>
      </c>
    </row>
    <row r="16" spans="2:5">
      <c r="B16" t="s">
        <v>415</v>
      </c>
      <c r="C16" t="s">
        <v>406</v>
      </c>
      <c r="D16" t="s">
        <v>416</v>
      </c>
      <c r="E16" t="s">
        <v>417</v>
      </c>
    </row>
    <row r="17" spans="2:5">
      <c r="B17" t="s">
        <v>418</v>
      </c>
      <c r="C17">
        <v>539620</v>
      </c>
      <c r="D17" t="s">
        <v>406</v>
      </c>
      <c r="E17" t="s">
        <v>419</v>
      </c>
    </row>
    <row r="18" spans="2:5">
      <c r="B18" t="s">
        <v>420</v>
      </c>
      <c r="C18">
        <v>539300</v>
      </c>
      <c r="D18" t="s">
        <v>406</v>
      </c>
      <c r="E18" t="s">
        <v>421</v>
      </c>
    </row>
    <row r="19" spans="2:5">
      <c r="B19" t="s">
        <v>422</v>
      </c>
      <c r="C19">
        <v>530499</v>
      </c>
      <c r="D19" t="s">
        <v>406</v>
      </c>
      <c r="E19" t="s">
        <v>423</v>
      </c>
    </row>
    <row r="20" spans="2:5">
      <c r="B20" t="s">
        <v>424</v>
      </c>
      <c r="C20">
        <v>538351</v>
      </c>
      <c r="D20" t="s">
        <v>425</v>
      </c>
      <c r="E20" t="s">
        <v>426</v>
      </c>
    </row>
    <row r="21" spans="2:5">
      <c r="B21" t="s">
        <v>427</v>
      </c>
      <c r="C21">
        <v>542012</v>
      </c>
      <c r="D21" t="s">
        <v>406</v>
      </c>
      <c r="E21" t="s">
        <v>428</v>
      </c>
    </row>
    <row r="22" spans="2:5">
      <c r="B22" t="s">
        <v>429</v>
      </c>
      <c r="C22">
        <v>533292</v>
      </c>
      <c r="D22" t="s">
        <v>430</v>
      </c>
      <c r="E22" t="s">
        <v>431</v>
      </c>
    </row>
    <row r="23" spans="2:5">
      <c r="B23" t="s">
        <v>432</v>
      </c>
      <c r="C23">
        <v>531611</v>
      </c>
      <c r="D23" t="s">
        <v>406</v>
      </c>
      <c r="E23" t="s">
        <v>423</v>
      </c>
    </row>
    <row r="24" spans="2:5">
      <c r="B24" t="s">
        <v>433</v>
      </c>
      <c r="C24">
        <v>531611</v>
      </c>
      <c r="D24" t="s">
        <v>406</v>
      </c>
      <c r="E24" t="s">
        <v>423</v>
      </c>
    </row>
    <row r="25" spans="2:5">
      <c r="B25" t="s">
        <v>434</v>
      </c>
      <c r="C25" t="s">
        <v>406</v>
      </c>
      <c r="D25" t="s">
        <v>435</v>
      </c>
      <c r="E25" t="s">
        <v>417</v>
      </c>
    </row>
    <row r="26" spans="2:5">
      <c r="B26" t="s">
        <v>436</v>
      </c>
      <c r="C26">
        <v>539096</v>
      </c>
      <c r="D26" t="s">
        <v>406</v>
      </c>
      <c r="E26" t="s">
        <v>421</v>
      </c>
    </row>
    <row r="27" spans="2:5">
      <c r="B27" t="s">
        <v>437</v>
      </c>
      <c r="C27">
        <v>538812</v>
      </c>
      <c r="D27" t="s">
        <v>406</v>
      </c>
      <c r="E27" t="s">
        <v>438</v>
      </c>
    </row>
    <row r="28" spans="2:5">
      <c r="B28" t="s">
        <v>439</v>
      </c>
      <c r="C28">
        <v>539632</v>
      </c>
      <c r="D28" t="s">
        <v>406</v>
      </c>
      <c r="E28" t="s">
        <v>440</v>
      </c>
    </row>
    <row r="29" spans="2:5">
      <c r="B29" t="s">
        <v>441</v>
      </c>
      <c r="C29">
        <v>542377</v>
      </c>
      <c r="D29" t="s">
        <v>442</v>
      </c>
      <c r="E29" t="s">
        <v>423</v>
      </c>
    </row>
    <row r="30" spans="2:5">
      <c r="B30" t="s">
        <v>443</v>
      </c>
      <c r="C30">
        <v>524412</v>
      </c>
      <c r="D30" t="s">
        <v>406</v>
      </c>
      <c r="E30" t="s">
        <v>444</v>
      </c>
    </row>
    <row r="31" spans="2:5">
      <c r="B31" t="s">
        <v>445</v>
      </c>
      <c r="C31" t="s">
        <v>406</v>
      </c>
      <c r="D31" t="s">
        <v>446</v>
      </c>
      <c r="E31" t="s">
        <v>417</v>
      </c>
    </row>
    <row r="32" spans="2:5">
      <c r="B32" t="s">
        <v>447</v>
      </c>
      <c r="C32">
        <v>542580</v>
      </c>
      <c r="D32" t="s">
        <v>448</v>
      </c>
      <c r="E32" t="s">
        <v>449</v>
      </c>
    </row>
    <row r="33" spans="2:5">
      <c r="B33" t="s">
        <v>450</v>
      </c>
      <c r="C33">
        <v>524348</v>
      </c>
      <c r="D33" t="s">
        <v>451</v>
      </c>
      <c r="E33" t="s">
        <v>444</v>
      </c>
    </row>
    <row r="34" spans="2:5">
      <c r="B34" t="s">
        <v>452</v>
      </c>
      <c r="C34">
        <v>524208</v>
      </c>
      <c r="D34" t="s">
        <v>453</v>
      </c>
      <c r="E34" t="s">
        <v>454</v>
      </c>
    </row>
    <row r="35" spans="2:5">
      <c r="B35" t="s">
        <v>455</v>
      </c>
      <c r="C35">
        <v>526488</v>
      </c>
      <c r="D35" t="s">
        <v>406</v>
      </c>
      <c r="E35" t="s">
        <v>421</v>
      </c>
    </row>
    <row r="36" spans="2:5">
      <c r="B36" t="s">
        <v>456</v>
      </c>
      <c r="C36">
        <v>514274</v>
      </c>
      <c r="D36" t="s">
        <v>457</v>
      </c>
      <c r="E36" t="s">
        <v>421</v>
      </c>
    </row>
    <row r="37" spans="2:5">
      <c r="B37" t="s">
        <v>458</v>
      </c>
      <c r="C37" t="s">
        <v>406</v>
      </c>
      <c r="D37" t="s">
        <v>459</v>
      </c>
      <c r="E37" t="s">
        <v>417</v>
      </c>
    </row>
    <row r="38" spans="2:5">
      <c r="B38" t="s">
        <v>460</v>
      </c>
      <c r="C38">
        <v>519319</v>
      </c>
      <c r="D38" t="s">
        <v>406</v>
      </c>
      <c r="E38" t="s">
        <v>412</v>
      </c>
    </row>
    <row r="39" spans="2:5">
      <c r="B39" t="s">
        <v>461</v>
      </c>
      <c r="C39">
        <v>512038</v>
      </c>
      <c r="D39" t="s">
        <v>406</v>
      </c>
      <c r="E39" t="s">
        <v>428</v>
      </c>
    </row>
    <row r="40" spans="2:5">
      <c r="B40" t="s">
        <v>462</v>
      </c>
      <c r="C40">
        <v>541988</v>
      </c>
      <c r="D40" t="s">
        <v>463</v>
      </c>
      <c r="E40" t="s">
        <v>464</v>
      </c>
    </row>
    <row r="41" spans="2:5">
      <c r="B41" t="s">
        <v>465</v>
      </c>
      <c r="C41">
        <v>539528</v>
      </c>
      <c r="D41" t="s">
        <v>406</v>
      </c>
      <c r="E41" t="s">
        <v>466</v>
      </c>
    </row>
    <row r="42" spans="2:5">
      <c r="B42" t="s">
        <v>467</v>
      </c>
      <c r="C42">
        <v>523204</v>
      </c>
      <c r="D42" t="s">
        <v>468</v>
      </c>
      <c r="E42" t="s">
        <v>469</v>
      </c>
    </row>
    <row r="43" spans="2:5">
      <c r="B43" t="s">
        <v>470</v>
      </c>
      <c r="C43">
        <v>512165</v>
      </c>
      <c r="D43" t="s">
        <v>406</v>
      </c>
      <c r="E43" t="s">
        <v>428</v>
      </c>
    </row>
    <row r="44" spans="2:5">
      <c r="B44" t="s">
        <v>471</v>
      </c>
      <c r="C44">
        <v>500002</v>
      </c>
      <c r="D44" t="s">
        <v>472</v>
      </c>
      <c r="E44" t="s">
        <v>449</v>
      </c>
    </row>
    <row r="45" spans="2:5">
      <c r="B45" t="s">
        <v>473</v>
      </c>
      <c r="C45">
        <v>500488</v>
      </c>
      <c r="D45" t="s">
        <v>474</v>
      </c>
      <c r="E45" t="s">
        <v>444</v>
      </c>
    </row>
    <row r="46" spans="2:5">
      <c r="B46" t="s">
        <v>475</v>
      </c>
      <c r="C46">
        <v>500488</v>
      </c>
      <c r="D46" t="s">
        <v>476</v>
      </c>
      <c r="E46" t="s">
        <v>444</v>
      </c>
    </row>
    <row r="47" spans="2:5">
      <c r="B47" t="s">
        <v>477</v>
      </c>
      <c r="C47">
        <v>520123</v>
      </c>
      <c r="D47" t="s">
        <v>406</v>
      </c>
      <c r="E47" t="s">
        <v>478</v>
      </c>
    </row>
    <row r="48" spans="2:5">
      <c r="B48" t="s">
        <v>479</v>
      </c>
      <c r="C48">
        <v>513119</v>
      </c>
      <c r="D48" t="s">
        <v>406</v>
      </c>
      <c r="E48" t="s">
        <v>480</v>
      </c>
    </row>
    <row r="49" spans="2:5">
      <c r="B49" t="s">
        <v>481</v>
      </c>
      <c r="C49">
        <v>520123</v>
      </c>
      <c r="D49" t="s">
        <v>406</v>
      </c>
      <c r="E49" t="s">
        <v>478</v>
      </c>
    </row>
    <row r="50" spans="2:5">
      <c r="B50" t="s">
        <v>482</v>
      </c>
      <c r="C50">
        <v>532682</v>
      </c>
      <c r="D50" t="s">
        <v>483</v>
      </c>
      <c r="E50" t="s">
        <v>484</v>
      </c>
    </row>
    <row r="51" spans="2:5">
      <c r="B51" t="s">
        <v>485</v>
      </c>
      <c r="C51">
        <v>539560</v>
      </c>
      <c r="D51" t="s">
        <v>406</v>
      </c>
      <c r="E51" t="s">
        <v>486</v>
      </c>
    </row>
    <row r="52" spans="2:5">
      <c r="B52" t="s">
        <v>487</v>
      </c>
      <c r="C52">
        <v>532057</v>
      </c>
      <c r="D52" t="s">
        <v>406</v>
      </c>
      <c r="E52" t="s">
        <v>423</v>
      </c>
    </row>
    <row r="53" spans="2:5">
      <c r="B53" t="s">
        <v>488</v>
      </c>
      <c r="C53">
        <v>538952</v>
      </c>
      <c r="D53" t="s">
        <v>406</v>
      </c>
      <c r="E53" t="s">
        <v>423</v>
      </c>
    </row>
    <row r="54" spans="2:5">
      <c r="B54" t="s">
        <v>489</v>
      </c>
      <c r="C54">
        <v>538935</v>
      </c>
      <c r="D54" t="s">
        <v>406</v>
      </c>
      <c r="E54" t="s">
        <v>490</v>
      </c>
    </row>
    <row r="55" spans="2:5">
      <c r="B55" t="s">
        <v>491</v>
      </c>
      <c r="C55">
        <v>539544</v>
      </c>
      <c r="D55" t="s">
        <v>406</v>
      </c>
      <c r="E55" t="s">
        <v>492</v>
      </c>
    </row>
    <row r="56" spans="2:5">
      <c r="B56" t="s">
        <v>493</v>
      </c>
      <c r="C56">
        <v>511756</v>
      </c>
      <c r="D56" t="s">
        <v>406</v>
      </c>
      <c r="E56" t="s">
        <v>423</v>
      </c>
    </row>
    <row r="57" spans="2:5">
      <c r="B57" t="s">
        <v>494</v>
      </c>
      <c r="C57">
        <v>511756</v>
      </c>
      <c r="D57" t="s">
        <v>406</v>
      </c>
      <c r="E57" t="s">
        <v>423</v>
      </c>
    </row>
    <row r="58" spans="2:5">
      <c r="B58" t="s">
        <v>495</v>
      </c>
      <c r="C58" t="s">
        <v>406</v>
      </c>
      <c r="D58" t="s">
        <v>496</v>
      </c>
      <c r="E58" t="s">
        <v>497</v>
      </c>
    </row>
    <row r="59" spans="2:5">
      <c r="B59" t="s">
        <v>498</v>
      </c>
      <c r="C59">
        <v>531161</v>
      </c>
      <c r="D59" t="s">
        <v>406</v>
      </c>
      <c r="E59" t="s">
        <v>499</v>
      </c>
    </row>
    <row r="60" spans="2:5">
      <c r="B60" t="s">
        <v>500</v>
      </c>
      <c r="C60">
        <v>500410</v>
      </c>
      <c r="D60" t="s">
        <v>501</v>
      </c>
      <c r="E60" t="s">
        <v>419</v>
      </c>
    </row>
    <row r="61" spans="2:5">
      <c r="B61" t="s">
        <v>502</v>
      </c>
      <c r="C61">
        <v>517494</v>
      </c>
      <c r="D61" t="s">
        <v>406</v>
      </c>
      <c r="E61" t="s">
        <v>503</v>
      </c>
    </row>
    <row r="62" spans="2:5">
      <c r="B62" t="s">
        <v>504</v>
      </c>
      <c r="C62">
        <v>532268</v>
      </c>
      <c r="D62" t="s">
        <v>505</v>
      </c>
      <c r="E62" t="s">
        <v>392</v>
      </c>
    </row>
    <row r="63" spans="2:5">
      <c r="B63" t="s">
        <v>506</v>
      </c>
      <c r="C63" t="s">
        <v>406</v>
      </c>
      <c r="D63" t="s">
        <v>507</v>
      </c>
      <c r="E63" t="s">
        <v>417</v>
      </c>
    </row>
    <row r="64" spans="2:5">
      <c r="B64" t="s">
        <v>508</v>
      </c>
      <c r="C64" t="s">
        <v>406</v>
      </c>
      <c r="D64" t="s">
        <v>509</v>
      </c>
      <c r="E64" t="s">
        <v>417</v>
      </c>
    </row>
    <row r="65" spans="2:5">
      <c r="B65" t="s">
        <v>510</v>
      </c>
      <c r="C65">
        <v>530093</v>
      </c>
      <c r="D65" t="s">
        <v>406</v>
      </c>
      <c r="E65" t="s">
        <v>511</v>
      </c>
    </row>
    <row r="66" spans="2:5">
      <c r="B66" t="s">
        <v>512</v>
      </c>
      <c r="C66" t="s">
        <v>406</v>
      </c>
      <c r="D66" t="s">
        <v>513</v>
      </c>
      <c r="E66" t="s">
        <v>417</v>
      </c>
    </row>
    <row r="67" spans="2:5">
      <c r="B67" t="s">
        <v>514</v>
      </c>
      <c r="C67">
        <v>539661</v>
      </c>
      <c r="D67" t="s">
        <v>406</v>
      </c>
      <c r="E67" t="s">
        <v>440</v>
      </c>
    </row>
    <row r="68" spans="2:5">
      <c r="B68" t="s">
        <v>515</v>
      </c>
      <c r="C68">
        <v>531525</v>
      </c>
      <c r="D68" t="s">
        <v>406</v>
      </c>
      <c r="E68" t="s">
        <v>499</v>
      </c>
    </row>
    <row r="69" spans="2:5">
      <c r="B69" t="s">
        <v>516</v>
      </c>
      <c r="C69">
        <v>538570</v>
      </c>
      <c r="D69" t="s">
        <v>517</v>
      </c>
      <c r="E69" t="s">
        <v>389</v>
      </c>
    </row>
    <row r="70" spans="2:5">
      <c r="B70" t="s">
        <v>518</v>
      </c>
      <c r="C70">
        <v>517356</v>
      </c>
      <c r="D70" t="s">
        <v>406</v>
      </c>
      <c r="E70" t="s">
        <v>503</v>
      </c>
    </row>
    <row r="71" spans="2:5">
      <c r="B71" t="s">
        <v>519</v>
      </c>
      <c r="C71">
        <v>530043</v>
      </c>
      <c r="D71" t="s">
        <v>406</v>
      </c>
      <c r="E71" t="s">
        <v>520</v>
      </c>
    </row>
    <row r="72" spans="2:5">
      <c r="B72" t="s">
        <v>521</v>
      </c>
      <c r="C72">
        <v>539391</v>
      </c>
      <c r="D72" t="s">
        <v>406</v>
      </c>
      <c r="E72" t="s">
        <v>423</v>
      </c>
    </row>
    <row r="73" spans="2:5">
      <c r="B73" t="s">
        <v>522</v>
      </c>
      <c r="C73">
        <v>513149</v>
      </c>
      <c r="D73" t="s">
        <v>523</v>
      </c>
      <c r="E73" t="s">
        <v>524</v>
      </c>
    </row>
    <row r="74" spans="2:5">
      <c r="B74" t="s">
        <v>525</v>
      </c>
      <c r="C74">
        <v>524091</v>
      </c>
      <c r="D74" t="s">
        <v>406</v>
      </c>
      <c r="E74" t="s">
        <v>526</v>
      </c>
    </row>
    <row r="75" spans="2:5">
      <c r="B75" t="s">
        <v>527</v>
      </c>
      <c r="C75">
        <v>532762</v>
      </c>
      <c r="D75" t="s">
        <v>528</v>
      </c>
      <c r="E75" t="s">
        <v>529</v>
      </c>
    </row>
    <row r="76" spans="2:5">
      <c r="B76" t="s">
        <v>530</v>
      </c>
      <c r="C76">
        <v>511706</v>
      </c>
      <c r="D76" t="s">
        <v>406</v>
      </c>
      <c r="E76" t="s">
        <v>389</v>
      </c>
    </row>
    <row r="77" spans="2:5">
      <c r="B77" t="s">
        <v>531</v>
      </c>
      <c r="C77">
        <v>511706</v>
      </c>
      <c r="D77" t="s">
        <v>406</v>
      </c>
      <c r="E77" t="s">
        <v>389</v>
      </c>
    </row>
    <row r="78" spans="2:5">
      <c r="B78" t="s">
        <v>532</v>
      </c>
      <c r="C78">
        <v>541144</v>
      </c>
      <c r="D78" t="s">
        <v>406</v>
      </c>
      <c r="E78" t="s">
        <v>520</v>
      </c>
    </row>
    <row r="79" spans="2:5">
      <c r="B79" t="s">
        <v>533</v>
      </c>
      <c r="C79">
        <v>512599</v>
      </c>
      <c r="D79" t="s">
        <v>534</v>
      </c>
      <c r="E79" t="s">
        <v>428</v>
      </c>
    </row>
    <row r="80" spans="2:5">
      <c r="B80" t="s">
        <v>535</v>
      </c>
      <c r="C80">
        <v>542066</v>
      </c>
      <c r="D80" t="s">
        <v>536</v>
      </c>
      <c r="E80" t="s">
        <v>537</v>
      </c>
    </row>
    <row r="81" spans="2:5">
      <c r="B81" t="s">
        <v>538</v>
      </c>
      <c r="C81">
        <v>541450</v>
      </c>
      <c r="D81" t="s">
        <v>539</v>
      </c>
      <c r="E81" t="s">
        <v>449</v>
      </c>
    </row>
    <row r="82" spans="2:5">
      <c r="B82" t="s">
        <v>540</v>
      </c>
      <c r="C82">
        <v>532921</v>
      </c>
      <c r="D82" t="s">
        <v>541</v>
      </c>
      <c r="E82" t="s">
        <v>542</v>
      </c>
    </row>
    <row r="83" spans="2:5">
      <c r="B83" t="s">
        <v>543</v>
      </c>
      <c r="C83">
        <v>533096</v>
      </c>
      <c r="D83" t="s">
        <v>544</v>
      </c>
      <c r="E83" t="s">
        <v>545</v>
      </c>
    </row>
    <row r="84" spans="2:5">
      <c r="B84" t="s">
        <v>546</v>
      </c>
      <c r="C84">
        <v>539254</v>
      </c>
      <c r="D84" t="s">
        <v>547</v>
      </c>
      <c r="E84" t="s">
        <v>545</v>
      </c>
    </row>
    <row r="85" spans="2:5">
      <c r="B85" t="s">
        <v>548</v>
      </c>
      <c r="C85">
        <v>538563</v>
      </c>
      <c r="D85" t="s">
        <v>406</v>
      </c>
      <c r="E85" t="s">
        <v>428</v>
      </c>
    </row>
    <row r="86" spans="2:5">
      <c r="B86" t="s">
        <v>549</v>
      </c>
      <c r="C86">
        <v>526711</v>
      </c>
      <c r="D86" t="s">
        <v>406</v>
      </c>
      <c r="E86" t="s">
        <v>550</v>
      </c>
    </row>
    <row r="87" spans="2:5">
      <c r="B87" t="s">
        <v>551</v>
      </c>
      <c r="C87">
        <v>523411</v>
      </c>
      <c r="D87" t="s">
        <v>406</v>
      </c>
      <c r="E87" t="s">
        <v>552</v>
      </c>
    </row>
    <row r="88" spans="2:5">
      <c r="B88" t="s">
        <v>553</v>
      </c>
      <c r="C88">
        <v>539506</v>
      </c>
      <c r="D88" t="s">
        <v>406</v>
      </c>
      <c r="E88" t="s">
        <v>423</v>
      </c>
    </row>
    <row r="89" spans="2:5">
      <c r="B89" t="s">
        <v>554</v>
      </c>
      <c r="C89">
        <v>507852</v>
      </c>
      <c r="D89" t="s">
        <v>406</v>
      </c>
      <c r="E89" t="s">
        <v>520</v>
      </c>
    </row>
    <row r="90" spans="2:5">
      <c r="B90" t="s">
        <v>555</v>
      </c>
      <c r="C90">
        <v>541865</v>
      </c>
      <c r="D90" t="s">
        <v>406</v>
      </c>
      <c r="E90" t="s">
        <v>440</v>
      </c>
    </row>
    <row r="91" spans="2:5">
      <c r="B91" t="s">
        <v>556</v>
      </c>
      <c r="C91">
        <v>519183</v>
      </c>
      <c r="D91" t="s">
        <v>557</v>
      </c>
      <c r="E91" t="s">
        <v>466</v>
      </c>
    </row>
    <row r="92" spans="2:5">
      <c r="B92" t="s">
        <v>558</v>
      </c>
      <c r="C92">
        <v>539493</v>
      </c>
      <c r="D92" t="s">
        <v>406</v>
      </c>
      <c r="E92" t="s">
        <v>423</v>
      </c>
    </row>
    <row r="93" spans="2:5">
      <c r="B93" t="s">
        <v>559</v>
      </c>
      <c r="C93">
        <v>539189</v>
      </c>
      <c r="D93" t="s">
        <v>406</v>
      </c>
      <c r="E93" t="s">
        <v>492</v>
      </c>
    </row>
    <row r="94" spans="2:5">
      <c r="B94" t="s">
        <v>560</v>
      </c>
      <c r="C94">
        <v>780018</v>
      </c>
      <c r="D94" t="s">
        <v>406</v>
      </c>
      <c r="E94" t="s">
        <v>497</v>
      </c>
    </row>
    <row r="95" spans="2:5">
      <c r="B95" t="s">
        <v>561</v>
      </c>
      <c r="C95">
        <v>538365</v>
      </c>
      <c r="D95" t="s">
        <v>562</v>
      </c>
      <c r="E95" t="s">
        <v>438</v>
      </c>
    </row>
    <row r="96" spans="2:5">
      <c r="B96" t="s">
        <v>563</v>
      </c>
      <c r="C96">
        <v>532727</v>
      </c>
      <c r="D96" t="s">
        <v>564</v>
      </c>
      <c r="E96" t="s">
        <v>438</v>
      </c>
    </row>
    <row r="97" spans="2:5">
      <c r="B97" t="s">
        <v>565</v>
      </c>
      <c r="C97">
        <v>531592</v>
      </c>
      <c r="D97" t="s">
        <v>406</v>
      </c>
      <c r="E97" t="s">
        <v>566</v>
      </c>
    </row>
    <row r="98" spans="2:5">
      <c r="B98" t="s">
        <v>567</v>
      </c>
      <c r="C98">
        <v>532056</v>
      </c>
      <c r="D98" t="s">
        <v>406</v>
      </c>
      <c r="E98" t="s">
        <v>426</v>
      </c>
    </row>
    <row r="99" spans="2:5">
      <c r="B99" t="s">
        <v>568</v>
      </c>
      <c r="C99">
        <v>514113</v>
      </c>
      <c r="D99" t="s">
        <v>406</v>
      </c>
      <c r="E99" t="s">
        <v>421</v>
      </c>
    </row>
    <row r="100" spans="2:5">
      <c r="B100" t="s">
        <v>569</v>
      </c>
      <c r="C100">
        <v>534707</v>
      </c>
      <c r="D100" t="s">
        <v>406</v>
      </c>
      <c r="E100" t="s">
        <v>520</v>
      </c>
    </row>
    <row r="101" spans="2:5">
      <c r="B101" t="s">
        <v>570</v>
      </c>
      <c r="C101">
        <v>540691</v>
      </c>
      <c r="D101" t="s">
        <v>571</v>
      </c>
      <c r="E101" t="s">
        <v>572</v>
      </c>
    </row>
    <row r="102" spans="2:5">
      <c r="B102" t="s">
        <v>573</v>
      </c>
      <c r="C102">
        <v>535755</v>
      </c>
      <c r="D102" t="s">
        <v>574</v>
      </c>
      <c r="E102" t="s">
        <v>575</v>
      </c>
    </row>
    <row r="103" spans="2:5">
      <c r="B103" t="s">
        <v>576</v>
      </c>
      <c r="C103">
        <v>532974</v>
      </c>
      <c r="D103" t="s">
        <v>577</v>
      </c>
      <c r="E103" t="s">
        <v>389</v>
      </c>
    </row>
    <row r="104" spans="2:5">
      <c r="B104" t="s">
        <v>578</v>
      </c>
      <c r="C104">
        <v>540146</v>
      </c>
      <c r="D104" t="s">
        <v>406</v>
      </c>
      <c r="E104" t="s">
        <v>440</v>
      </c>
    </row>
    <row r="105" spans="2:5">
      <c r="B105" t="s">
        <v>579</v>
      </c>
      <c r="C105">
        <v>513513</v>
      </c>
      <c r="D105" t="s">
        <v>406</v>
      </c>
      <c r="E105" t="s">
        <v>438</v>
      </c>
    </row>
    <row r="106" spans="2:5">
      <c r="B106" t="s">
        <v>580</v>
      </c>
      <c r="C106">
        <v>521141</v>
      </c>
      <c r="D106" t="s">
        <v>406</v>
      </c>
      <c r="E106" t="s">
        <v>421</v>
      </c>
    </row>
    <row r="107" spans="2:5">
      <c r="B107" t="s">
        <v>581</v>
      </c>
      <c r="C107">
        <v>540205</v>
      </c>
      <c r="D107" t="s">
        <v>406</v>
      </c>
      <c r="E107" t="s">
        <v>428</v>
      </c>
    </row>
    <row r="108" spans="2:5">
      <c r="B108" t="s">
        <v>582</v>
      </c>
      <c r="C108">
        <v>539056</v>
      </c>
      <c r="D108" t="s">
        <v>583</v>
      </c>
      <c r="E108" t="s">
        <v>584</v>
      </c>
    </row>
    <row r="109" spans="2:5">
      <c r="B109" t="s">
        <v>585</v>
      </c>
      <c r="C109">
        <v>511359</v>
      </c>
      <c r="D109" t="s">
        <v>406</v>
      </c>
      <c r="E109" t="s">
        <v>423</v>
      </c>
    </row>
    <row r="110" spans="2:5">
      <c r="B110" t="s">
        <v>586</v>
      </c>
      <c r="C110">
        <v>530431</v>
      </c>
      <c r="D110" t="s">
        <v>406</v>
      </c>
      <c r="E110" t="s">
        <v>428</v>
      </c>
    </row>
    <row r="111" spans="2:5">
      <c r="B111" t="s">
        <v>587</v>
      </c>
      <c r="C111">
        <v>523120</v>
      </c>
      <c r="D111" t="s">
        <v>406</v>
      </c>
      <c r="E111" t="s">
        <v>588</v>
      </c>
    </row>
    <row r="112" spans="2:5">
      <c r="B112" t="s">
        <v>589</v>
      </c>
      <c r="C112">
        <v>517041</v>
      </c>
      <c r="D112" t="s">
        <v>590</v>
      </c>
      <c r="E112" t="s">
        <v>591</v>
      </c>
    </row>
    <row r="113" spans="2:5">
      <c r="B113" t="s">
        <v>592</v>
      </c>
      <c r="C113">
        <v>532172</v>
      </c>
      <c r="D113" t="s">
        <v>593</v>
      </c>
      <c r="E113" t="s">
        <v>392</v>
      </c>
    </row>
    <row r="114" spans="2:5">
      <c r="B114" t="s">
        <v>594</v>
      </c>
      <c r="C114">
        <v>523031</v>
      </c>
      <c r="D114" t="s">
        <v>406</v>
      </c>
      <c r="E114" t="s">
        <v>595</v>
      </c>
    </row>
    <row r="115" spans="2:5">
      <c r="B115" t="s">
        <v>596</v>
      </c>
      <c r="C115">
        <v>521048</v>
      </c>
      <c r="D115" t="s">
        <v>406</v>
      </c>
      <c r="E115" t="s">
        <v>421</v>
      </c>
    </row>
    <row r="116" spans="2:5">
      <c r="B116" t="s">
        <v>597</v>
      </c>
      <c r="C116">
        <v>534612</v>
      </c>
      <c r="D116" t="s">
        <v>406</v>
      </c>
      <c r="E116" t="s">
        <v>545</v>
      </c>
    </row>
    <row r="117" spans="2:5">
      <c r="B117" t="s">
        <v>598</v>
      </c>
      <c r="C117">
        <v>506947</v>
      </c>
      <c r="D117" t="s">
        <v>406</v>
      </c>
      <c r="E117" t="s">
        <v>454</v>
      </c>
    </row>
    <row r="118" spans="2:5">
      <c r="B118" t="s">
        <v>599</v>
      </c>
      <c r="C118">
        <v>531047</v>
      </c>
      <c r="D118" t="s">
        <v>406</v>
      </c>
      <c r="E118" t="s">
        <v>423</v>
      </c>
    </row>
    <row r="119" spans="2:5">
      <c r="B119" t="s">
        <v>600</v>
      </c>
      <c r="C119">
        <v>539982</v>
      </c>
      <c r="D119" t="s">
        <v>406</v>
      </c>
      <c r="E119" t="s">
        <v>601</v>
      </c>
    </row>
    <row r="120" spans="2:5">
      <c r="B120" t="s">
        <v>602</v>
      </c>
      <c r="C120">
        <v>540025</v>
      </c>
      <c r="D120" t="s">
        <v>603</v>
      </c>
      <c r="E120" t="s">
        <v>604</v>
      </c>
    </row>
    <row r="121" spans="2:5">
      <c r="B121" t="s">
        <v>605</v>
      </c>
      <c r="C121">
        <v>523269</v>
      </c>
      <c r="D121" t="s">
        <v>606</v>
      </c>
      <c r="E121" t="s">
        <v>607</v>
      </c>
    </row>
    <row r="122" spans="2:5">
      <c r="B122" t="s">
        <v>608</v>
      </c>
      <c r="C122">
        <v>523269</v>
      </c>
      <c r="D122" t="s">
        <v>606</v>
      </c>
      <c r="E122" t="s">
        <v>607</v>
      </c>
    </row>
    <row r="123" spans="2:5">
      <c r="B123" t="s">
        <v>609</v>
      </c>
      <c r="C123">
        <v>531429</v>
      </c>
      <c r="D123" t="s">
        <v>406</v>
      </c>
      <c r="E123" t="s">
        <v>499</v>
      </c>
    </row>
    <row r="124" spans="2:5">
      <c r="B124" t="s">
        <v>610</v>
      </c>
      <c r="C124">
        <v>539773</v>
      </c>
      <c r="D124" t="s">
        <v>406</v>
      </c>
      <c r="E124" t="s">
        <v>423</v>
      </c>
    </row>
    <row r="125" spans="2:5">
      <c r="B125" t="s">
        <v>611</v>
      </c>
      <c r="C125">
        <v>531686</v>
      </c>
      <c r="D125" t="s">
        <v>406</v>
      </c>
      <c r="E125" t="s">
        <v>444</v>
      </c>
    </row>
    <row r="126" spans="2:5">
      <c r="B126" t="s">
        <v>612</v>
      </c>
      <c r="C126">
        <v>541152</v>
      </c>
      <c r="D126" t="s">
        <v>406</v>
      </c>
      <c r="E126" t="s">
        <v>428</v>
      </c>
    </row>
    <row r="127" spans="2:5">
      <c r="B127" t="s">
        <v>613</v>
      </c>
      <c r="C127">
        <v>541152</v>
      </c>
      <c r="D127" t="s">
        <v>406</v>
      </c>
      <c r="E127" t="s">
        <v>428</v>
      </c>
    </row>
    <row r="128" spans="2:5">
      <c r="B128" t="s">
        <v>614</v>
      </c>
      <c r="C128">
        <v>500003</v>
      </c>
      <c r="D128" t="s">
        <v>615</v>
      </c>
      <c r="E128" t="s">
        <v>616</v>
      </c>
    </row>
    <row r="129" spans="2:5">
      <c r="B129" t="s">
        <v>617</v>
      </c>
      <c r="C129">
        <v>541402</v>
      </c>
      <c r="D129" t="s">
        <v>406</v>
      </c>
      <c r="E129" t="s">
        <v>414</v>
      </c>
    </row>
    <row r="130" spans="2:5">
      <c r="B130" t="s">
        <v>618</v>
      </c>
      <c r="C130">
        <v>531921</v>
      </c>
      <c r="D130" t="s">
        <v>619</v>
      </c>
      <c r="E130" t="s">
        <v>620</v>
      </c>
    </row>
    <row r="131" spans="2:5">
      <c r="B131" t="s">
        <v>621</v>
      </c>
      <c r="C131">
        <v>500463</v>
      </c>
      <c r="D131" t="s">
        <v>622</v>
      </c>
      <c r="E131" t="s">
        <v>392</v>
      </c>
    </row>
    <row r="132" spans="2:5">
      <c r="B132" t="s">
        <v>623</v>
      </c>
      <c r="C132">
        <v>539042</v>
      </c>
      <c r="D132" t="s">
        <v>406</v>
      </c>
      <c r="E132" t="s">
        <v>492</v>
      </c>
    </row>
    <row r="133" spans="2:5">
      <c r="B133" t="s">
        <v>624</v>
      </c>
      <c r="C133">
        <v>516020</v>
      </c>
      <c r="D133" t="s">
        <v>406</v>
      </c>
      <c r="E133" t="s">
        <v>400</v>
      </c>
    </row>
    <row r="134" spans="2:5">
      <c r="B134" t="s">
        <v>625</v>
      </c>
      <c r="C134">
        <v>537492</v>
      </c>
      <c r="D134" t="s">
        <v>406</v>
      </c>
      <c r="E134" t="s">
        <v>428</v>
      </c>
    </row>
    <row r="135" spans="2:5">
      <c r="B135" t="s">
        <v>626</v>
      </c>
      <c r="C135">
        <v>537292</v>
      </c>
      <c r="D135" t="s">
        <v>627</v>
      </c>
      <c r="E135" t="s">
        <v>604</v>
      </c>
    </row>
    <row r="136" spans="2:5">
      <c r="B136" t="s">
        <v>628</v>
      </c>
      <c r="C136">
        <v>537292</v>
      </c>
      <c r="D136" t="s">
        <v>627</v>
      </c>
      <c r="E136" t="s">
        <v>604</v>
      </c>
    </row>
    <row r="137" spans="2:5">
      <c r="B137" t="s">
        <v>629</v>
      </c>
      <c r="C137" t="s">
        <v>406</v>
      </c>
      <c r="D137" t="s">
        <v>630</v>
      </c>
      <c r="E137" t="s">
        <v>417</v>
      </c>
    </row>
    <row r="138" spans="2:5">
      <c r="B138" t="s">
        <v>631</v>
      </c>
      <c r="C138" t="s">
        <v>406</v>
      </c>
      <c r="D138" t="s">
        <v>630</v>
      </c>
      <c r="E138" t="s">
        <v>417</v>
      </c>
    </row>
    <row r="139" spans="2:5">
      <c r="B139" t="s">
        <v>632</v>
      </c>
      <c r="C139">
        <v>500215</v>
      </c>
      <c r="D139" t="s">
        <v>633</v>
      </c>
      <c r="E139" t="s">
        <v>604</v>
      </c>
    </row>
    <row r="140" spans="2:5">
      <c r="B140" t="s">
        <v>634</v>
      </c>
      <c r="C140" t="s">
        <v>406</v>
      </c>
      <c r="D140" t="s">
        <v>635</v>
      </c>
      <c r="E140" t="s">
        <v>417</v>
      </c>
    </row>
    <row r="141" spans="2:5">
      <c r="B141" t="s">
        <v>636</v>
      </c>
      <c r="C141" t="s">
        <v>406</v>
      </c>
      <c r="D141" t="s">
        <v>637</v>
      </c>
      <c r="E141" t="s">
        <v>417</v>
      </c>
    </row>
    <row r="142" spans="2:5">
      <c r="B142" t="s">
        <v>638</v>
      </c>
      <c r="C142">
        <v>532811</v>
      </c>
      <c r="D142" t="s">
        <v>639</v>
      </c>
      <c r="E142" t="s">
        <v>492</v>
      </c>
    </row>
    <row r="143" spans="2:5">
      <c r="B143" t="s">
        <v>640</v>
      </c>
      <c r="C143">
        <v>532811</v>
      </c>
      <c r="D143" t="s">
        <v>639</v>
      </c>
      <c r="E143" t="s">
        <v>492</v>
      </c>
    </row>
    <row r="144" spans="2:5">
      <c r="B144" t="s">
        <v>641</v>
      </c>
      <c r="C144">
        <v>522273</v>
      </c>
      <c r="D144" t="s">
        <v>406</v>
      </c>
      <c r="E144" t="s">
        <v>438</v>
      </c>
    </row>
    <row r="145" spans="2:5">
      <c r="B145" t="s">
        <v>642</v>
      </c>
      <c r="C145">
        <v>532806</v>
      </c>
      <c r="D145" t="s">
        <v>406</v>
      </c>
      <c r="E145" t="s">
        <v>643</v>
      </c>
    </row>
    <row r="146" spans="2:5">
      <c r="B146" t="s">
        <v>644</v>
      </c>
      <c r="C146">
        <v>532683</v>
      </c>
      <c r="D146" t="s">
        <v>645</v>
      </c>
      <c r="E146" t="s">
        <v>591</v>
      </c>
    </row>
    <row r="147" spans="2:5">
      <c r="B147" t="s">
        <v>646</v>
      </c>
      <c r="C147">
        <v>524288</v>
      </c>
      <c r="D147" t="s">
        <v>406</v>
      </c>
      <c r="E147" t="s">
        <v>550</v>
      </c>
    </row>
    <row r="148" spans="2:5">
      <c r="B148" t="s">
        <v>647</v>
      </c>
      <c r="C148" t="s">
        <v>406</v>
      </c>
      <c r="D148" t="s">
        <v>648</v>
      </c>
      <c r="E148" t="s">
        <v>417</v>
      </c>
    </row>
    <row r="149" spans="2:5">
      <c r="B149" t="s">
        <v>649</v>
      </c>
      <c r="C149" t="s">
        <v>406</v>
      </c>
      <c r="D149" t="s">
        <v>650</v>
      </c>
      <c r="E149" t="s">
        <v>417</v>
      </c>
    </row>
    <row r="150" spans="2:5">
      <c r="B150" t="s">
        <v>651</v>
      </c>
      <c r="C150">
        <v>532975</v>
      </c>
      <c r="D150" t="s">
        <v>406</v>
      </c>
      <c r="E150" t="s">
        <v>552</v>
      </c>
    </row>
    <row r="151" spans="2:5">
      <c r="B151" t="s">
        <v>652</v>
      </c>
      <c r="C151">
        <v>532331</v>
      </c>
      <c r="D151" t="s">
        <v>653</v>
      </c>
      <c r="E151" t="s">
        <v>444</v>
      </c>
    </row>
    <row r="152" spans="2:5">
      <c r="B152" t="s">
        <v>654</v>
      </c>
      <c r="C152">
        <v>519216</v>
      </c>
      <c r="D152" t="s">
        <v>406</v>
      </c>
      <c r="E152" t="s">
        <v>655</v>
      </c>
    </row>
    <row r="153" spans="2:5">
      <c r="B153" t="s">
        <v>656</v>
      </c>
      <c r="C153">
        <v>511692</v>
      </c>
      <c r="D153" t="s">
        <v>406</v>
      </c>
      <c r="E153" t="s">
        <v>389</v>
      </c>
    </row>
    <row r="154" spans="2:5">
      <c r="B154" t="s">
        <v>657</v>
      </c>
      <c r="C154">
        <v>530713</v>
      </c>
      <c r="D154" t="s">
        <v>406</v>
      </c>
      <c r="E154" t="s">
        <v>392</v>
      </c>
    </row>
    <row r="155" spans="2:5">
      <c r="B155" t="s">
        <v>658</v>
      </c>
      <c r="C155">
        <v>513349</v>
      </c>
      <c r="D155" t="s">
        <v>659</v>
      </c>
      <c r="E155" t="s">
        <v>492</v>
      </c>
    </row>
    <row r="156" spans="2:5">
      <c r="B156" t="s">
        <v>660</v>
      </c>
      <c r="C156">
        <v>513349</v>
      </c>
      <c r="D156" t="s">
        <v>659</v>
      </c>
      <c r="E156" t="s">
        <v>492</v>
      </c>
    </row>
    <row r="157" spans="2:5">
      <c r="B157" t="s">
        <v>661</v>
      </c>
      <c r="C157" t="s">
        <v>406</v>
      </c>
      <c r="D157" t="s">
        <v>662</v>
      </c>
      <c r="E157" t="s">
        <v>417</v>
      </c>
    </row>
    <row r="158" spans="2:5">
      <c r="B158" t="s">
        <v>663</v>
      </c>
      <c r="C158">
        <v>526628</v>
      </c>
      <c r="D158" t="s">
        <v>406</v>
      </c>
      <c r="E158" t="s">
        <v>584</v>
      </c>
    </row>
    <row r="159" spans="2:5">
      <c r="B159" t="s">
        <v>664</v>
      </c>
      <c r="C159">
        <v>530621</v>
      </c>
      <c r="D159" t="s">
        <v>406</v>
      </c>
      <c r="E159" t="s">
        <v>414</v>
      </c>
    </row>
    <row r="160" spans="2:5">
      <c r="B160" t="s">
        <v>665</v>
      </c>
      <c r="C160" t="s">
        <v>406</v>
      </c>
      <c r="D160" t="s">
        <v>666</v>
      </c>
      <c r="E160" t="s">
        <v>417</v>
      </c>
    </row>
    <row r="161" spans="2:5">
      <c r="B161" t="s">
        <v>667</v>
      </c>
      <c r="C161">
        <v>538778</v>
      </c>
      <c r="D161" t="s">
        <v>406</v>
      </c>
      <c r="E161" t="s">
        <v>423</v>
      </c>
    </row>
    <row r="162" spans="2:5">
      <c r="B162" t="s">
        <v>668</v>
      </c>
      <c r="C162" t="s">
        <v>406</v>
      </c>
      <c r="D162" t="s">
        <v>669</v>
      </c>
      <c r="E162" t="s">
        <v>417</v>
      </c>
    </row>
    <row r="163" spans="2:5">
      <c r="B163" t="s">
        <v>670</v>
      </c>
      <c r="C163">
        <v>542020</v>
      </c>
      <c r="D163" t="s">
        <v>406</v>
      </c>
      <c r="E163" t="s">
        <v>520</v>
      </c>
    </row>
    <row r="164" spans="2:5">
      <c r="B164" t="s">
        <v>671</v>
      </c>
      <c r="C164">
        <v>542020</v>
      </c>
      <c r="D164" t="s">
        <v>406</v>
      </c>
      <c r="E164" t="s">
        <v>520</v>
      </c>
    </row>
    <row r="165" spans="2:5">
      <c r="B165" t="s">
        <v>672</v>
      </c>
      <c r="C165">
        <v>540718</v>
      </c>
      <c r="D165" t="s">
        <v>406</v>
      </c>
      <c r="E165" t="s">
        <v>421</v>
      </c>
    </row>
    <row r="166" spans="2:5">
      <c r="B166" t="s">
        <v>673</v>
      </c>
      <c r="C166">
        <v>539017</v>
      </c>
      <c r="D166" t="s">
        <v>406</v>
      </c>
      <c r="E166" t="s">
        <v>464</v>
      </c>
    </row>
    <row r="167" spans="2:5">
      <c r="B167" t="s">
        <v>674</v>
      </c>
      <c r="C167">
        <v>532351</v>
      </c>
      <c r="D167" t="s">
        <v>675</v>
      </c>
      <c r="E167" t="s">
        <v>676</v>
      </c>
    </row>
    <row r="168" spans="2:5">
      <c r="B168" t="s">
        <v>677</v>
      </c>
      <c r="C168">
        <v>541303</v>
      </c>
      <c r="D168" t="s">
        <v>406</v>
      </c>
      <c r="E168" t="s">
        <v>421</v>
      </c>
    </row>
    <row r="169" spans="2:5">
      <c r="B169" t="s">
        <v>678</v>
      </c>
      <c r="C169">
        <v>524598</v>
      </c>
      <c r="D169" t="s">
        <v>679</v>
      </c>
      <c r="E169" t="s">
        <v>566</v>
      </c>
    </row>
    <row r="170" spans="2:5">
      <c r="B170" t="s">
        <v>680</v>
      </c>
      <c r="C170">
        <v>524598</v>
      </c>
      <c r="D170" t="s">
        <v>679</v>
      </c>
      <c r="E170" t="s">
        <v>566</v>
      </c>
    </row>
    <row r="171" spans="2:5">
      <c r="B171" t="s">
        <v>681</v>
      </c>
      <c r="C171">
        <v>500710</v>
      </c>
      <c r="D171" t="s">
        <v>682</v>
      </c>
      <c r="E171" t="s">
        <v>683</v>
      </c>
    </row>
    <row r="172" spans="2:5">
      <c r="B172" t="s">
        <v>684</v>
      </c>
      <c r="C172">
        <v>500710</v>
      </c>
      <c r="D172" t="s">
        <v>685</v>
      </c>
      <c r="E172" t="s">
        <v>683</v>
      </c>
    </row>
    <row r="173" spans="2:5">
      <c r="B173" t="s">
        <v>686</v>
      </c>
      <c r="C173">
        <v>535916</v>
      </c>
      <c r="D173" t="s">
        <v>406</v>
      </c>
      <c r="E173" t="s">
        <v>389</v>
      </c>
    </row>
    <row r="174" spans="2:5">
      <c r="B174" t="s">
        <v>687</v>
      </c>
      <c r="C174">
        <v>539115</v>
      </c>
      <c r="D174" t="s">
        <v>406</v>
      </c>
      <c r="E174" t="s">
        <v>409</v>
      </c>
    </row>
    <row r="175" spans="2:5">
      <c r="B175" t="s">
        <v>688</v>
      </c>
      <c r="C175">
        <v>531082</v>
      </c>
      <c r="D175" t="s">
        <v>689</v>
      </c>
      <c r="E175" t="s">
        <v>389</v>
      </c>
    </row>
    <row r="176" spans="2:5">
      <c r="B176" t="s">
        <v>690</v>
      </c>
      <c r="C176">
        <v>524075</v>
      </c>
      <c r="D176" t="s">
        <v>691</v>
      </c>
      <c r="E176" t="s">
        <v>444</v>
      </c>
    </row>
    <row r="177" spans="2:5">
      <c r="B177" t="s">
        <v>692</v>
      </c>
      <c r="C177">
        <v>531409</v>
      </c>
      <c r="D177" t="s">
        <v>406</v>
      </c>
      <c r="E177" t="s">
        <v>454</v>
      </c>
    </row>
    <row r="178" spans="2:5">
      <c r="B178" t="s">
        <v>693</v>
      </c>
      <c r="C178">
        <v>526707</v>
      </c>
      <c r="D178" t="s">
        <v>694</v>
      </c>
      <c r="E178" t="s">
        <v>428</v>
      </c>
    </row>
    <row r="179" spans="2:5">
      <c r="B179" t="s">
        <v>695</v>
      </c>
      <c r="C179">
        <v>532114</v>
      </c>
      <c r="D179" t="s">
        <v>406</v>
      </c>
      <c r="E179" t="s">
        <v>492</v>
      </c>
    </row>
    <row r="180" spans="2:5">
      <c r="B180" t="s">
        <v>696</v>
      </c>
      <c r="C180">
        <v>506235</v>
      </c>
      <c r="D180" t="s">
        <v>697</v>
      </c>
      <c r="E180" t="s">
        <v>444</v>
      </c>
    </row>
    <row r="181" spans="2:5">
      <c r="B181" t="s">
        <v>698</v>
      </c>
      <c r="C181">
        <v>533573</v>
      </c>
      <c r="D181" t="s">
        <v>699</v>
      </c>
      <c r="E181" t="s">
        <v>444</v>
      </c>
    </row>
    <row r="182" spans="2:5">
      <c r="B182" t="s">
        <v>700</v>
      </c>
      <c r="C182">
        <v>511463</v>
      </c>
      <c r="D182" t="s">
        <v>406</v>
      </c>
      <c r="E182" t="s">
        <v>395</v>
      </c>
    </row>
    <row r="183" spans="2:5">
      <c r="B183" t="s">
        <v>701</v>
      </c>
      <c r="C183">
        <v>530973</v>
      </c>
      <c r="D183" t="s">
        <v>406</v>
      </c>
      <c r="E183" t="s">
        <v>526</v>
      </c>
    </row>
    <row r="184" spans="2:5">
      <c r="B184" t="s">
        <v>702</v>
      </c>
      <c r="C184">
        <v>530973</v>
      </c>
      <c r="D184" t="s">
        <v>406</v>
      </c>
      <c r="E184" t="s">
        <v>526</v>
      </c>
    </row>
    <row r="185" spans="2:5">
      <c r="B185" t="s">
        <v>703</v>
      </c>
      <c r="C185">
        <v>517546</v>
      </c>
      <c r="D185" t="s">
        <v>406</v>
      </c>
      <c r="E185" t="s">
        <v>704</v>
      </c>
    </row>
    <row r="186" spans="2:5">
      <c r="B186" t="s">
        <v>705</v>
      </c>
      <c r="C186">
        <v>531156</v>
      </c>
      <c r="D186" t="s">
        <v>406</v>
      </c>
      <c r="E186" t="s">
        <v>423</v>
      </c>
    </row>
    <row r="187" spans="2:5">
      <c r="B187" t="s">
        <v>706</v>
      </c>
      <c r="C187">
        <v>531156</v>
      </c>
      <c r="D187" t="s">
        <v>406</v>
      </c>
      <c r="E187" t="s">
        <v>423</v>
      </c>
    </row>
    <row r="188" spans="2:5">
      <c r="B188" t="s">
        <v>707</v>
      </c>
      <c r="C188">
        <v>505216</v>
      </c>
      <c r="D188" t="s">
        <v>406</v>
      </c>
      <c r="E188" t="s">
        <v>423</v>
      </c>
    </row>
    <row r="189" spans="2:5">
      <c r="B189" t="s">
        <v>708</v>
      </c>
      <c r="C189">
        <v>505216</v>
      </c>
      <c r="D189" t="s">
        <v>406</v>
      </c>
      <c r="E189" t="s">
        <v>423</v>
      </c>
    </row>
    <row r="190" spans="2:5">
      <c r="B190" t="s">
        <v>709</v>
      </c>
      <c r="C190">
        <v>531147</v>
      </c>
      <c r="D190" t="s">
        <v>710</v>
      </c>
      <c r="E190" t="s">
        <v>711</v>
      </c>
    </row>
    <row r="191" spans="2:5">
      <c r="B191" t="s">
        <v>712</v>
      </c>
      <c r="C191">
        <v>530889</v>
      </c>
      <c r="D191" t="s">
        <v>406</v>
      </c>
      <c r="E191" t="s">
        <v>421</v>
      </c>
    </row>
    <row r="192" spans="2:5">
      <c r="B192" t="s">
        <v>713</v>
      </c>
      <c r="C192">
        <v>531581</v>
      </c>
      <c r="D192" t="s">
        <v>406</v>
      </c>
      <c r="E192" t="s">
        <v>520</v>
      </c>
    </row>
    <row r="193" spans="2:5">
      <c r="B193" t="s">
        <v>714</v>
      </c>
      <c r="C193">
        <v>530889</v>
      </c>
      <c r="D193" t="s">
        <v>406</v>
      </c>
      <c r="E193" t="s">
        <v>421</v>
      </c>
    </row>
    <row r="194" spans="2:5">
      <c r="B194" t="s">
        <v>715</v>
      </c>
      <c r="C194">
        <v>532166</v>
      </c>
      <c r="D194" t="s">
        <v>406</v>
      </c>
      <c r="E194" t="s">
        <v>423</v>
      </c>
    </row>
    <row r="195" spans="2:5">
      <c r="B195" t="s">
        <v>716</v>
      </c>
      <c r="C195">
        <v>533029</v>
      </c>
      <c r="D195" t="s">
        <v>717</v>
      </c>
      <c r="E195" t="s">
        <v>566</v>
      </c>
    </row>
    <row r="196" spans="2:5">
      <c r="B196" t="s">
        <v>718</v>
      </c>
      <c r="C196">
        <v>539523</v>
      </c>
      <c r="D196" t="s">
        <v>719</v>
      </c>
      <c r="E196" t="s">
        <v>444</v>
      </c>
    </row>
    <row r="197" spans="2:5">
      <c r="B197" t="s">
        <v>720</v>
      </c>
      <c r="C197">
        <v>506767</v>
      </c>
      <c r="D197" t="s">
        <v>721</v>
      </c>
      <c r="E197" t="s">
        <v>566</v>
      </c>
    </row>
    <row r="198" spans="2:5">
      <c r="B198" t="s">
        <v>722</v>
      </c>
      <c r="C198">
        <v>532480</v>
      </c>
      <c r="D198" t="s">
        <v>723</v>
      </c>
      <c r="E198" t="s">
        <v>724</v>
      </c>
    </row>
    <row r="199" spans="2:5">
      <c r="B199" t="s">
        <v>725</v>
      </c>
      <c r="C199">
        <v>532749</v>
      </c>
      <c r="D199" t="s">
        <v>726</v>
      </c>
      <c r="E199" t="s">
        <v>727</v>
      </c>
    </row>
    <row r="200" spans="2:5">
      <c r="B200" t="s">
        <v>728</v>
      </c>
      <c r="C200">
        <v>534064</v>
      </c>
      <c r="D200" t="s">
        <v>406</v>
      </c>
      <c r="E200" t="s">
        <v>729</v>
      </c>
    </row>
    <row r="201" spans="2:5">
      <c r="B201" t="s">
        <v>730</v>
      </c>
      <c r="C201">
        <v>532919</v>
      </c>
      <c r="D201" t="s">
        <v>406</v>
      </c>
      <c r="E201" t="s">
        <v>731</v>
      </c>
    </row>
    <row r="202" spans="2:5">
      <c r="B202" t="s">
        <v>732</v>
      </c>
      <c r="C202">
        <v>532875</v>
      </c>
      <c r="D202" t="s">
        <v>733</v>
      </c>
      <c r="E202" t="s">
        <v>392</v>
      </c>
    </row>
    <row r="203" spans="2:5">
      <c r="B203" t="s">
        <v>734</v>
      </c>
      <c r="C203">
        <v>532633</v>
      </c>
      <c r="D203" t="s">
        <v>735</v>
      </c>
      <c r="E203" t="s">
        <v>736</v>
      </c>
    </row>
    <row r="204" spans="2:5">
      <c r="B204" t="s">
        <v>737</v>
      </c>
      <c r="C204">
        <v>531400</v>
      </c>
      <c r="D204" t="s">
        <v>738</v>
      </c>
      <c r="E204" t="s">
        <v>389</v>
      </c>
    </row>
    <row r="205" spans="2:5">
      <c r="B205" t="s">
        <v>739</v>
      </c>
      <c r="C205">
        <v>506120</v>
      </c>
      <c r="D205" t="s">
        <v>406</v>
      </c>
      <c r="E205" t="s">
        <v>428</v>
      </c>
    </row>
    <row r="206" spans="2:5">
      <c r="B206" t="s">
        <v>740</v>
      </c>
      <c r="C206">
        <v>521070</v>
      </c>
      <c r="D206" t="s">
        <v>741</v>
      </c>
      <c r="E206" t="s">
        <v>421</v>
      </c>
    </row>
    <row r="207" spans="2:5">
      <c r="B207" t="s">
        <v>742</v>
      </c>
      <c r="C207">
        <v>532878</v>
      </c>
      <c r="D207" t="s">
        <v>743</v>
      </c>
      <c r="E207" t="s">
        <v>744</v>
      </c>
    </row>
    <row r="208" spans="2:5">
      <c r="B208" t="s">
        <v>745</v>
      </c>
      <c r="C208">
        <v>526397</v>
      </c>
      <c r="D208" t="s">
        <v>746</v>
      </c>
      <c r="E208" t="s">
        <v>747</v>
      </c>
    </row>
    <row r="209" spans="2:5">
      <c r="B209" t="s">
        <v>748</v>
      </c>
      <c r="C209">
        <v>526397</v>
      </c>
      <c r="D209" t="s">
        <v>746</v>
      </c>
      <c r="E209" t="s">
        <v>747</v>
      </c>
    </row>
    <row r="210" spans="2:5">
      <c r="B210" t="s">
        <v>749</v>
      </c>
      <c r="C210">
        <v>526519</v>
      </c>
      <c r="D210" t="s">
        <v>406</v>
      </c>
      <c r="E210" t="s">
        <v>492</v>
      </c>
    </row>
    <row r="211" spans="2:5">
      <c r="B211" t="s">
        <v>750</v>
      </c>
      <c r="C211">
        <v>530715</v>
      </c>
      <c r="D211" t="s">
        <v>751</v>
      </c>
      <c r="E211" t="s">
        <v>421</v>
      </c>
    </row>
    <row r="212" spans="2:5">
      <c r="B212" t="s">
        <v>752</v>
      </c>
      <c r="C212">
        <v>538423</v>
      </c>
      <c r="D212" t="s">
        <v>753</v>
      </c>
      <c r="E212" t="s">
        <v>389</v>
      </c>
    </row>
    <row r="213" spans="2:5">
      <c r="B213" t="s">
        <v>754</v>
      </c>
      <c r="C213">
        <v>539277</v>
      </c>
      <c r="D213" t="s">
        <v>406</v>
      </c>
      <c r="E213" t="s">
        <v>440</v>
      </c>
    </row>
    <row r="214" spans="2:5">
      <c r="B214" t="s">
        <v>755</v>
      </c>
      <c r="C214">
        <v>539277</v>
      </c>
      <c r="D214" t="s">
        <v>406</v>
      </c>
      <c r="E214" t="s">
        <v>440</v>
      </c>
    </row>
    <row r="215" spans="2:5">
      <c r="B215" t="s">
        <v>756</v>
      </c>
      <c r="C215">
        <v>524634</v>
      </c>
      <c r="D215" t="s">
        <v>406</v>
      </c>
      <c r="E215" t="s">
        <v>454</v>
      </c>
    </row>
    <row r="216" spans="2:5">
      <c r="B216" t="s">
        <v>757</v>
      </c>
      <c r="C216">
        <v>506597</v>
      </c>
      <c r="D216" t="s">
        <v>406</v>
      </c>
      <c r="E216" t="s">
        <v>566</v>
      </c>
    </row>
    <row r="217" spans="2:5">
      <c r="B217" t="s">
        <v>758</v>
      </c>
      <c r="C217">
        <v>512008</v>
      </c>
      <c r="D217" t="s">
        <v>406</v>
      </c>
      <c r="E217" t="s">
        <v>428</v>
      </c>
    </row>
    <row r="218" spans="2:5">
      <c r="B218" t="s">
        <v>759</v>
      </c>
      <c r="C218">
        <v>500008</v>
      </c>
      <c r="D218" t="s">
        <v>760</v>
      </c>
      <c r="E218" t="s">
        <v>761</v>
      </c>
    </row>
    <row r="219" spans="2:5">
      <c r="B219" t="s">
        <v>762</v>
      </c>
      <c r="C219">
        <v>521097</v>
      </c>
      <c r="D219" t="s">
        <v>406</v>
      </c>
      <c r="E219" t="s">
        <v>421</v>
      </c>
    </row>
    <row r="220" spans="2:5">
      <c r="B220" t="s">
        <v>763</v>
      </c>
      <c r="C220">
        <v>538465</v>
      </c>
      <c r="D220" t="s">
        <v>406</v>
      </c>
      <c r="E220" t="s">
        <v>423</v>
      </c>
    </row>
    <row r="221" spans="2:5">
      <c r="B221" t="s">
        <v>764</v>
      </c>
      <c r="C221">
        <v>531112</v>
      </c>
      <c r="D221" t="s">
        <v>406</v>
      </c>
      <c r="E221" t="s">
        <v>414</v>
      </c>
    </row>
    <row r="222" spans="2:5">
      <c r="B222" t="s">
        <v>765</v>
      </c>
      <c r="C222">
        <v>539196</v>
      </c>
      <c r="D222" t="s">
        <v>406</v>
      </c>
      <c r="E222" t="s">
        <v>704</v>
      </c>
    </row>
    <row r="223" spans="2:5">
      <c r="B223" t="s">
        <v>766</v>
      </c>
      <c r="C223">
        <v>500009</v>
      </c>
      <c r="D223" t="s">
        <v>406</v>
      </c>
      <c r="E223" t="s">
        <v>444</v>
      </c>
    </row>
    <row r="224" spans="2:5">
      <c r="B224" t="s">
        <v>767</v>
      </c>
      <c r="C224" t="s">
        <v>406</v>
      </c>
      <c r="D224" t="s">
        <v>768</v>
      </c>
      <c r="E224" t="s">
        <v>417</v>
      </c>
    </row>
    <row r="225" spans="2:5">
      <c r="B225" t="s">
        <v>769</v>
      </c>
      <c r="C225">
        <v>519471</v>
      </c>
      <c r="D225" t="s">
        <v>406</v>
      </c>
      <c r="E225" t="s">
        <v>655</v>
      </c>
    </row>
    <row r="226" spans="2:5">
      <c r="B226" t="s">
        <v>770</v>
      </c>
      <c r="C226">
        <v>542524</v>
      </c>
      <c r="D226" t="s">
        <v>771</v>
      </c>
      <c r="E226" t="s">
        <v>772</v>
      </c>
    </row>
    <row r="227" spans="2:5">
      <c r="B227" t="s">
        <v>773</v>
      </c>
      <c r="C227">
        <v>540902</v>
      </c>
      <c r="D227" t="s">
        <v>774</v>
      </c>
      <c r="E227" t="s">
        <v>775</v>
      </c>
    </row>
    <row r="228" spans="2:5">
      <c r="B228" t="s">
        <v>776</v>
      </c>
      <c r="C228">
        <v>540902</v>
      </c>
      <c r="D228" t="s">
        <v>774</v>
      </c>
      <c r="E228" t="s">
        <v>775</v>
      </c>
    </row>
    <row r="229" spans="2:5">
      <c r="B229" t="s">
        <v>777</v>
      </c>
      <c r="C229">
        <v>531978</v>
      </c>
      <c r="D229" t="s">
        <v>778</v>
      </c>
      <c r="E229" t="s">
        <v>421</v>
      </c>
    </row>
    <row r="230" spans="2:5">
      <c r="B230" t="s">
        <v>779</v>
      </c>
      <c r="C230">
        <v>539223</v>
      </c>
      <c r="D230" t="s">
        <v>406</v>
      </c>
      <c r="E230" t="s">
        <v>400</v>
      </c>
    </row>
    <row r="231" spans="2:5">
      <c r="B231" t="s">
        <v>780</v>
      </c>
      <c r="C231">
        <v>500425</v>
      </c>
      <c r="D231" t="s">
        <v>781</v>
      </c>
      <c r="E231" t="s">
        <v>419</v>
      </c>
    </row>
    <row r="232" spans="2:5">
      <c r="B232" t="s">
        <v>782</v>
      </c>
      <c r="C232">
        <v>530133</v>
      </c>
      <c r="D232" t="s">
        <v>406</v>
      </c>
      <c r="E232" t="s">
        <v>783</v>
      </c>
    </row>
    <row r="233" spans="2:5">
      <c r="B233" t="s">
        <v>784</v>
      </c>
      <c r="C233">
        <v>530133</v>
      </c>
      <c r="D233" t="s">
        <v>406</v>
      </c>
      <c r="E233" t="s">
        <v>783</v>
      </c>
    </row>
    <row r="234" spans="2:5">
      <c r="B234" t="s">
        <v>785</v>
      </c>
      <c r="C234">
        <v>532828</v>
      </c>
      <c r="D234" t="s">
        <v>786</v>
      </c>
      <c r="E234" t="s">
        <v>591</v>
      </c>
    </row>
    <row r="235" spans="2:5">
      <c r="B235" t="s">
        <v>787</v>
      </c>
      <c r="C235">
        <v>513117</v>
      </c>
      <c r="D235" t="s">
        <v>406</v>
      </c>
      <c r="E235" t="s">
        <v>761</v>
      </c>
    </row>
    <row r="236" spans="2:5">
      <c r="B236" t="s">
        <v>788</v>
      </c>
      <c r="C236">
        <v>541771</v>
      </c>
      <c r="D236" t="s">
        <v>406</v>
      </c>
      <c r="E236" t="s">
        <v>520</v>
      </c>
    </row>
    <row r="237" spans="2:5">
      <c r="B237" t="s">
        <v>789</v>
      </c>
      <c r="C237">
        <v>506248</v>
      </c>
      <c r="D237" t="s">
        <v>406</v>
      </c>
      <c r="E237" t="s">
        <v>454</v>
      </c>
    </row>
    <row r="238" spans="2:5">
      <c r="B238" t="s">
        <v>790</v>
      </c>
      <c r="C238">
        <v>531300</v>
      </c>
      <c r="D238" t="s">
        <v>406</v>
      </c>
      <c r="E238" t="s">
        <v>421</v>
      </c>
    </row>
    <row r="239" spans="2:5">
      <c r="B239" t="s">
        <v>791</v>
      </c>
      <c r="C239">
        <v>531557</v>
      </c>
      <c r="D239" t="s">
        <v>406</v>
      </c>
      <c r="E239" t="s">
        <v>423</v>
      </c>
    </row>
    <row r="240" spans="2:5">
      <c r="B240" t="s">
        <v>792</v>
      </c>
      <c r="C240">
        <v>500343</v>
      </c>
      <c r="D240" t="s">
        <v>793</v>
      </c>
      <c r="E240" t="s">
        <v>492</v>
      </c>
    </row>
    <row r="241" spans="2:5">
      <c r="B241" t="s">
        <v>794</v>
      </c>
      <c r="C241">
        <v>531681</v>
      </c>
      <c r="D241" t="s">
        <v>406</v>
      </c>
      <c r="E241" t="s">
        <v>526</v>
      </c>
    </row>
    <row r="242" spans="2:5">
      <c r="B242" t="s">
        <v>795</v>
      </c>
      <c r="C242">
        <v>536737</v>
      </c>
      <c r="D242" t="s">
        <v>406</v>
      </c>
      <c r="E242" t="s">
        <v>423</v>
      </c>
    </row>
    <row r="243" spans="2:5">
      <c r="B243" t="s">
        <v>796</v>
      </c>
      <c r="C243">
        <v>539265</v>
      </c>
      <c r="D243" t="s">
        <v>406</v>
      </c>
      <c r="E243" t="s">
        <v>423</v>
      </c>
    </row>
    <row r="244" spans="2:5">
      <c r="B244" t="s">
        <v>797</v>
      </c>
      <c r="C244">
        <v>526241</v>
      </c>
      <c r="D244" t="s">
        <v>406</v>
      </c>
      <c r="E244" t="s">
        <v>428</v>
      </c>
    </row>
    <row r="245" spans="2:5">
      <c r="B245" t="s">
        <v>798</v>
      </c>
      <c r="C245">
        <v>531991</v>
      </c>
      <c r="D245" t="s">
        <v>406</v>
      </c>
      <c r="E245" t="s">
        <v>421</v>
      </c>
    </row>
    <row r="246" spans="2:5">
      <c r="B246" t="s">
        <v>799</v>
      </c>
      <c r="C246">
        <v>507525</v>
      </c>
      <c r="D246" t="s">
        <v>406</v>
      </c>
      <c r="E246" t="s">
        <v>466</v>
      </c>
    </row>
    <row r="247" spans="2:5">
      <c r="B247" t="s">
        <v>800</v>
      </c>
      <c r="C247">
        <v>590006</v>
      </c>
      <c r="D247" t="s">
        <v>801</v>
      </c>
      <c r="E247" t="s">
        <v>444</v>
      </c>
    </row>
    <row r="248" spans="2:5">
      <c r="B248" t="s">
        <v>802</v>
      </c>
      <c r="C248">
        <v>538861</v>
      </c>
      <c r="D248" t="s">
        <v>406</v>
      </c>
      <c r="E248" t="s">
        <v>428</v>
      </c>
    </row>
    <row r="249" spans="2:5">
      <c r="B249" t="s">
        <v>803</v>
      </c>
      <c r="C249">
        <v>501630</v>
      </c>
      <c r="D249" t="s">
        <v>406</v>
      </c>
      <c r="E249" t="s">
        <v>804</v>
      </c>
    </row>
    <row r="250" spans="2:5">
      <c r="B250" t="s">
        <v>805</v>
      </c>
      <c r="C250">
        <v>515055</v>
      </c>
      <c r="D250" t="s">
        <v>806</v>
      </c>
      <c r="E250" t="s">
        <v>492</v>
      </c>
    </row>
    <row r="251" spans="2:5">
      <c r="B251" t="s">
        <v>807</v>
      </c>
      <c r="C251">
        <v>532418</v>
      </c>
      <c r="D251" t="s">
        <v>808</v>
      </c>
      <c r="E251" t="s">
        <v>724</v>
      </c>
    </row>
    <row r="252" spans="2:5">
      <c r="B252" t="s">
        <v>809</v>
      </c>
      <c r="C252">
        <v>532141</v>
      </c>
      <c r="D252" t="s">
        <v>810</v>
      </c>
      <c r="E252" t="s">
        <v>419</v>
      </c>
    </row>
    <row r="253" spans="2:5">
      <c r="B253" t="s">
        <v>811</v>
      </c>
      <c r="C253">
        <v>500012</v>
      </c>
      <c r="D253" t="s">
        <v>406</v>
      </c>
      <c r="E253" t="s">
        <v>454</v>
      </c>
    </row>
    <row r="254" spans="2:5">
      <c r="B254" t="s">
        <v>812</v>
      </c>
      <c r="C254">
        <v>526173</v>
      </c>
      <c r="D254" t="s">
        <v>406</v>
      </c>
      <c r="E254" t="s">
        <v>813</v>
      </c>
    </row>
    <row r="255" spans="2:5">
      <c r="B255" t="s">
        <v>814</v>
      </c>
      <c r="C255">
        <v>531252</v>
      </c>
      <c r="D255" t="s">
        <v>406</v>
      </c>
      <c r="E255" t="s">
        <v>423</v>
      </c>
    </row>
    <row r="256" spans="2:5">
      <c r="B256" t="s">
        <v>815</v>
      </c>
      <c r="C256">
        <v>530721</v>
      </c>
      <c r="D256" t="s">
        <v>816</v>
      </c>
      <c r="E256" t="s">
        <v>761</v>
      </c>
    </row>
    <row r="257" spans="2:5">
      <c r="B257" t="s">
        <v>817</v>
      </c>
      <c r="C257">
        <v>540694</v>
      </c>
      <c r="D257" t="s">
        <v>406</v>
      </c>
      <c r="E257" t="s">
        <v>595</v>
      </c>
    </row>
    <row r="258" spans="2:5">
      <c r="B258" t="s">
        <v>818</v>
      </c>
      <c r="C258">
        <v>540694</v>
      </c>
      <c r="D258" t="s">
        <v>406</v>
      </c>
      <c r="E258" t="s">
        <v>595</v>
      </c>
    </row>
    <row r="259" spans="2:5">
      <c r="B259" t="s">
        <v>819</v>
      </c>
      <c r="C259">
        <v>541006</v>
      </c>
      <c r="D259" t="s">
        <v>406</v>
      </c>
      <c r="E259" t="s">
        <v>421</v>
      </c>
    </row>
    <row r="260" spans="2:5">
      <c r="B260" t="s">
        <v>820</v>
      </c>
      <c r="C260" t="s">
        <v>406</v>
      </c>
      <c r="D260" t="s">
        <v>821</v>
      </c>
      <c r="E260" t="s">
        <v>417</v>
      </c>
    </row>
    <row r="261" spans="2:5">
      <c r="B261" t="s">
        <v>822</v>
      </c>
      <c r="C261">
        <v>519383</v>
      </c>
      <c r="D261" t="s">
        <v>823</v>
      </c>
      <c r="E261" t="s">
        <v>604</v>
      </c>
    </row>
    <row r="262" spans="2:5">
      <c r="B262" t="s">
        <v>824</v>
      </c>
      <c r="C262">
        <v>537785</v>
      </c>
      <c r="D262" t="s">
        <v>406</v>
      </c>
      <c r="E262" t="s">
        <v>440</v>
      </c>
    </row>
    <row r="263" spans="2:5">
      <c r="B263" t="s">
        <v>825</v>
      </c>
      <c r="C263">
        <v>531878</v>
      </c>
      <c r="D263" t="s">
        <v>406</v>
      </c>
      <c r="E263" t="s">
        <v>423</v>
      </c>
    </row>
    <row r="264" spans="2:5">
      <c r="B264" t="s">
        <v>826</v>
      </c>
      <c r="C264">
        <v>511153</v>
      </c>
      <c r="D264" t="s">
        <v>406</v>
      </c>
      <c r="E264" t="s">
        <v>827</v>
      </c>
    </row>
    <row r="265" spans="2:5">
      <c r="B265" t="s">
        <v>828</v>
      </c>
      <c r="C265">
        <v>518091</v>
      </c>
      <c r="D265" t="s">
        <v>829</v>
      </c>
      <c r="E265" t="s">
        <v>419</v>
      </c>
    </row>
    <row r="266" spans="2:5">
      <c r="B266" t="s">
        <v>830</v>
      </c>
      <c r="C266">
        <v>531223</v>
      </c>
      <c r="D266" t="s">
        <v>406</v>
      </c>
      <c r="E266" t="s">
        <v>421</v>
      </c>
    </row>
    <row r="267" spans="2:5">
      <c r="B267" t="s">
        <v>831</v>
      </c>
      <c r="C267">
        <v>531673</v>
      </c>
      <c r="D267" t="s">
        <v>406</v>
      </c>
      <c r="E267" t="s">
        <v>832</v>
      </c>
    </row>
    <row r="268" spans="2:5">
      <c r="B268" t="s">
        <v>833</v>
      </c>
      <c r="C268">
        <v>531673</v>
      </c>
      <c r="D268" t="s">
        <v>406</v>
      </c>
      <c r="E268" t="s">
        <v>832</v>
      </c>
    </row>
    <row r="269" spans="2:5">
      <c r="B269" t="s">
        <v>834</v>
      </c>
      <c r="C269">
        <v>532870</v>
      </c>
      <c r="D269" t="s">
        <v>835</v>
      </c>
      <c r="E269" t="s">
        <v>438</v>
      </c>
    </row>
    <row r="270" spans="2:5">
      <c r="B270" t="s">
        <v>836</v>
      </c>
      <c r="C270">
        <v>531519</v>
      </c>
      <c r="D270" t="s">
        <v>406</v>
      </c>
      <c r="E270" t="s">
        <v>389</v>
      </c>
    </row>
    <row r="271" spans="2:5">
      <c r="B271" t="s">
        <v>837</v>
      </c>
      <c r="C271">
        <v>542437</v>
      </c>
      <c r="D271" t="s">
        <v>838</v>
      </c>
      <c r="E271" t="s">
        <v>440</v>
      </c>
    </row>
    <row r="272" spans="2:5">
      <c r="B272" t="s">
        <v>839</v>
      </c>
      <c r="C272">
        <v>530799</v>
      </c>
      <c r="D272" t="s">
        <v>406</v>
      </c>
      <c r="E272" t="s">
        <v>423</v>
      </c>
    </row>
    <row r="273" spans="2:5">
      <c r="B273" t="s">
        <v>840</v>
      </c>
      <c r="C273">
        <v>531406</v>
      </c>
      <c r="D273" t="s">
        <v>406</v>
      </c>
      <c r="E273" t="s">
        <v>841</v>
      </c>
    </row>
    <row r="274" spans="2:5">
      <c r="B274" t="s">
        <v>842</v>
      </c>
      <c r="C274">
        <v>523007</v>
      </c>
      <c r="D274" t="s">
        <v>406</v>
      </c>
      <c r="E274" t="s">
        <v>492</v>
      </c>
    </row>
    <row r="275" spans="2:5">
      <c r="B275" t="s">
        <v>843</v>
      </c>
      <c r="C275">
        <v>507828</v>
      </c>
      <c r="D275" t="s">
        <v>844</v>
      </c>
      <c r="E275" t="s">
        <v>492</v>
      </c>
    </row>
    <row r="276" spans="2:5">
      <c r="B276" t="s">
        <v>845</v>
      </c>
      <c r="C276">
        <v>500013</v>
      </c>
      <c r="D276" t="s">
        <v>846</v>
      </c>
      <c r="E276" t="s">
        <v>492</v>
      </c>
    </row>
    <row r="277" spans="2:5">
      <c r="B277" t="s">
        <v>847</v>
      </c>
      <c r="C277">
        <v>512091</v>
      </c>
      <c r="D277" t="s">
        <v>406</v>
      </c>
      <c r="E277" t="s">
        <v>520</v>
      </c>
    </row>
    <row r="278" spans="2:5">
      <c r="B278" t="s">
        <v>848</v>
      </c>
      <c r="C278" t="s">
        <v>406</v>
      </c>
      <c r="D278" t="s">
        <v>849</v>
      </c>
      <c r="E278" t="s">
        <v>497</v>
      </c>
    </row>
    <row r="279" spans="2:5">
      <c r="B279" t="s">
        <v>850</v>
      </c>
      <c r="C279">
        <v>501270</v>
      </c>
      <c r="D279" t="s">
        <v>406</v>
      </c>
      <c r="E279" t="s">
        <v>492</v>
      </c>
    </row>
    <row r="280" spans="2:5">
      <c r="B280" t="s">
        <v>851</v>
      </c>
      <c r="C280">
        <v>539697</v>
      </c>
      <c r="D280" t="s">
        <v>406</v>
      </c>
      <c r="E280" t="s">
        <v>852</v>
      </c>
    </row>
    <row r="281" spans="2:5">
      <c r="B281" t="s">
        <v>853</v>
      </c>
      <c r="C281">
        <v>538833</v>
      </c>
      <c r="D281" t="s">
        <v>406</v>
      </c>
      <c r="E281" t="s">
        <v>804</v>
      </c>
    </row>
    <row r="282" spans="2:5">
      <c r="B282" t="s">
        <v>854</v>
      </c>
      <c r="C282">
        <v>506260</v>
      </c>
      <c r="D282" t="s">
        <v>406</v>
      </c>
      <c r="E282" t="s">
        <v>444</v>
      </c>
    </row>
    <row r="283" spans="2:5">
      <c r="B283" t="s">
        <v>855</v>
      </c>
      <c r="C283">
        <v>506087</v>
      </c>
      <c r="D283" t="s">
        <v>406</v>
      </c>
      <c r="E283" t="s">
        <v>729</v>
      </c>
    </row>
    <row r="284" spans="2:5">
      <c r="B284" t="s">
        <v>856</v>
      </c>
      <c r="C284">
        <v>530109</v>
      </c>
      <c r="D284" t="s">
        <v>406</v>
      </c>
      <c r="E284" t="s">
        <v>423</v>
      </c>
    </row>
    <row r="285" spans="2:5">
      <c r="B285" t="s">
        <v>857</v>
      </c>
      <c r="C285">
        <v>532259</v>
      </c>
      <c r="D285" t="s">
        <v>858</v>
      </c>
      <c r="E285" t="s">
        <v>704</v>
      </c>
    </row>
    <row r="286" spans="2:5">
      <c r="B286" t="s">
        <v>859</v>
      </c>
      <c r="C286">
        <v>523694</v>
      </c>
      <c r="D286" t="s">
        <v>860</v>
      </c>
      <c r="E286" t="s">
        <v>591</v>
      </c>
    </row>
    <row r="287" spans="2:5">
      <c r="B287" t="s">
        <v>861</v>
      </c>
      <c r="C287">
        <v>540692</v>
      </c>
      <c r="D287" t="s">
        <v>862</v>
      </c>
      <c r="E287" t="s">
        <v>466</v>
      </c>
    </row>
    <row r="288" spans="2:5">
      <c r="B288" t="s">
        <v>863</v>
      </c>
      <c r="C288">
        <v>541133</v>
      </c>
      <c r="D288" t="s">
        <v>406</v>
      </c>
      <c r="E288" t="s">
        <v>423</v>
      </c>
    </row>
    <row r="289" spans="2:5">
      <c r="B289" t="s">
        <v>864</v>
      </c>
      <c r="C289">
        <v>506166</v>
      </c>
      <c r="D289" t="s">
        <v>406</v>
      </c>
      <c r="E289" t="s">
        <v>486</v>
      </c>
    </row>
    <row r="290" spans="2:5">
      <c r="B290" t="s">
        <v>865</v>
      </c>
      <c r="C290">
        <v>506166</v>
      </c>
      <c r="D290" t="s">
        <v>406</v>
      </c>
      <c r="E290" t="s">
        <v>486</v>
      </c>
    </row>
    <row r="291" spans="2:5">
      <c r="B291" t="s">
        <v>866</v>
      </c>
      <c r="C291">
        <v>533758</v>
      </c>
      <c r="D291" t="s">
        <v>867</v>
      </c>
      <c r="E291" t="s">
        <v>729</v>
      </c>
    </row>
    <row r="292" spans="2:5">
      <c r="B292" t="s">
        <v>868</v>
      </c>
      <c r="C292">
        <v>517096</v>
      </c>
      <c r="D292" t="s">
        <v>406</v>
      </c>
      <c r="E292" t="s">
        <v>704</v>
      </c>
    </row>
    <row r="293" spans="2:5">
      <c r="B293" t="s">
        <v>869</v>
      </c>
      <c r="C293">
        <v>511064</v>
      </c>
      <c r="D293" t="s">
        <v>870</v>
      </c>
      <c r="E293" t="s">
        <v>772</v>
      </c>
    </row>
    <row r="294" spans="2:5">
      <c r="B294" t="s">
        <v>871</v>
      </c>
      <c r="C294">
        <v>523537</v>
      </c>
      <c r="D294" t="s">
        <v>406</v>
      </c>
      <c r="E294" t="s">
        <v>421</v>
      </c>
    </row>
    <row r="295" spans="2:5">
      <c r="B295" t="s">
        <v>872</v>
      </c>
      <c r="C295">
        <v>512437</v>
      </c>
      <c r="D295" t="s">
        <v>406</v>
      </c>
      <c r="E295" t="s">
        <v>389</v>
      </c>
    </row>
    <row r="296" spans="2:5">
      <c r="B296" t="s">
        <v>873</v>
      </c>
      <c r="C296">
        <v>512437</v>
      </c>
      <c r="D296" t="s">
        <v>406</v>
      </c>
      <c r="E296" t="s">
        <v>389</v>
      </c>
    </row>
    <row r="297" spans="2:5">
      <c r="B297" t="s">
        <v>874</v>
      </c>
      <c r="C297">
        <v>508869</v>
      </c>
      <c r="D297" t="s">
        <v>875</v>
      </c>
      <c r="E297" t="s">
        <v>876</v>
      </c>
    </row>
    <row r="298" spans="2:5">
      <c r="B298" t="s">
        <v>877</v>
      </c>
      <c r="C298">
        <v>540879</v>
      </c>
      <c r="D298" t="s">
        <v>878</v>
      </c>
      <c r="E298" t="s">
        <v>879</v>
      </c>
    </row>
    <row r="299" spans="2:5">
      <c r="B299" t="s">
        <v>880</v>
      </c>
      <c r="C299">
        <v>531761</v>
      </c>
      <c r="D299" t="s">
        <v>406</v>
      </c>
      <c r="E299" t="s">
        <v>526</v>
      </c>
    </row>
    <row r="300" spans="2:5">
      <c r="B300" t="s">
        <v>881</v>
      </c>
      <c r="C300" t="s">
        <v>406</v>
      </c>
      <c r="D300" t="s">
        <v>882</v>
      </c>
      <c r="E300" t="s">
        <v>497</v>
      </c>
    </row>
    <row r="301" spans="2:5">
      <c r="B301" t="s">
        <v>883</v>
      </c>
      <c r="C301">
        <v>538566</v>
      </c>
      <c r="D301" t="s">
        <v>406</v>
      </c>
      <c r="E301" t="s">
        <v>428</v>
      </c>
    </row>
    <row r="302" spans="2:5">
      <c r="B302" t="s">
        <v>884</v>
      </c>
      <c r="C302">
        <v>500877</v>
      </c>
      <c r="D302" t="s">
        <v>885</v>
      </c>
      <c r="E302" t="s">
        <v>886</v>
      </c>
    </row>
    <row r="303" spans="2:5">
      <c r="B303" t="s">
        <v>887</v>
      </c>
      <c r="C303">
        <v>539545</v>
      </c>
      <c r="D303" t="s">
        <v>406</v>
      </c>
      <c r="E303" t="s">
        <v>426</v>
      </c>
    </row>
    <row r="304" spans="2:5">
      <c r="B304" t="s">
        <v>888</v>
      </c>
      <c r="C304">
        <v>500014</v>
      </c>
      <c r="D304" t="s">
        <v>406</v>
      </c>
      <c r="E304" t="s">
        <v>423</v>
      </c>
    </row>
    <row r="305" spans="2:5">
      <c r="B305" t="s">
        <v>889</v>
      </c>
      <c r="C305">
        <v>532475</v>
      </c>
      <c r="D305" t="s">
        <v>890</v>
      </c>
      <c r="E305" t="s">
        <v>891</v>
      </c>
    </row>
    <row r="306" spans="2:5">
      <c r="B306" t="s">
        <v>892</v>
      </c>
      <c r="C306">
        <v>539469</v>
      </c>
      <c r="D306" t="s">
        <v>406</v>
      </c>
      <c r="E306" t="s">
        <v>428</v>
      </c>
    </row>
    <row r="307" spans="2:5">
      <c r="B307" t="s">
        <v>893</v>
      </c>
      <c r="C307">
        <v>531364</v>
      </c>
      <c r="D307" t="s">
        <v>406</v>
      </c>
      <c r="E307" t="s">
        <v>804</v>
      </c>
    </row>
    <row r="308" spans="2:5">
      <c r="B308" t="s">
        <v>894</v>
      </c>
      <c r="C308">
        <v>539403</v>
      </c>
      <c r="D308" t="s">
        <v>406</v>
      </c>
      <c r="E308" t="s">
        <v>895</v>
      </c>
    </row>
    <row r="309" spans="2:5">
      <c r="B309" t="s">
        <v>896</v>
      </c>
      <c r="C309">
        <v>540135</v>
      </c>
      <c r="D309" t="s">
        <v>406</v>
      </c>
      <c r="E309" t="s">
        <v>389</v>
      </c>
    </row>
    <row r="310" spans="2:5">
      <c r="B310" t="s">
        <v>897</v>
      </c>
      <c r="C310">
        <v>520121</v>
      </c>
      <c r="D310" t="s">
        <v>406</v>
      </c>
      <c r="E310" t="s">
        <v>526</v>
      </c>
    </row>
    <row r="311" spans="2:5">
      <c r="B311" t="s">
        <v>898</v>
      </c>
      <c r="C311">
        <v>530565</v>
      </c>
      <c r="D311" t="s">
        <v>406</v>
      </c>
      <c r="E311" t="s">
        <v>499</v>
      </c>
    </row>
    <row r="312" spans="2:5">
      <c r="B312" t="s">
        <v>899</v>
      </c>
      <c r="C312">
        <v>532994</v>
      </c>
      <c r="D312" t="s">
        <v>900</v>
      </c>
      <c r="E312" t="s">
        <v>901</v>
      </c>
    </row>
    <row r="313" spans="2:5">
      <c r="B313" t="s">
        <v>902</v>
      </c>
      <c r="C313">
        <v>532212</v>
      </c>
      <c r="D313" t="s">
        <v>903</v>
      </c>
      <c r="E313" t="s">
        <v>904</v>
      </c>
    </row>
    <row r="314" spans="2:5">
      <c r="B314" t="s">
        <v>905</v>
      </c>
      <c r="C314">
        <v>524640</v>
      </c>
      <c r="D314" t="s">
        <v>406</v>
      </c>
      <c r="E314" t="s">
        <v>454</v>
      </c>
    </row>
    <row r="315" spans="2:5">
      <c r="B315" t="s">
        <v>906</v>
      </c>
      <c r="C315">
        <v>532914</v>
      </c>
      <c r="D315" t="s">
        <v>907</v>
      </c>
      <c r="E315" t="s">
        <v>480</v>
      </c>
    </row>
    <row r="316" spans="2:5">
      <c r="B316" t="s">
        <v>908</v>
      </c>
      <c r="C316">
        <v>504370</v>
      </c>
      <c r="D316" t="s">
        <v>406</v>
      </c>
      <c r="E316" t="s">
        <v>827</v>
      </c>
    </row>
    <row r="317" spans="2:5">
      <c r="B317" t="s">
        <v>909</v>
      </c>
      <c r="C317">
        <v>526851</v>
      </c>
      <c r="D317" t="s">
        <v>406</v>
      </c>
      <c r="E317" t="s">
        <v>421</v>
      </c>
    </row>
    <row r="318" spans="2:5">
      <c r="B318" t="s">
        <v>910</v>
      </c>
      <c r="C318">
        <v>539151</v>
      </c>
      <c r="D318" t="s">
        <v>406</v>
      </c>
      <c r="E318" t="s">
        <v>711</v>
      </c>
    </row>
    <row r="319" spans="2:5">
      <c r="B319" t="s">
        <v>911</v>
      </c>
      <c r="C319">
        <v>539151</v>
      </c>
      <c r="D319" t="s">
        <v>406</v>
      </c>
      <c r="E319" t="s">
        <v>711</v>
      </c>
    </row>
    <row r="320" spans="2:5">
      <c r="B320" t="s">
        <v>912</v>
      </c>
      <c r="C320">
        <v>532935</v>
      </c>
      <c r="D320" t="s">
        <v>913</v>
      </c>
      <c r="E320" t="s">
        <v>914</v>
      </c>
    </row>
    <row r="321" spans="2:5">
      <c r="B321" t="s">
        <v>915</v>
      </c>
      <c r="C321">
        <v>511605</v>
      </c>
      <c r="D321" t="s">
        <v>406</v>
      </c>
      <c r="E321" t="s">
        <v>389</v>
      </c>
    </row>
    <row r="322" spans="2:5">
      <c r="B322" t="s">
        <v>916</v>
      </c>
      <c r="C322">
        <v>531381</v>
      </c>
      <c r="D322" t="s">
        <v>917</v>
      </c>
      <c r="E322" t="s">
        <v>492</v>
      </c>
    </row>
    <row r="323" spans="2:5">
      <c r="B323" t="s">
        <v>918</v>
      </c>
      <c r="C323">
        <v>541401</v>
      </c>
      <c r="D323" t="s">
        <v>406</v>
      </c>
      <c r="E323" t="s">
        <v>511</v>
      </c>
    </row>
    <row r="324" spans="2:5">
      <c r="B324" t="s">
        <v>919</v>
      </c>
      <c r="C324">
        <v>506194</v>
      </c>
      <c r="D324" t="s">
        <v>920</v>
      </c>
      <c r="E324" t="s">
        <v>492</v>
      </c>
    </row>
    <row r="325" spans="2:5">
      <c r="B325" t="s">
        <v>921</v>
      </c>
      <c r="C325">
        <v>526125</v>
      </c>
      <c r="D325" t="s">
        <v>406</v>
      </c>
      <c r="E325" t="s">
        <v>428</v>
      </c>
    </row>
    <row r="326" spans="2:5">
      <c r="B326" t="s">
        <v>922</v>
      </c>
      <c r="C326">
        <v>531017</v>
      </c>
      <c r="D326" t="s">
        <v>406</v>
      </c>
      <c r="E326" t="s">
        <v>827</v>
      </c>
    </row>
    <row r="327" spans="2:5">
      <c r="B327" t="s">
        <v>923</v>
      </c>
      <c r="C327">
        <v>531677</v>
      </c>
      <c r="D327" t="s">
        <v>406</v>
      </c>
      <c r="E327" t="s">
        <v>392</v>
      </c>
    </row>
    <row r="328" spans="2:5">
      <c r="B328" t="s">
        <v>924</v>
      </c>
      <c r="C328">
        <v>531179</v>
      </c>
      <c r="D328" t="s">
        <v>925</v>
      </c>
      <c r="E328" t="s">
        <v>423</v>
      </c>
    </row>
    <row r="329" spans="2:5">
      <c r="B329" t="s">
        <v>926</v>
      </c>
      <c r="C329">
        <v>538556</v>
      </c>
      <c r="D329" t="s">
        <v>927</v>
      </c>
      <c r="E329" t="s">
        <v>426</v>
      </c>
    </row>
    <row r="330" spans="2:5">
      <c r="B330" t="s">
        <v>928</v>
      </c>
      <c r="C330">
        <v>532397</v>
      </c>
      <c r="D330" t="s">
        <v>406</v>
      </c>
      <c r="E330" t="s">
        <v>400</v>
      </c>
    </row>
    <row r="331" spans="2:5">
      <c r="B331" t="s">
        <v>929</v>
      </c>
      <c r="C331">
        <v>531467</v>
      </c>
      <c r="D331" t="s">
        <v>406</v>
      </c>
      <c r="E331" t="s">
        <v>930</v>
      </c>
    </row>
    <row r="332" spans="2:5">
      <c r="B332" t="s">
        <v>931</v>
      </c>
      <c r="C332">
        <v>537069</v>
      </c>
      <c r="D332" t="s">
        <v>406</v>
      </c>
      <c r="E332" t="s">
        <v>423</v>
      </c>
    </row>
    <row r="333" spans="2:5">
      <c r="B333" t="s">
        <v>932</v>
      </c>
      <c r="C333">
        <v>513729</v>
      </c>
      <c r="D333" t="s">
        <v>933</v>
      </c>
      <c r="E333" t="s">
        <v>934</v>
      </c>
    </row>
    <row r="334" spans="2:5">
      <c r="B334" t="s">
        <v>935</v>
      </c>
      <c r="C334">
        <v>531560</v>
      </c>
      <c r="D334" t="s">
        <v>406</v>
      </c>
      <c r="E334" t="s">
        <v>827</v>
      </c>
    </row>
    <row r="335" spans="2:5">
      <c r="B335" t="s">
        <v>936</v>
      </c>
      <c r="C335">
        <v>531560</v>
      </c>
      <c r="D335" t="s">
        <v>406</v>
      </c>
      <c r="E335" t="s">
        <v>827</v>
      </c>
    </row>
    <row r="336" spans="2:5">
      <c r="B336" t="s">
        <v>937</v>
      </c>
      <c r="C336">
        <v>516064</v>
      </c>
      <c r="D336" t="s">
        <v>938</v>
      </c>
      <c r="E336" t="s">
        <v>526</v>
      </c>
    </row>
    <row r="337" spans="2:5">
      <c r="B337" t="s">
        <v>939</v>
      </c>
      <c r="C337">
        <v>533068</v>
      </c>
      <c r="D337" t="s">
        <v>940</v>
      </c>
      <c r="E337" t="s">
        <v>520</v>
      </c>
    </row>
    <row r="338" spans="2:5">
      <c r="B338" t="s">
        <v>941</v>
      </c>
      <c r="C338">
        <v>506074</v>
      </c>
      <c r="D338" t="s">
        <v>942</v>
      </c>
      <c r="E338" t="s">
        <v>727</v>
      </c>
    </row>
    <row r="339" spans="2:5">
      <c r="B339" t="s">
        <v>943</v>
      </c>
      <c r="C339">
        <v>533163</v>
      </c>
      <c r="D339" t="s">
        <v>944</v>
      </c>
      <c r="E339" t="s">
        <v>804</v>
      </c>
    </row>
    <row r="340" spans="2:5">
      <c r="B340" t="s">
        <v>945</v>
      </c>
      <c r="C340" t="s">
        <v>406</v>
      </c>
      <c r="D340" t="s">
        <v>946</v>
      </c>
      <c r="E340" t="s">
        <v>417</v>
      </c>
    </row>
    <row r="341" spans="2:5">
      <c r="B341" t="s">
        <v>947</v>
      </c>
      <c r="C341">
        <v>517481</v>
      </c>
      <c r="D341" t="s">
        <v>406</v>
      </c>
      <c r="E341" t="s">
        <v>948</v>
      </c>
    </row>
    <row r="342" spans="2:5">
      <c r="B342" t="s">
        <v>949</v>
      </c>
      <c r="C342">
        <v>531297</v>
      </c>
      <c r="D342" t="s">
        <v>406</v>
      </c>
      <c r="E342" t="s">
        <v>490</v>
      </c>
    </row>
    <row r="343" spans="2:5">
      <c r="B343" t="s">
        <v>950</v>
      </c>
      <c r="C343">
        <v>542670</v>
      </c>
      <c r="D343" t="s">
        <v>951</v>
      </c>
      <c r="E343" t="s">
        <v>952</v>
      </c>
    </row>
    <row r="344" spans="2:5">
      <c r="B344" t="s">
        <v>953</v>
      </c>
      <c r="C344">
        <v>540616</v>
      </c>
      <c r="D344" t="s">
        <v>954</v>
      </c>
      <c r="E344" t="s">
        <v>876</v>
      </c>
    </row>
    <row r="345" spans="2:5">
      <c r="B345" t="s">
        <v>955</v>
      </c>
      <c r="C345">
        <v>522134</v>
      </c>
      <c r="D345" t="s">
        <v>406</v>
      </c>
      <c r="E345" t="s">
        <v>414</v>
      </c>
    </row>
    <row r="346" spans="2:5">
      <c r="B346" t="s">
        <v>956</v>
      </c>
      <c r="C346">
        <v>500016</v>
      </c>
      <c r="D346" t="s">
        <v>406</v>
      </c>
      <c r="E346" t="s">
        <v>607</v>
      </c>
    </row>
    <row r="347" spans="2:5">
      <c r="B347" t="s">
        <v>957</v>
      </c>
      <c r="C347" t="s">
        <v>406</v>
      </c>
      <c r="D347" t="s">
        <v>958</v>
      </c>
      <c r="E347" t="s">
        <v>417</v>
      </c>
    </row>
    <row r="348" spans="2:5">
      <c r="B348" t="s">
        <v>959</v>
      </c>
      <c r="C348" t="s">
        <v>406</v>
      </c>
      <c r="D348" t="s">
        <v>958</v>
      </c>
      <c r="E348" t="s">
        <v>417</v>
      </c>
    </row>
    <row r="349" spans="2:5">
      <c r="B349" t="s">
        <v>960</v>
      </c>
      <c r="C349">
        <v>542484</v>
      </c>
      <c r="D349" t="s">
        <v>961</v>
      </c>
      <c r="E349" t="s">
        <v>962</v>
      </c>
    </row>
    <row r="350" spans="2:5">
      <c r="B350" t="s">
        <v>963</v>
      </c>
      <c r="C350">
        <v>500101</v>
      </c>
      <c r="D350" t="s">
        <v>964</v>
      </c>
      <c r="E350" t="s">
        <v>421</v>
      </c>
    </row>
    <row r="351" spans="2:5">
      <c r="B351" t="s">
        <v>965</v>
      </c>
      <c r="C351">
        <v>539301</v>
      </c>
      <c r="D351" t="s">
        <v>966</v>
      </c>
      <c r="E351" t="s">
        <v>492</v>
      </c>
    </row>
    <row r="352" spans="2:5">
      <c r="B352" t="s">
        <v>967</v>
      </c>
      <c r="C352">
        <v>538716</v>
      </c>
      <c r="D352" t="s">
        <v>406</v>
      </c>
      <c r="E352" t="s">
        <v>389</v>
      </c>
    </row>
    <row r="353" spans="2:5">
      <c r="B353" t="s">
        <v>968</v>
      </c>
      <c r="C353">
        <v>530245</v>
      </c>
      <c r="D353" t="s">
        <v>406</v>
      </c>
      <c r="E353" t="s">
        <v>423</v>
      </c>
    </row>
    <row r="354" spans="2:5">
      <c r="B354" t="s">
        <v>969</v>
      </c>
      <c r="C354">
        <v>542176</v>
      </c>
      <c r="D354" t="s">
        <v>970</v>
      </c>
      <c r="E354" t="s">
        <v>389</v>
      </c>
    </row>
    <row r="355" spans="2:5">
      <c r="B355" t="s">
        <v>971</v>
      </c>
      <c r="C355">
        <v>515030</v>
      </c>
      <c r="D355" t="s">
        <v>972</v>
      </c>
      <c r="E355" t="s">
        <v>761</v>
      </c>
    </row>
    <row r="356" spans="2:5">
      <c r="B356" t="s">
        <v>973</v>
      </c>
      <c r="C356">
        <v>514482</v>
      </c>
      <c r="D356" t="s">
        <v>406</v>
      </c>
      <c r="E356" t="s">
        <v>421</v>
      </c>
    </row>
    <row r="357" spans="2:5">
      <c r="B357" t="s">
        <v>974</v>
      </c>
      <c r="C357">
        <v>532853</v>
      </c>
      <c r="D357" t="s">
        <v>975</v>
      </c>
      <c r="E357" t="s">
        <v>566</v>
      </c>
    </row>
    <row r="358" spans="2:5">
      <c r="B358" t="s">
        <v>976</v>
      </c>
      <c r="C358">
        <v>535467</v>
      </c>
      <c r="D358" t="s">
        <v>977</v>
      </c>
      <c r="E358" t="s">
        <v>520</v>
      </c>
    </row>
    <row r="359" spans="2:5">
      <c r="B359" t="s">
        <v>978</v>
      </c>
      <c r="C359">
        <v>527001</v>
      </c>
      <c r="D359" t="s">
        <v>979</v>
      </c>
      <c r="E359" t="s">
        <v>386</v>
      </c>
    </row>
    <row r="360" spans="2:5">
      <c r="B360" t="s">
        <v>980</v>
      </c>
      <c r="C360">
        <v>542579</v>
      </c>
      <c r="D360" t="s">
        <v>981</v>
      </c>
      <c r="E360" t="s">
        <v>962</v>
      </c>
    </row>
    <row r="361" spans="2:5">
      <c r="B361" t="s">
        <v>982</v>
      </c>
      <c r="C361">
        <v>540024</v>
      </c>
      <c r="D361" t="s">
        <v>406</v>
      </c>
      <c r="E361" t="s">
        <v>389</v>
      </c>
    </row>
    <row r="362" spans="2:5">
      <c r="B362" t="s">
        <v>983</v>
      </c>
      <c r="C362">
        <v>519174</v>
      </c>
      <c r="D362" t="s">
        <v>406</v>
      </c>
      <c r="E362" t="s">
        <v>655</v>
      </c>
    </row>
    <row r="363" spans="2:5">
      <c r="B363" t="s">
        <v>984</v>
      </c>
      <c r="C363">
        <v>523716</v>
      </c>
      <c r="D363" t="s">
        <v>985</v>
      </c>
      <c r="E363" t="s">
        <v>492</v>
      </c>
    </row>
    <row r="364" spans="2:5">
      <c r="B364" t="s">
        <v>986</v>
      </c>
      <c r="C364">
        <v>513401</v>
      </c>
      <c r="D364" t="s">
        <v>406</v>
      </c>
      <c r="E364" t="s">
        <v>438</v>
      </c>
    </row>
    <row r="365" spans="2:5">
      <c r="B365" t="s">
        <v>987</v>
      </c>
      <c r="C365">
        <v>590122</v>
      </c>
      <c r="D365" t="s">
        <v>988</v>
      </c>
      <c r="E365" t="s">
        <v>423</v>
      </c>
    </row>
    <row r="366" spans="2:5">
      <c r="B366" t="s">
        <v>989</v>
      </c>
      <c r="C366">
        <v>514286</v>
      </c>
      <c r="D366" t="s">
        <v>990</v>
      </c>
      <c r="E366" t="s">
        <v>421</v>
      </c>
    </row>
    <row r="367" spans="2:5">
      <c r="B367" t="s">
        <v>991</v>
      </c>
      <c r="C367">
        <v>512247</v>
      </c>
      <c r="D367" t="s">
        <v>406</v>
      </c>
      <c r="E367" t="s">
        <v>389</v>
      </c>
    </row>
    <row r="368" spans="2:5">
      <c r="B368" t="s">
        <v>992</v>
      </c>
      <c r="C368">
        <v>526847</v>
      </c>
      <c r="D368" t="s">
        <v>406</v>
      </c>
      <c r="E368" t="s">
        <v>438</v>
      </c>
    </row>
    <row r="369" spans="2:5">
      <c r="B369" t="s">
        <v>993</v>
      </c>
      <c r="C369">
        <v>530429</v>
      </c>
      <c r="D369" t="s">
        <v>406</v>
      </c>
      <c r="E369" t="s">
        <v>526</v>
      </c>
    </row>
    <row r="370" spans="2:5">
      <c r="B370" t="s">
        <v>994</v>
      </c>
      <c r="C370">
        <v>541702</v>
      </c>
      <c r="D370" t="s">
        <v>406</v>
      </c>
      <c r="E370" t="s">
        <v>428</v>
      </c>
    </row>
    <row r="371" spans="2:5">
      <c r="B371" t="s">
        <v>995</v>
      </c>
      <c r="C371">
        <v>507872</v>
      </c>
      <c r="D371" t="s">
        <v>406</v>
      </c>
      <c r="E371" t="s">
        <v>421</v>
      </c>
    </row>
    <row r="372" spans="2:5">
      <c r="B372" t="s">
        <v>996</v>
      </c>
      <c r="C372">
        <v>524594</v>
      </c>
      <c r="D372" t="s">
        <v>406</v>
      </c>
      <c r="E372" t="s">
        <v>454</v>
      </c>
    </row>
    <row r="373" spans="2:5">
      <c r="B373" t="s">
        <v>997</v>
      </c>
      <c r="C373">
        <v>500477</v>
      </c>
      <c r="D373" t="s">
        <v>998</v>
      </c>
      <c r="E373" t="s">
        <v>484</v>
      </c>
    </row>
    <row r="374" spans="2:5">
      <c r="B374" t="s">
        <v>999</v>
      </c>
      <c r="C374">
        <v>533271</v>
      </c>
      <c r="D374" t="s">
        <v>1000</v>
      </c>
      <c r="E374" t="s">
        <v>1001</v>
      </c>
    </row>
    <row r="375" spans="2:5">
      <c r="B375" t="s">
        <v>1002</v>
      </c>
      <c r="C375">
        <v>540923</v>
      </c>
      <c r="D375" t="s">
        <v>406</v>
      </c>
      <c r="E375" t="s">
        <v>804</v>
      </c>
    </row>
    <row r="376" spans="2:5">
      <c r="B376" t="s">
        <v>1003</v>
      </c>
      <c r="C376">
        <v>526983</v>
      </c>
      <c r="D376" t="s">
        <v>406</v>
      </c>
      <c r="E376" t="s">
        <v>604</v>
      </c>
    </row>
    <row r="377" spans="2:5">
      <c r="B377" t="s">
        <v>1004</v>
      </c>
      <c r="C377">
        <v>526187</v>
      </c>
      <c r="D377" t="s">
        <v>406</v>
      </c>
      <c r="E377" t="s">
        <v>595</v>
      </c>
    </row>
    <row r="378" spans="2:5">
      <c r="B378" t="s">
        <v>1005</v>
      </c>
      <c r="C378">
        <v>531568</v>
      </c>
      <c r="D378" t="s">
        <v>406</v>
      </c>
      <c r="E378" t="s">
        <v>400</v>
      </c>
    </row>
    <row r="379" spans="2:5">
      <c r="B379" t="s">
        <v>1006</v>
      </c>
      <c r="C379">
        <v>502015</v>
      </c>
      <c r="D379" t="s">
        <v>406</v>
      </c>
      <c r="E379" t="s">
        <v>386</v>
      </c>
    </row>
    <row r="380" spans="2:5">
      <c r="B380" t="s">
        <v>1007</v>
      </c>
      <c r="C380">
        <v>538777</v>
      </c>
      <c r="D380" t="s">
        <v>406</v>
      </c>
      <c r="E380" t="s">
        <v>423</v>
      </c>
    </row>
    <row r="381" spans="2:5">
      <c r="B381" t="s">
        <v>1008</v>
      </c>
      <c r="C381">
        <v>530899</v>
      </c>
      <c r="D381" t="s">
        <v>406</v>
      </c>
      <c r="E381" t="s">
        <v>421</v>
      </c>
    </row>
    <row r="382" spans="2:5">
      <c r="B382" t="s">
        <v>1009</v>
      </c>
      <c r="C382">
        <v>531392</v>
      </c>
      <c r="D382" t="s">
        <v>406</v>
      </c>
      <c r="E382" t="s">
        <v>604</v>
      </c>
    </row>
    <row r="383" spans="2:5">
      <c r="B383" t="s">
        <v>1010</v>
      </c>
      <c r="C383">
        <v>532888</v>
      </c>
      <c r="D383" t="s">
        <v>1011</v>
      </c>
      <c r="E383" t="s">
        <v>683</v>
      </c>
    </row>
    <row r="384" spans="2:5">
      <c r="B384" t="s">
        <v>1012</v>
      </c>
      <c r="C384">
        <v>532888</v>
      </c>
      <c r="D384" t="s">
        <v>1011</v>
      </c>
      <c r="E384" t="s">
        <v>683</v>
      </c>
    </row>
    <row r="385" spans="2:5">
      <c r="B385" t="s">
        <v>1013</v>
      </c>
      <c r="C385">
        <v>533227</v>
      </c>
      <c r="D385" t="s">
        <v>1014</v>
      </c>
      <c r="E385" t="s">
        <v>607</v>
      </c>
    </row>
    <row r="386" spans="2:5">
      <c r="B386" t="s">
        <v>1015</v>
      </c>
      <c r="C386">
        <v>500023</v>
      </c>
      <c r="D386" t="s">
        <v>1016</v>
      </c>
      <c r="E386" t="s">
        <v>607</v>
      </c>
    </row>
    <row r="387" spans="2:5">
      <c r="B387" t="s">
        <v>1017</v>
      </c>
      <c r="C387">
        <v>533221</v>
      </c>
      <c r="D387" t="s">
        <v>1018</v>
      </c>
      <c r="E387" t="s">
        <v>607</v>
      </c>
    </row>
    <row r="388" spans="2:5">
      <c r="B388" t="s">
        <v>1019</v>
      </c>
      <c r="C388">
        <v>530355</v>
      </c>
      <c r="D388" t="s">
        <v>406</v>
      </c>
      <c r="E388" t="s">
        <v>747</v>
      </c>
    </row>
    <row r="389" spans="2:5">
      <c r="B389" t="s">
        <v>1020</v>
      </c>
      <c r="C389">
        <v>500820</v>
      </c>
      <c r="D389" t="s">
        <v>1021</v>
      </c>
      <c r="E389" t="s">
        <v>683</v>
      </c>
    </row>
    <row r="390" spans="2:5">
      <c r="B390" t="s">
        <v>1022</v>
      </c>
      <c r="C390">
        <v>524434</v>
      </c>
      <c r="D390" t="s">
        <v>406</v>
      </c>
      <c r="E390" t="s">
        <v>454</v>
      </c>
    </row>
    <row r="391" spans="2:5">
      <c r="B391" t="s">
        <v>1023</v>
      </c>
      <c r="C391">
        <v>531847</v>
      </c>
      <c r="D391" t="s">
        <v>406</v>
      </c>
      <c r="E391" t="s">
        <v>520</v>
      </c>
    </row>
    <row r="392" spans="2:5">
      <c r="B392" t="s">
        <v>1024</v>
      </c>
      <c r="C392">
        <v>519532</v>
      </c>
      <c r="D392" t="s">
        <v>406</v>
      </c>
      <c r="E392" t="s">
        <v>428</v>
      </c>
    </row>
    <row r="393" spans="2:5">
      <c r="B393" t="s">
        <v>1025</v>
      </c>
      <c r="C393">
        <v>506159</v>
      </c>
      <c r="D393" t="s">
        <v>1026</v>
      </c>
      <c r="E393" t="s">
        <v>727</v>
      </c>
    </row>
    <row r="394" spans="2:5">
      <c r="B394" t="s">
        <v>1027</v>
      </c>
      <c r="C394">
        <v>530723</v>
      </c>
      <c r="D394" t="s">
        <v>406</v>
      </c>
      <c r="E394" t="s">
        <v>389</v>
      </c>
    </row>
    <row r="395" spans="2:5">
      <c r="B395" t="s">
        <v>1028</v>
      </c>
      <c r="C395" t="s">
        <v>406</v>
      </c>
      <c r="D395" t="s">
        <v>1029</v>
      </c>
      <c r="E395" t="s">
        <v>417</v>
      </c>
    </row>
    <row r="396" spans="2:5">
      <c r="B396" t="s">
        <v>1030</v>
      </c>
      <c r="C396">
        <v>526433</v>
      </c>
      <c r="D396" t="s">
        <v>406</v>
      </c>
      <c r="E396" t="s">
        <v>392</v>
      </c>
    </row>
    <row r="397" spans="2:5">
      <c r="B397" t="s">
        <v>1031</v>
      </c>
      <c r="C397" t="s">
        <v>406</v>
      </c>
      <c r="D397" t="s">
        <v>1032</v>
      </c>
      <c r="E397" t="s">
        <v>497</v>
      </c>
    </row>
    <row r="398" spans="2:5">
      <c r="B398" t="s">
        <v>1033</v>
      </c>
      <c r="C398">
        <v>540788</v>
      </c>
      <c r="D398" t="s">
        <v>406</v>
      </c>
      <c r="E398" t="s">
        <v>595</v>
      </c>
    </row>
    <row r="399" spans="2:5">
      <c r="B399" t="s">
        <v>1034</v>
      </c>
      <c r="C399">
        <v>500024</v>
      </c>
      <c r="D399" t="s">
        <v>1035</v>
      </c>
      <c r="E399" t="s">
        <v>813</v>
      </c>
    </row>
    <row r="400" spans="2:5">
      <c r="B400" t="s">
        <v>1036</v>
      </c>
      <c r="C400">
        <v>500024</v>
      </c>
      <c r="D400" t="s">
        <v>1035</v>
      </c>
      <c r="E400" t="s">
        <v>813</v>
      </c>
    </row>
    <row r="401" spans="2:5">
      <c r="B401" t="s">
        <v>1037</v>
      </c>
      <c r="C401">
        <v>507526</v>
      </c>
      <c r="D401" t="s">
        <v>406</v>
      </c>
      <c r="E401" t="s">
        <v>1038</v>
      </c>
    </row>
    <row r="402" spans="2:5">
      <c r="B402" t="s">
        <v>1039</v>
      </c>
      <c r="C402">
        <v>533138</v>
      </c>
      <c r="D402" t="s">
        <v>1040</v>
      </c>
      <c r="E402" t="s">
        <v>550</v>
      </c>
    </row>
    <row r="403" spans="2:5">
      <c r="B403" t="s">
        <v>1041</v>
      </c>
      <c r="C403">
        <v>540975</v>
      </c>
      <c r="D403" t="s">
        <v>1042</v>
      </c>
      <c r="E403" t="s">
        <v>595</v>
      </c>
    </row>
    <row r="404" spans="2:5">
      <c r="B404" t="s">
        <v>1043</v>
      </c>
      <c r="C404">
        <v>532493</v>
      </c>
      <c r="D404" t="s">
        <v>1044</v>
      </c>
      <c r="E404" t="s">
        <v>879</v>
      </c>
    </row>
    <row r="405" spans="2:5">
      <c r="B405" t="s">
        <v>1045</v>
      </c>
      <c r="C405">
        <v>532830</v>
      </c>
      <c r="D405" t="s">
        <v>1046</v>
      </c>
      <c r="E405" t="s">
        <v>526</v>
      </c>
    </row>
    <row r="406" spans="2:5">
      <c r="B406" t="s">
        <v>1047</v>
      </c>
      <c r="C406">
        <v>506820</v>
      </c>
      <c r="D406" t="s">
        <v>1048</v>
      </c>
      <c r="E406" t="s">
        <v>444</v>
      </c>
    </row>
    <row r="407" spans="2:5">
      <c r="B407" t="s">
        <v>1049</v>
      </c>
      <c r="C407">
        <v>506820</v>
      </c>
      <c r="D407" t="s">
        <v>1048</v>
      </c>
      <c r="E407" t="s">
        <v>444</v>
      </c>
    </row>
    <row r="408" spans="2:5">
      <c r="B408" t="s">
        <v>1050</v>
      </c>
      <c r="C408">
        <v>540824</v>
      </c>
      <c r="D408" t="s">
        <v>1051</v>
      </c>
      <c r="E408" t="s">
        <v>400</v>
      </c>
    </row>
    <row r="409" spans="2:5">
      <c r="B409" t="s">
        <v>1052</v>
      </c>
      <c r="C409">
        <v>512433</v>
      </c>
      <c r="D409" t="s">
        <v>406</v>
      </c>
      <c r="E409" t="s">
        <v>428</v>
      </c>
    </row>
    <row r="410" spans="2:5">
      <c r="B410" t="s">
        <v>1053</v>
      </c>
      <c r="C410">
        <v>511144</v>
      </c>
      <c r="D410" t="s">
        <v>406</v>
      </c>
      <c r="E410" t="s">
        <v>392</v>
      </c>
    </row>
    <row r="411" spans="2:5">
      <c r="B411" t="s">
        <v>1054</v>
      </c>
      <c r="C411">
        <v>530187</v>
      </c>
      <c r="D411" t="s">
        <v>406</v>
      </c>
      <c r="E411" t="s">
        <v>423</v>
      </c>
    </row>
    <row r="412" spans="2:5">
      <c r="B412" t="s">
        <v>1055</v>
      </c>
      <c r="C412">
        <v>539099</v>
      </c>
      <c r="D412" t="s">
        <v>406</v>
      </c>
      <c r="E412" t="s">
        <v>492</v>
      </c>
    </row>
    <row r="413" spans="2:5">
      <c r="B413" t="s">
        <v>1056</v>
      </c>
      <c r="C413">
        <v>517429</v>
      </c>
      <c r="D413" t="s">
        <v>1057</v>
      </c>
      <c r="E413" t="s">
        <v>499</v>
      </c>
    </row>
    <row r="414" spans="2:5">
      <c r="B414" t="s">
        <v>1058</v>
      </c>
      <c r="C414">
        <v>538713</v>
      </c>
      <c r="D414" t="s">
        <v>406</v>
      </c>
      <c r="E414" t="s">
        <v>499</v>
      </c>
    </row>
    <row r="415" spans="2:5">
      <c r="B415" t="s">
        <v>1059</v>
      </c>
      <c r="C415">
        <v>526843</v>
      </c>
      <c r="D415" t="s">
        <v>406</v>
      </c>
      <c r="E415" t="s">
        <v>428</v>
      </c>
    </row>
    <row r="416" spans="2:5">
      <c r="B416" t="s">
        <v>1060</v>
      </c>
      <c r="C416">
        <v>532759</v>
      </c>
      <c r="D416" t="s">
        <v>1061</v>
      </c>
      <c r="E416" t="s">
        <v>804</v>
      </c>
    </row>
    <row r="417" spans="2:5">
      <c r="B417" t="s">
        <v>1062</v>
      </c>
      <c r="C417">
        <v>505029</v>
      </c>
      <c r="D417" t="s">
        <v>1063</v>
      </c>
      <c r="E417" t="s">
        <v>1064</v>
      </c>
    </row>
    <row r="418" spans="2:5">
      <c r="B418" t="s">
        <v>1065</v>
      </c>
      <c r="C418">
        <v>514394</v>
      </c>
      <c r="D418" t="s">
        <v>406</v>
      </c>
      <c r="E418" t="s">
        <v>520</v>
      </c>
    </row>
    <row r="419" spans="2:5">
      <c r="B419" t="s">
        <v>1066</v>
      </c>
      <c r="C419">
        <v>514394</v>
      </c>
      <c r="D419" t="s">
        <v>406</v>
      </c>
      <c r="E419" t="s">
        <v>520</v>
      </c>
    </row>
    <row r="420" spans="2:5">
      <c r="B420" t="s">
        <v>1067</v>
      </c>
      <c r="C420">
        <v>531795</v>
      </c>
      <c r="D420" t="s">
        <v>1068</v>
      </c>
      <c r="E420" t="s">
        <v>1064</v>
      </c>
    </row>
    <row r="421" spans="2:5">
      <c r="B421" t="s">
        <v>1069</v>
      </c>
      <c r="C421">
        <v>500027</v>
      </c>
      <c r="D421" t="s">
        <v>1070</v>
      </c>
      <c r="E421" t="s">
        <v>550</v>
      </c>
    </row>
    <row r="422" spans="2:5">
      <c r="B422" t="s">
        <v>1071</v>
      </c>
      <c r="C422">
        <v>500028</v>
      </c>
      <c r="D422" t="s">
        <v>406</v>
      </c>
      <c r="E422" t="s">
        <v>804</v>
      </c>
    </row>
    <row r="423" spans="2:5">
      <c r="B423" t="s">
        <v>1072</v>
      </c>
      <c r="C423">
        <v>500028</v>
      </c>
      <c r="D423" t="s">
        <v>406</v>
      </c>
      <c r="E423" t="s">
        <v>804</v>
      </c>
    </row>
    <row r="424" spans="2:5">
      <c r="B424" t="s">
        <v>1073</v>
      </c>
      <c r="C424">
        <v>540611</v>
      </c>
      <c r="D424" t="s">
        <v>1074</v>
      </c>
      <c r="E424" t="s">
        <v>724</v>
      </c>
    </row>
    <row r="425" spans="2:5">
      <c r="B425" t="s">
        <v>1075</v>
      </c>
      <c r="C425">
        <v>532459</v>
      </c>
      <c r="D425" t="s">
        <v>406</v>
      </c>
      <c r="E425" t="s">
        <v>421</v>
      </c>
    </row>
    <row r="426" spans="2:5">
      <c r="B426" t="s">
        <v>1076</v>
      </c>
      <c r="C426" t="s">
        <v>406</v>
      </c>
      <c r="D426" t="s">
        <v>1077</v>
      </c>
      <c r="E426" t="s">
        <v>417</v>
      </c>
    </row>
    <row r="427" spans="2:5">
      <c r="B427" t="s">
        <v>1078</v>
      </c>
      <c r="C427">
        <v>532668</v>
      </c>
      <c r="D427" t="s">
        <v>1079</v>
      </c>
      <c r="E427" t="s">
        <v>499</v>
      </c>
    </row>
    <row r="428" spans="2:5">
      <c r="B428" t="s">
        <v>1080</v>
      </c>
      <c r="C428">
        <v>530233</v>
      </c>
      <c r="D428" t="s">
        <v>406</v>
      </c>
      <c r="E428" t="s">
        <v>444</v>
      </c>
    </row>
    <row r="429" spans="2:5">
      <c r="B429" t="s">
        <v>1081</v>
      </c>
      <c r="C429">
        <v>524804</v>
      </c>
      <c r="D429" t="s">
        <v>1082</v>
      </c>
      <c r="E429" t="s">
        <v>444</v>
      </c>
    </row>
    <row r="430" spans="2:5">
      <c r="B430" t="s">
        <v>1083</v>
      </c>
      <c r="C430">
        <v>531336</v>
      </c>
      <c r="D430" t="s">
        <v>406</v>
      </c>
      <c r="E430" t="s">
        <v>1084</v>
      </c>
    </row>
    <row r="431" spans="2:5">
      <c r="B431" t="s">
        <v>1085</v>
      </c>
      <c r="C431">
        <v>509009</v>
      </c>
      <c r="D431" t="s">
        <v>1086</v>
      </c>
      <c r="E431" t="s">
        <v>428</v>
      </c>
    </row>
    <row r="432" spans="2:5">
      <c r="B432" t="s">
        <v>1087</v>
      </c>
      <c r="C432">
        <v>522005</v>
      </c>
      <c r="D432" t="s">
        <v>406</v>
      </c>
      <c r="E432" t="s">
        <v>414</v>
      </c>
    </row>
    <row r="433" spans="2:5">
      <c r="B433" t="s">
        <v>1088</v>
      </c>
      <c r="C433">
        <v>539177</v>
      </c>
      <c r="D433" t="s">
        <v>406</v>
      </c>
      <c r="E433" t="s">
        <v>423</v>
      </c>
    </row>
    <row r="434" spans="2:5">
      <c r="B434" t="s">
        <v>1089</v>
      </c>
      <c r="C434">
        <v>531994</v>
      </c>
      <c r="D434" t="s">
        <v>406</v>
      </c>
      <c r="E434" t="s">
        <v>761</v>
      </c>
    </row>
    <row r="435" spans="2:5">
      <c r="B435" t="s">
        <v>1090</v>
      </c>
      <c r="C435">
        <v>531994</v>
      </c>
      <c r="D435" t="s">
        <v>406</v>
      </c>
      <c r="E435" t="s">
        <v>761</v>
      </c>
    </row>
    <row r="436" spans="2:5">
      <c r="B436" t="s">
        <v>1091</v>
      </c>
      <c r="C436">
        <v>532797</v>
      </c>
      <c r="D436" t="s">
        <v>1092</v>
      </c>
      <c r="E436" t="s">
        <v>761</v>
      </c>
    </row>
    <row r="437" spans="2:5">
      <c r="B437" t="s">
        <v>1093</v>
      </c>
      <c r="C437">
        <v>500029</v>
      </c>
      <c r="D437" t="s">
        <v>1094</v>
      </c>
      <c r="E437" t="s">
        <v>761</v>
      </c>
    </row>
    <row r="438" spans="2:5">
      <c r="B438" t="s">
        <v>1095</v>
      </c>
      <c r="C438">
        <v>500029</v>
      </c>
      <c r="D438" t="s">
        <v>1094</v>
      </c>
      <c r="E438" t="s">
        <v>761</v>
      </c>
    </row>
    <row r="439" spans="2:5">
      <c r="B439" t="s">
        <v>1096</v>
      </c>
      <c r="C439">
        <v>505036</v>
      </c>
      <c r="D439" t="s">
        <v>406</v>
      </c>
      <c r="E439" t="s">
        <v>761</v>
      </c>
    </row>
    <row r="440" spans="2:5">
      <c r="B440" t="s">
        <v>1097</v>
      </c>
      <c r="C440">
        <v>505010</v>
      </c>
      <c r="D440" t="s">
        <v>1098</v>
      </c>
      <c r="E440" t="s">
        <v>761</v>
      </c>
    </row>
    <row r="441" spans="2:5">
      <c r="B441" t="s">
        <v>1099</v>
      </c>
      <c r="C441">
        <v>520119</v>
      </c>
      <c r="D441" t="s">
        <v>1100</v>
      </c>
      <c r="E441" t="s">
        <v>761</v>
      </c>
    </row>
    <row r="442" spans="2:5">
      <c r="B442" t="s">
        <v>1101</v>
      </c>
      <c r="C442">
        <v>512277</v>
      </c>
      <c r="D442" t="s">
        <v>406</v>
      </c>
      <c r="E442" t="s">
        <v>727</v>
      </c>
    </row>
    <row r="443" spans="2:5">
      <c r="B443" t="s">
        <v>1102</v>
      </c>
      <c r="C443">
        <v>780004</v>
      </c>
      <c r="D443" t="s">
        <v>406</v>
      </c>
      <c r="E443" t="s">
        <v>497</v>
      </c>
    </row>
    <row r="444" spans="2:5">
      <c r="B444" t="s">
        <v>1103</v>
      </c>
      <c r="C444">
        <v>540649</v>
      </c>
      <c r="D444" t="s">
        <v>1104</v>
      </c>
      <c r="E444" t="s">
        <v>1105</v>
      </c>
    </row>
    <row r="445" spans="2:5">
      <c r="B445" t="s">
        <v>1106</v>
      </c>
      <c r="C445">
        <v>531310</v>
      </c>
      <c r="D445" t="s">
        <v>406</v>
      </c>
      <c r="E445" t="s">
        <v>389</v>
      </c>
    </row>
    <row r="446" spans="2:5">
      <c r="B446" t="s">
        <v>1107</v>
      </c>
      <c r="C446">
        <v>512149</v>
      </c>
      <c r="D446" t="s">
        <v>406</v>
      </c>
      <c r="E446" t="s">
        <v>499</v>
      </c>
    </row>
    <row r="447" spans="2:5">
      <c r="B447" t="s">
        <v>1108</v>
      </c>
      <c r="C447">
        <v>532406</v>
      </c>
      <c r="D447" t="s">
        <v>406</v>
      </c>
      <c r="E447" t="s">
        <v>552</v>
      </c>
    </row>
    <row r="448" spans="2:5">
      <c r="B448" t="s">
        <v>1109</v>
      </c>
      <c r="C448">
        <v>512573</v>
      </c>
      <c r="D448" t="s">
        <v>1110</v>
      </c>
      <c r="E448" t="s">
        <v>486</v>
      </c>
    </row>
    <row r="449" spans="2:5">
      <c r="B449" t="s">
        <v>63</v>
      </c>
      <c r="C449">
        <v>540376</v>
      </c>
      <c r="D449" t="s">
        <v>8862</v>
      </c>
      <c r="E449" t="s">
        <v>8878</v>
      </c>
    </row>
    <row r="450" spans="2:5">
      <c r="B450" t="s">
        <v>1111</v>
      </c>
      <c r="C450">
        <v>540376</v>
      </c>
      <c r="D450" t="s">
        <v>1112</v>
      </c>
      <c r="E450" t="s">
        <v>575</v>
      </c>
    </row>
    <row r="451" spans="2:5">
      <c r="B451" t="s">
        <v>1113</v>
      </c>
      <c r="C451" t="s">
        <v>406</v>
      </c>
      <c r="D451" t="s">
        <v>1114</v>
      </c>
      <c r="E451" t="s">
        <v>417</v>
      </c>
    </row>
    <row r="452" spans="2:5">
      <c r="B452" t="s">
        <v>1115</v>
      </c>
      <c r="C452">
        <v>539288</v>
      </c>
      <c r="D452" t="s">
        <v>406</v>
      </c>
      <c r="E452" t="s">
        <v>566</v>
      </c>
    </row>
    <row r="453" spans="2:5">
      <c r="B453" t="s">
        <v>1116</v>
      </c>
      <c r="C453">
        <v>523896</v>
      </c>
      <c r="D453" t="s">
        <v>406</v>
      </c>
      <c r="E453" t="s">
        <v>428</v>
      </c>
    </row>
    <row r="454" spans="2:5">
      <c r="B454" t="s">
        <v>1117</v>
      </c>
      <c r="C454">
        <v>523896</v>
      </c>
      <c r="D454" t="s">
        <v>406</v>
      </c>
      <c r="E454" t="s">
        <v>428</v>
      </c>
    </row>
    <row r="455" spans="2:5">
      <c r="B455" t="s">
        <v>1118</v>
      </c>
      <c r="C455">
        <v>512109</v>
      </c>
      <c r="D455" t="s">
        <v>406</v>
      </c>
      <c r="E455" t="s">
        <v>428</v>
      </c>
    </row>
    <row r="456" spans="2:5">
      <c r="B456" t="s">
        <v>1119</v>
      </c>
      <c r="C456">
        <v>531541</v>
      </c>
      <c r="D456" t="s">
        <v>406</v>
      </c>
      <c r="E456" t="s">
        <v>454</v>
      </c>
    </row>
    <row r="457" spans="2:5">
      <c r="B457" t="s">
        <v>1120</v>
      </c>
      <c r="C457" t="s">
        <v>406</v>
      </c>
      <c r="D457" t="s">
        <v>1121</v>
      </c>
      <c r="E457" t="s">
        <v>417</v>
      </c>
    </row>
    <row r="458" spans="2:5">
      <c r="B458" t="s">
        <v>1122</v>
      </c>
      <c r="C458">
        <v>511589</v>
      </c>
      <c r="D458" t="s">
        <v>406</v>
      </c>
      <c r="E458" t="s">
        <v>423</v>
      </c>
    </row>
    <row r="459" spans="2:5">
      <c r="B459" t="s">
        <v>1123</v>
      </c>
      <c r="C459" t="s">
        <v>406</v>
      </c>
      <c r="D459" t="s">
        <v>1124</v>
      </c>
      <c r="E459" t="s">
        <v>417</v>
      </c>
    </row>
    <row r="460" spans="2:5">
      <c r="B460" t="s">
        <v>1125</v>
      </c>
      <c r="C460">
        <v>519105</v>
      </c>
      <c r="D460" t="s">
        <v>1126</v>
      </c>
      <c r="E460" t="s">
        <v>604</v>
      </c>
    </row>
    <row r="461" spans="2:5">
      <c r="B461" t="s">
        <v>1127</v>
      </c>
      <c r="C461">
        <v>504390</v>
      </c>
      <c r="D461" t="s">
        <v>406</v>
      </c>
      <c r="E461" t="s">
        <v>389</v>
      </c>
    </row>
    <row r="462" spans="2:5">
      <c r="B462" t="s">
        <v>1128</v>
      </c>
      <c r="C462">
        <v>513642</v>
      </c>
      <c r="D462" t="s">
        <v>406</v>
      </c>
      <c r="E462" t="s">
        <v>526</v>
      </c>
    </row>
    <row r="463" spans="2:5">
      <c r="B463" t="s">
        <v>1129</v>
      </c>
      <c r="C463">
        <v>532215</v>
      </c>
      <c r="D463" t="s">
        <v>1130</v>
      </c>
      <c r="E463" t="s">
        <v>724</v>
      </c>
    </row>
    <row r="464" spans="2:5">
      <c r="B464" t="s">
        <v>1131</v>
      </c>
      <c r="C464">
        <v>532395</v>
      </c>
      <c r="D464" t="s">
        <v>1132</v>
      </c>
      <c r="E464" t="s">
        <v>736</v>
      </c>
    </row>
    <row r="465" spans="2:5">
      <c r="B465" t="s">
        <v>1133</v>
      </c>
      <c r="C465">
        <v>542285</v>
      </c>
      <c r="D465" t="s">
        <v>1134</v>
      </c>
      <c r="E465" t="s">
        <v>421</v>
      </c>
    </row>
    <row r="466" spans="2:5">
      <c r="B466" t="s">
        <v>1135</v>
      </c>
      <c r="C466">
        <v>505506</v>
      </c>
      <c r="D466" t="s">
        <v>406</v>
      </c>
      <c r="E466" t="s">
        <v>499</v>
      </c>
    </row>
    <row r="467" spans="2:5">
      <c r="B467" t="s">
        <v>1136</v>
      </c>
      <c r="C467">
        <v>523850</v>
      </c>
      <c r="D467" t="s">
        <v>406</v>
      </c>
      <c r="E467" t="s">
        <v>414</v>
      </c>
    </row>
    <row r="468" spans="2:5">
      <c r="B468" t="s">
        <v>1137</v>
      </c>
      <c r="C468">
        <v>523168</v>
      </c>
      <c r="D468" t="s">
        <v>406</v>
      </c>
      <c r="E468" t="s">
        <v>620</v>
      </c>
    </row>
    <row r="469" spans="2:5">
      <c r="B469" t="s">
        <v>1138</v>
      </c>
      <c r="C469">
        <v>508933</v>
      </c>
      <c r="D469" t="s">
        <v>1139</v>
      </c>
      <c r="E469" t="s">
        <v>421</v>
      </c>
    </row>
    <row r="470" spans="2:5">
      <c r="B470" t="s">
        <v>1140</v>
      </c>
      <c r="C470">
        <v>512063</v>
      </c>
      <c r="D470" t="s">
        <v>406</v>
      </c>
      <c r="E470" t="s">
        <v>428</v>
      </c>
    </row>
    <row r="471" spans="2:5">
      <c r="B471" t="s">
        <v>1141</v>
      </c>
      <c r="C471">
        <v>536965</v>
      </c>
      <c r="D471" t="s">
        <v>406</v>
      </c>
      <c r="E471" t="s">
        <v>423</v>
      </c>
    </row>
    <row r="472" spans="2:5">
      <c r="B472" t="s">
        <v>1142</v>
      </c>
      <c r="C472">
        <v>508136</v>
      </c>
      <c r="D472" t="s">
        <v>406</v>
      </c>
      <c r="E472" t="s">
        <v>813</v>
      </c>
    </row>
    <row r="473" spans="2:5">
      <c r="B473" t="s">
        <v>1143</v>
      </c>
      <c r="C473">
        <v>532507</v>
      </c>
      <c r="D473" t="s">
        <v>1144</v>
      </c>
      <c r="E473" t="s">
        <v>1145</v>
      </c>
    </row>
    <row r="474" spans="2:5">
      <c r="B474" t="s">
        <v>1146</v>
      </c>
      <c r="C474">
        <v>537766</v>
      </c>
      <c r="D474" t="s">
        <v>406</v>
      </c>
      <c r="E474" t="s">
        <v>704</v>
      </c>
    </row>
    <row r="475" spans="2:5">
      <c r="B475" t="s">
        <v>1147</v>
      </c>
      <c r="C475">
        <v>532719</v>
      </c>
      <c r="D475" t="s">
        <v>1148</v>
      </c>
      <c r="E475" t="s">
        <v>492</v>
      </c>
    </row>
    <row r="476" spans="2:5">
      <c r="B476" t="s">
        <v>1149</v>
      </c>
      <c r="C476">
        <v>523019</v>
      </c>
      <c r="D476" t="s">
        <v>406</v>
      </c>
      <c r="E476" t="s">
        <v>389</v>
      </c>
    </row>
    <row r="477" spans="2:5">
      <c r="B477" t="s">
        <v>1150</v>
      </c>
      <c r="C477">
        <v>523186</v>
      </c>
      <c r="D477" t="s">
        <v>406</v>
      </c>
      <c r="E477" t="s">
        <v>400</v>
      </c>
    </row>
    <row r="478" spans="2:5">
      <c r="B478" t="s">
        <v>1151</v>
      </c>
      <c r="C478">
        <v>523186</v>
      </c>
      <c r="D478" t="s">
        <v>406</v>
      </c>
      <c r="E478" t="s">
        <v>400</v>
      </c>
    </row>
    <row r="479" spans="2:5">
      <c r="B479" t="s">
        <v>1152</v>
      </c>
      <c r="C479" t="s">
        <v>406</v>
      </c>
      <c r="D479" t="s">
        <v>1153</v>
      </c>
      <c r="E479" t="s">
        <v>417</v>
      </c>
    </row>
    <row r="480" spans="2:5">
      <c r="B480" t="s">
        <v>1154</v>
      </c>
      <c r="C480">
        <v>542206</v>
      </c>
      <c r="D480" t="s">
        <v>1155</v>
      </c>
      <c r="E480" t="s">
        <v>772</v>
      </c>
    </row>
    <row r="481" spans="2:5">
      <c r="B481" t="s">
        <v>1156</v>
      </c>
      <c r="C481">
        <v>531268</v>
      </c>
      <c r="D481" t="s">
        <v>406</v>
      </c>
      <c r="E481" t="s">
        <v>499</v>
      </c>
    </row>
    <row r="482" spans="2:5">
      <c r="B482" t="s">
        <v>1157</v>
      </c>
      <c r="C482">
        <v>532380</v>
      </c>
      <c r="D482" t="s">
        <v>406</v>
      </c>
      <c r="E482" t="s">
        <v>409</v>
      </c>
    </row>
    <row r="483" spans="2:5">
      <c r="B483" t="s">
        <v>1158</v>
      </c>
      <c r="C483">
        <v>524516</v>
      </c>
      <c r="D483" t="s">
        <v>406</v>
      </c>
      <c r="E483" t="s">
        <v>444</v>
      </c>
    </row>
    <row r="484" spans="2:5">
      <c r="B484" t="s">
        <v>1159</v>
      </c>
      <c r="C484">
        <v>532989</v>
      </c>
      <c r="D484" t="s">
        <v>1160</v>
      </c>
      <c r="E484" t="s">
        <v>444</v>
      </c>
    </row>
    <row r="485" spans="2:5">
      <c r="B485" t="s">
        <v>1161</v>
      </c>
      <c r="C485">
        <v>530197</v>
      </c>
      <c r="D485" t="s">
        <v>406</v>
      </c>
      <c r="E485" t="s">
        <v>566</v>
      </c>
    </row>
    <row r="486" spans="2:5">
      <c r="B486" t="s">
        <v>1162</v>
      </c>
      <c r="C486">
        <v>511724</v>
      </c>
      <c r="D486" t="s">
        <v>406</v>
      </c>
      <c r="E486" t="s">
        <v>423</v>
      </c>
    </row>
    <row r="487" spans="2:5">
      <c r="B487" t="s">
        <v>1163</v>
      </c>
      <c r="C487">
        <v>532977</v>
      </c>
      <c r="D487" t="s">
        <v>1164</v>
      </c>
      <c r="E487" t="s">
        <v>1064</v>
      </c>
    </row>
    <row r="488" spans="2:5">
      <c r="B488" t="s">
        <v>1165</v>
      </c>
      <c r="C488" t="s">
        <v>406</v>
      </c>
      <c r="D488" t="s">
        <v>1166</v>
      </c>
      <c r="E488" t="s">
        <v>588</v>
      </c>
    </row>
    <row r="489" spans="2:5">
      <c r="B489" t="s">
        <v>1167</v>
      </c>
      <c r="C489">
        <v>533229</v>
      </c>
      <c r="D489" t="s">
        <v>1168</v>
      </c>
      <c r="E489" t="s">
        <v>588</v>
      </c>
    </row>
    <row r="490" spans="2:5">
      <c r="B490" t="s">
        <v>1169</v>
      </c>
      <c r="C490">
        <v>500031</v>
      </c>
      <c r="D490" t="s">
        <v>1170</v>
      </c>
      <c r="E490" t="s">
        <v>1171</v>
      </c>
    </row>
    <row r="491" spans="2:5">
      <c r="B491" t="s">
        <v>1172</v>
      </c>
      <c r="C491">
        <v>500034</v>
      </c>
      <c r="D491" t="s">
        <v>1173</v>
      </c>
      <c r="E491" t="s">
        <v>423</v>
      </c>
    </row>
    <row r="492" spans="2:5">
      <c r="B492" t="s">
        <v>1174</v>
      </c>
      <c r="C492">
        <v>532978</v>
      </c>
      <c r="D492" t="s">
        <v>1175</v>
      </c>
      <c r="E492" t="s">
        <v>572</v>
      </c>
    </row>
    <row r="493" spans="2:5">
      <c r="B493" t="s">
        <v>1176</v>
      </c>
      <c r="C493">
        <v>512261</v>
      </c>
      <c r="D493" t="s">
        <v>406</v>
      </c>
      <c r="E493" t="s">
        <v>428</v>
      </c>
    </row>
    <row r="494" spans="2:5">
      <c r="B494" t="s">
        <v>1177</v>
      </c>
      <c r="C494">
        <v>539872</v>
      </c>
      <c r="D494" t="s">
        <v>406</v>
      </c>
      <c r="E494" t="s">
        <v>444</v>
      </c>
    </row>
    <row r="495" spans="2:5">
      <c r="B495" t="s">
        <v>1178</v>
      </c>
      <c r="C495">
        <v>500032</v>
      </c>
      <c r="D495" t="s">
        <v>1179</v>
      </c>
      <c r="E495" t="s">
        <v>1105</v>
      </c>
    </row>
    <row r="496" spans="2:5">
      <c r="B496" t="s">
        <v>1180</v>
      </c>
      <c r="C496">
        <v>500490</v>
      </c>
      <c r="D496" t="s">
        <v>1181</v>
      </c>
      <c r="E496" t="s">
        <v>572</v>
      </c>
    </row>
    <row r="497" spans="2:5">
      <c r="B497" t="s">
        <v>1182</v>
      </c>
      <c r="C497">
        <v>507944</v>
      </c>
      <c r="D497" t="s">
        <v>406</v>
      </c>
      <c r="E497" t="s">
        <v>414</v>
      </c>
    </row>
    <row r="498" spans="2:5">
      <c r="B498" t="s">
        <v>1183</v>
      </c>
      <c r="C498">
        <v>511139</v>
      </c>
      <c r="D498" t="s">
        <v>406</v>
      </c>
      <c r="E498" t="s">
        <v>827</v>
      </c>
    </row>
    <row r="499" spans="2:5">
      <c r="B499" t="s">
        <v>1184</v>
      </c>
      <c r="C499">
        <v>524824</v>
      </c>
      <c r="D499" t="s">
        <v>1185</v>
      </c>
      <c r="E499" t="s">
        <v>444</v>
      </c>
    </row>
    <row r="500" spans="2:5">
      <c r="B500" t="s">
        <v>1186</v>
      </c>
      <c r="C500">
        <v>530999</v>
      </c>
      <c r="D500" t="s">
        <v>1187</v>
      </c>
      <c r="E500" t="s">
        <v>454</v>
      </c>
    </row>
    <row r="501" spans="2:5">
      <c r="B501" t="s">
        <v>1188</v>
      </c>
      <c r="C501">
        <v>532382</v>
      </c>
      <c r="D501" t="s">
        <v>1189</v>
      </c>
      <c r="E501" t="s">
        <v>1145</v>
      </c>
    </row>
    <row r="502" spans="2:5">
      <c r="B502" t="s">
        <v>1190</v>
      </c>
      <c r="C502">
        <v>513142</v>
      </c>
      <c r="D502" t="s">
        <v>406</v>
      </c>
      <c r="E502" t="s">
        <v>438</v>
      </c>
    </row>
    <row r="503" spans="2:5">
      <c r="B503" t="s">
        <v>1191</v>
      </c>
      <c r="C503" t="s">
        <v>406</v>
      </c>
      <c r="D503" t="s">
        <v>1192</v>
      </c>
      <c r="E503" t="s">
        <v>1193</v>
      </c>
    </row>
    <row r="504" spans="2:5">
      <c r="B504" t="s">
        <v>1194</v>
      </c>
      <c r="C504">
        <v>539834</v>
      </c>
      <c r="D504" t="s">
        <v>406</v>
      </c>
      <c r="E504" t="s">
        <v>428</v>
      </c>
    </row>
    <row r="505" spans="2:5">
      <c r="B505" t="s">
        <v>1195</v>
      </c>
      <c r="C505">
        <v>502355</v>
      </c>
      <c r="D505" t="s">
        <v>1196</v>
      </c>
      <c r="E505" t="s">
        <v>886</v>
      </c>
    </row>
    <row r="506" spans="2:5">
      <c r="B506" t="s">
        <v>1197</v>
      </c>
      <c r="C506">
        <v>539251</v>
      </c>
      <c r="D506" t="s">
        <v>1198</v>
      </c>
      <c r="E506" t="s">
        <v>601</v>
      </c>
    </row>
    <row r="507" spans="2:5">
      <c r="B507" t="s">
        <v>1199</v>
      </c>
      <c r="C507">
        <v>500102</v>
      </c>
      <c r="D507" t="s">
        <v>1200</v>
      </c>
      <c r="E507" t="s">
        <v>400</v>
      </c>
    </row>
    <row r="508" spans="2:5">
      <c r="B508" t="s">
        <v>1201</v>
      </c>
      <c r="C508">
        <v>523319</v>
      </c>
      <c r="D508" t="s">
        <v>1202</v>
      </c>
      <c r="E508" t="s">
        <v>395</v>
      </c>
    </row>
    <row r="509" spans="2:5">
      <c r="B509" t="s">
        <v>1203</v>
      </c>
      <c r="C509">
        <v>532485</v>
      </c>
      <c r="D509" t="s">
        <v>406</v>
      </c>
      <c r="E509" t="s">
        <v>423</v>
      </c>
    </row>
    <row r="510" spans="2:5">
      <c r="B510" t="s">
        <v>1204</v>
      </c>
      <c r="C510">
        <v>500038</v>
      </c>
      <c r="D510" t="s">
        <v>1205</v>
      </c>
      <c r="E510" t="s">
        <v>1105</v>
      </c>
    </row>
    <row r="511" spans="2:5">
      <c r="B511" t="s">
        <v>1206</v>
      </c>
      <c r="C511">
        <v>520127</v>
      </c>
      <c r="D511" t="s">
        <v>406</v>
      </c>
      <c r="E511" t="s">
        <v>478</v>
      </c>
    </row>
    <row r="512" spans="2:5">
      <c r="B512" t="s">
        <v>1207</v>
      </c>
      <c r="C512">
        <v>519295</v>
      </c>
      <c r="D512" t="s">
        <v>406</v>
      </c>
      <c r="E512" t="s">
        <v>466</v>
      </c>
    </row>
    <row r="513" spans="2:5">
      <c r="B513" t="s">
        <v>1208</v>
      </c>
      <c r="C513">
        <v>531591</v>
      </c>
      <c r="D513" t="s">
        <v>406</v>
      </c>
      <c r="E513" t="s">
        <v>423</v>
      </c>
    </row>
    <row r="514" spans="2:5">
      <c r="B514" t="s">
        <v>1209</v>
      </c>
      <c r="C514">
        <v>526849</v>
      </c>
      <c r="D514" t="s">
        <v>1210</v>
      </c>
      <c r="E514" t="s">
        <v>520</v>
      </c>
    </row>
    <row r="515" spans="2:5">
      <c r="B515" t="s">
        <v>1211</v>
      </c>
      <c r="C515">
        <v>509053</v>
      </c>
      <c r="D515" t="s">
        <v>406</v>
      </c>
      <c r="E515" t="s">
        <v>827</v>
      </c>
    </row>
    <row r="516" spans="2:5">
      <c r="B516" t="s">
        <v>1212</v>
      </c>
      <c r="C516">
        <v>500039</v>
      </c>
      <c r="D516" t="s">
        <v>1213</v>
      </c>
      <c r="E516" t="s">
        <v>761</v>
      </c>
    </row>
    <row r="517" spans="2:5">
      <c r="B517" t="s">
        <v>1214</v>
      </c>
      <c r="C517">
        <v>541153</v>
      </c>
      <c r="D517" t="s">
        <v>1215</v>
      </c>
      <c r="E517" t="s">
        <v>724</v>
      </c>
    </row>
    <row r="518" spans="2:5">
      <c r="B518" t="s">
        <v>1216</v>
      </c>
      <c r="C518">
        <v>532946</v>
      </c>
      <c r="D518" t="s">
        <v>1217</v>
      </c>
      <c r="E518" t="s">
        <v>520</v>
      </c>
    </row>
    <row r="519" spans="2:5">
      <c r="B519" t="s">
        <v>1218</v>
      </c>
      <c r="C519">
        <v>539120</v>
      </c>
      <c r="D519" t="s">
        <v>406</v>
      </c>
      <c r="E519" t="s">
        <v>643</v>
      </c>
    </row>
    <row r="520" spans="2:5">
      <c r="B520" t="s">
        <v>1219</v>
      </c>
      <c r="C520">
        <v>532134</v>
      </c>
      <c r="D520" t="s">
        <v>1220</v>
      </c>
      <c r="E520" t="s">
        <v>724</v>
      </c>
    </row>
    <row r="521" spans="2:5">
      <c r="B521" t="s">
        <v>1221</v>
      </c>
      <c r="C521">
        <v>532149</v>
      </c>
      <c r="D521" t="s">
        <v>1222</v>
      </c>
      <c r="E521" t="s">
        <v>724</v>
      </c>
    </row>
    <row r="522" spans="2:5">
      <c r="B522" t="s">
        <v>1223</v>
      </c>
      <c r="C522">
        <v>532525</v>
      </c>
      <c r="D522" t="s">
        <v>1224</v>
      </c>
      <c r="E522" t="s">
        <v>724</v>
      </c>
    </row>
    <row r="523" spans="2:5">
      <c r="B523" t="s">
        <v>1225</v>
      </c>
      <c r="C523" t="s">
        <v>406</v>
      </c>
      <c r="D523" t="s">
        <v>1226</v>
      </c>
      <c r="E523" t="s">
        <v>417</v>
      </c>
    </row>
    <row r="524" spans="2:5">
      <c r="B524" t="s">
        <v>1227</v>
      </c>
      <c r="C524">
        <v>532674</v>
      </c>
      <c r="D524" t="s">
        <v>1228</v>
      </c>
      <c r="E524" t="s">
        <v>421</v>
      </c>
    </row>
    <row r="525" spans="2:5">
      <c r="B525" t="s">
        <v>1229</v>
      </c>
      <c r="C525">
        <v>500041</v>
      </c>
      <c r="D525" t="s">
        <v>1230</v>
      </c>
      <c r="E525" t="s">
        <v>1105</v>
      </c>
    </row>
    <row r="526" spans="2:5">
      <c r="B526" t="s">
        <v>1231</v>
      </c>
      <c r="C526" t="s">
        <v>406</v>
      </c>
      <c r="D526" t="s">
        <v>1232</v>
      </c>
      <c r="E526" t="s">
        <v>417</v>
      </c>
    </row>
    <row r="527" spans="2:5">
      <c r="B527" t="s">
        <v>1233</v>
      </c>
      <c r="C527">
        <v>538546</v>
      </c>
      <c r="D527" t="s">
        <v>406</v>
      </c>
      <c r="E527" t="s">
        <v>729</v>
      </c>
    </row>
    <row r="528" spans="2:5">
      <c r="B528" t="s">
        <v>1234</v>
      </c>
      <c r="C528">
        <v>519353</v>
      </c>
      <c r="D528" t="s">
        <v>406</v>
      </c>
      <c r="E528" t="s">
        <v>813</v>
      </c>
    </row>
    <row r="529" spans="2:5">
      <c r="B529" t="s">
        <v>1235</v>
      </c>
      <c r="C529">
        <v>503722</v>
      </c>
      <c r="D529" t="s">
        <v>1236</v>
      </c>
      <c r="E529" t="s">
        <v>421</v>
      </c>
    </row>
    <row r="530" spans="2:5">
      <c r="B530" t="s">
        <v>1237</v>
      </c>
      <c r="C530">
        <v>532916</v>
      </c>
      <c r="D530" t="s">
        <v>1238</v>
      </c>
      <c r="E530" t="s">
        <v>419</v>
      </c>
    </row>
    <row r="531" spans="2:5">
      <c r="B531" t="s">
        <v>1239</v>
      </c>
      <c r="C531">
        <v>513502</v>
      </c>
      <c r="D531" t="s">
        <v>406</v>
      </c>
      <c r="E531" t="s">
        <v>480</v>
      </c>
    </row>
    <row r="532" spans="2:5">
      <c r="B532" t="s">
        <v>1240</v>
      </c>
      <c r="C532">
        <v>532336</v>
      </c>
      <c r="D532" t="s">
        <v>406</v>
      </c>
      <c r="E532" t="s">
        <v>499</v>
      </c>
    </row>
    <row r="533" spans="2:5">
      <c r="B533" t="s">
        <v>1241</v>
      </c>
      <c r="C533">
        <v>532694</v>
      </c>
      <c r="D533" t="s">
        <v>1242</v>
      </c>
      <c r="E533" t="s">
        <v>827</v>
      </c>
    </row>
    <row r="534" spans="2:5">
      <c r="B534" t="s">
        <v>1243</v>
      </c>
      <c r="C534">
        <v>532694</v>
      </c>
      <c r="D534" t="s">
        <v>1242</v>
      </c>
      <c r="E534" t="s">
        <v>827</v>
      </c>
    </row>
    <row r="535" spans="2:5">
      <c r="B535" t="s">
        <v>1244</v>
      </c>
      <c r="C535">
        <v>524687</v>
      </c>
      <c r="D535" t="s">
        <v>406</v>
      </c>
      <c r="E535" t="s">
        <v>914</v>
      </c>
    </row>
    <row r="536" spans="2:5">
      <c r="B536" t="s">
        <v>1245</v>
      </c>
      <c r="C536">
        <v>524687</v>
      </c>
      <c r="D536" t="s">
        <v>406</v>
      </c>
      <c r="E536" t="s">
        <v>914</v>
      </c>
    </row>
    <row r="537" spans="2:5">
      <c r="B537" t="s">
        <v>1246</v>
      </c>
      <c r="C537">
        <v>500042</v>
      </c>
      <c r="D537" t="s">
        <v>1247</v>
      </c>
      <c r="E537" t="s">
        <v>566</v>
      </c>
    </row>
    <row r="538" spans="2:5">
      <c r="B538" t="s">
        <v>1248</v>
      </c>
      <c r="C538">
        <v>500042</v>
      </c>
      <c r="D538" t="s">
        <v>1247</v>
      </c>
      <c r="E538" t="s">
        <v>566</v>
      </c>
    </row>
    <row r="539" spans="2:5">
      <c r="B539" t="s">
        <v>1249</v>
      </c>
      <c r="C539">
        <v>500043</v>
      </c>
      <c r="D539" t="s">
        <v>1250</v>
      </c>
      <c r="E539" t="s">
        <v>832</v>
      </c>
    </row>
    <row r="540" spans="2:5">
      <c r="B540" t="s">
        <v>1251</v>
      </c>
      <c r="C540">
        <v>500043</v>
      </c>
      <c r="D540" t="s">
        <v>1252</v>
      </c>
      <c r="E540" t="s">
        <v>832</v>
      </c>
    </row>
    <row r="541" spans="2:5">
      <c r="B541" t="s">
        <v>1253</v>
      </c>
      <c r="C541">
        <v>522004</v>
      </c>
      <c r="D541" t="s">
        <v>406</v>
      </c>
      <c r="E541" t="s">
        <v>414</v>
      </c>
    </row>
    <row r="542" spans="2:5">
      <c r="B542" t="s">
        <v>1254</v>
      </c>
      <c r="C542">
        <v>506285</v>
      </c>
      <c r="D542" t="s">
        <v>1255</v>
      </c>
      <c r="E542" t="s">
        <v>550</v>
      </c>
    </row>
    <row r="543" spans="2:5">
      <c r="B543" t="s">
        <v>1256</v>
      </c>
      <c r="C543">
        <v>539946</v>
      </c>
      <c r="D543" t="s">
        <v>406</v>
      </c>
      <c r="E543" t="s">
        <v>423</v>
      </c>
    </row>
    <row r="544" spans="2:5">
      <c r="B544" t="s">
        <v>1257</v>
      </c>
      <c r="C544">
        <v>517246</v>
      </c>
      <c r="D544" t="s">
        <v>406</v>
      </c>
      <c r="E544" t="s">
        <v>948</v>
      </c>
    </row>
    <row r="545" spans="2:5">
      <c r="B545" t="s">
        <v>1258</v>
      </c>
      <c r="C545">
        <v>517246</v>
      </c>
      <c r="D545" t="s">
        <v>406</v>
      </c>
      <c r="E545" t="s">
        <v>948</v>
      </c>
    </row>
    <row r="546" spans="2:5">
      <c r="B546" t="s">
        <v>1259</v>
      </c>
      <c r="C546">
        <v>539621</v>
      </c>
      <c r="D546" t="s">
        <v>406</v>
      </c>
      <c r="E546" t="s">
        <v>423</v>
      </c>
    </row>
    <row r="547" spans="2:5">
      <c r="B547" t="s">
        <v>1260</v>
      </c>
      <c r="C547">
        <v>524332</v>
      </c>
      <c r="D547" t="s">
        <v>406</v>
      </c>
      <c r="E547" t="s">
        <v>655</v>
      </c>
    </row>
    <row r="548" spans="2:5">
      <c r="B548" t="s">
        <v>1261</v>
      </c>
      <c r="C548">
        <v>542057</v>
      </c>
      <c r="D548" t="s">
        <v>406</v>
      </c>
      <c r="E548" t="s">
        <v>804</v>
      </c>
    </row>
    <row r="549" spans="2:5">
      <c r="B549" t="s">
        <v>1262</v>
      </c>
      <c r="C549">
        <v>524828</v>
      </c>
      <c r="D549" t="s">
        <v>406</v>
      </c>
      <c r="E549" t="s">
        <v>444</v>
      </c>
    </row>
    <row r="550" spans="2:5">
      <c r="B550" t="s">
        <v>1263</v>
      </c>
      <c r="C550">
        <v>539447</v>
      </c>
      <c r="D550" t="s">
        <v>1264</v>
      </c>
      <c r="E550" t="s">
        <v>601</v>
      </c>
    </row>
    <row r="551" spans="2:5">
      <c r="B551" t="s">
        <v>1265</v>
      </c>
      <c r="C551">
        <v>533270</v>
      </c>
      <c r="D551" t="s">
        <v>1266</v>
      </c>
      <c r="E551" t="s">
        <v>729</v>
      </c>
    </row>
    <row r="552" spans="2:5">
      <c r="B552" t="s">
        <v>1267</v>
      </c>
      <c r="C552">
        <v>539546</v>
      </c>
      <c r="D552" t="s">
        <v>406</v>
      </c>
      <c r="E552" t="s">
        <v>428</v>
      </c>
    </row>
    <row r="553" spans="2:5">
      <c r="B553" t="s">
        <v>1268</v>
      </c>
      <c r="C553">
        <v>539018</v>
      </c>
      <c r="D553" t="s">
        <v>406</v>
      </c>
      <c r="E553" t="s">
        <v>438</v>
      </c>
    </row>
    <row r="554" spans="2:5">
      <c r="B554" t="s">
        <v>1269</v>
      </c>
      <c r="C554">
        <v>532645</v>
      </c>
      <c r="D554" t="s">
        <v>406</v>
      </c>
      <c r="E554" t="s">
        <v>428</v>
      </c>
    </row>
    <row r="555" spans="2:5">
      <c r="B555" t="s">
        <v>1270</v>
      </c>
      <c r="C555">
        <v>539399</v>
      </c>
      <c r="D555" t="s">
        <v>406</v>
      </c>
      <c r="E555" t="s">
        <v>421</v>
      </c>
    </row>
    <row r="556" spans="2:5">
      <c r="B556" t="s">
        <v>1271</v>
      </c>
      <c r="C556">
        <v>522650</v>
      </c>
      <c r="D556" t="s">
        <v>406</v>
      </c>
      <c r="E556" t="s">
        <v>591</v>
      </c>
    </row>
    <row r="557" spans="2:5">
      <c r="B557" t="s">
        <v>1272</v>
      </c>
      <c r="C557">
        <v>500048</v>
      </c>
      <c r="D557" t="s">
        <v>1273</v>
      </c>
      <c r="E557" t="s">
        <v>484</v>
      </c>
    </row>
    <row r="558" spans="2:5">
      <c r="B558" t="s">
        <v>1274</v>
      </c>
      <c r="C558">
        <v>541178</v>
      </c>
      <c r="D558" t="s">
        <v>406</v>
      </c>
      <c r="E558" t="s">
        <v>591</v>
      </c>
    </row>
    <row r="559" spans="2:5">
      <c r="B559" t="s">
        <v>1275</v>
      </c>
      <c r="C559">
        <v>509438</v>
      </c>
      <c r="D559" t="s">
        <v>406</v>
      </c>
      <c r="E559" t="s">
        <v>607</v>
      </c>
    </row>
    <row r="560" spans="2:5">
      <c r="B560" t="s">
        <v>1276</v>
      </c>
      <c r="C560">
        <v>533095</v>
      </c>
      <c r="D560" t="s">
        <v>406</v>
      </c>
      <c r="E560" t="s">
        <v>423</v>
      </c>
    </row>
    <row r="561" spans="2:5">
      <c r="B561" t="s">
        <v>1277</v>
      </c>
      <c r="C561">
        <v>512404</v>
      </c>
      <c r="D561" t="s">
        <v>406</v>
      </c>
      <c r="E561" t="s">
        <v>438</v>
      </c>
    </row>
    <row r="562" spans="2:5">
      <c r="B562" t="s">
        <v>1278</v>
      </c>
      <c r="C562">
        <v>532230</v>
      </c>
      <c r="D562" t="s">
        <v>406</v>
      </c>
      <c r="E562" t="s">
        <v>421</v>
      </c>
    </row>
    <row r="563" spans="2:5">
      <c r="B563" t="s">
        <v>1279</v>
      </c>
      <c r="C563">
        <v>512195</v>
      </c>
      <c r="D563" t="s">
        <v>406</v>
      </c>
      <c r="E563" t="s">
        <v>827</v>
      </c>
    </row>
    <row r="564" spans="2:5">
      <c r="B564" t="s">
        <v>1280</v>
      </c>
      <c r="C564">
        <v>509480</v>
      </c>
      <c r="D564" t="s">
        <v>1281</v>
      </c>
      <c r="E564" t="s">
        <v>683</v>
      </c>
    </row>
    <row r="565" spans="2:5">
      <c r="B565" t="s">
        <v>1282</v>
      </c>
      <c r="C565">
        <v>531340</v>
      </c>
      <c r="D565" t="s">
        <v>406</v>
      </c>
      <c r="E565" t="s">
        <v>389</v>
      </c>
    </row>
    <row r="566" spans="2:5">
      <c r="B566" t="s">
        <v>1283</v>
      </c>
      <c r="C566">
        <v>524606</v>
      </c>
      <c r="D566" t="s">
        <v>406</v>
      </c>
      <c r="E566" t="s">
        <v>444</v>
      </c>
    </row>
    <row r="567" spans="2:5">
      <c r="B567" t="s">
        <v>1284</v>
      </c>
      <c r="C567">
        <v>531582</v>
      </c>
      <c r="D567" t="s">
        <v>406</v>
      </c>
      <c r="E567" t="s">
        <v>423</v>
      </c>
    </row>
    <row r="568" spans="2:5">
      <c r="B568" t="s">
        <v>1285</v>
      </c>
      <c r="C568">
        <v>508664</v>
      </c>
      <c r="D568" t="s">
        <v>406</v>
      </c>
      <c r="E568" t="s">
        <v>607</v>
      </c>
    </row>
    <row r="569" spans="2:5">
      <c r="B569" t="s">
        <v>1286</v>
      </c>
      <c r="C569" t="s">
        <v>406</v>
      </c>
      <c r="D569" t="s">
        <v>1287</v>
      </c>
      <c r="E569" t="s">
        <v>417</v>
      </c>
    </row>
    <row r="570" spans="2:5">
      <c r="B570" t="s">
        <v>1288</v>
      </c>
      <c r="C570">
        <v>512477</v>
      </c>
      <c r="D570" t="s">
        <v>406</v>
      </c>
      <c r="E570" t="s">
        <v>421</v>
      </c>
    </row>
    <row r="571" spans="2:5">
      <c r="B571" t="s">
        <v>1289</v>
      </c>
      <c r="C571">
        <v>512477</v>
      </c>
      <c r="D571" t="s">
        <v>406</v>
      </c>
      <c r="E571" t="s">
        <v>421</v>
      </c>
    </row>
    <row r="572" spans="2:5">
      <c r="B572" t="s">
        <v>1290</v>
      </c>
      <c r="C572">
        <v>533303</v>
      </c>
      <c r="D572" t="s">
        <v>1291</v>
      </c>
      <c r="E572" t="s">
        <v>572</v>
      </c>
    </row>
    <row r="573" spans="2:5">
      <c r="B573" t="s">
        <v>1292</v>
      </c>
      <c r="C573">
        <v>532430</v>
      </c>
      <c r="D573" t="s">
        <v>1293</v>
      </c>
      <c r="E573" t="s">
        <v>545</v>
      </c>
    </row>
    <row r="574" spans="2:5">
      <c r="B574" t="s">
        <v>1294</v>
      </c>
      <c r="C574">
        <v>539662</v>
      </c>
      <c r="D574" t="s">
        <v>406</v>
      </c>
      <c r="E574" t="s">
        <v>423</v>
      </c>
    </row>
    <row r="575" spans="2:5">
      <c r="B575" t="s">
        <v>1295</v>
      </c>
      <c r="C575">
        <v>511664</v>
      </c>
      <c r="D575" t="s">
        <v>406</v>
      </c>
      <c r="E575" t="s">
        <v>409</v>
      </c>
    </row>
    <row r="576" spans="2:5">
      <c r="B576" t="s">
        <v>1296</v>
      </c>
      <c r="C576">
        <v>532930</v>
      </c>
      <c r="D576" t="s">
        <v>1297</v>
      </c>
      <c r="E576" t="s">
        <v>449</v>
      </c>
    </row>
    <row r="577" spans="2:5">
      <c r="B577" t="s">
        <v>1298</v>
      </c>
      <c r="C577">
        <v>530803</v>
      </c>
      <c r="D577" t="s">
        <v>1299</v>
      </c>
      <c r="E577" t="s">
        <v>454</v>
      </c>
    </row>
    <row r="578" spans="2:5">
      <c r="B578" t="s">
        <v>1300</v>
      </c>
      <c r="C578">
        <v>531719</v>
      </c>
      <c r="D578" t="s">
        <v>406</v>
      </c>
      <c r="E578" t="s">
        <v>550</v>
      </c>
    </row>
    <row r="579" spans="2:5">
      <c r="B579" t="s">
        <v>1301</v>
      </c>
      <c r="C579">
        <v>504646</v>
      </c>
      <c r="D579" t="s">
        <v>406</v>
      </c>
      <c r="E579" t="s">
        <v>761</v>
      </c>
    </row>
    <row r="580" spans="2:5">
      <c r="B580" t="s">
        <v>1302</v>
      </c>
      <c r="C580">
        <v>509449</v>
      </c>
      <c r="D580" t="s">
        <v>406</v>
      </c>
      <c r="E580" t="s">
        <v>454</v>
      </c>
    </row>
    <row r="581" spans="2:5">
      <c r="B581" t="s">
        <v>1303</v>
      </c>
      <c r="C581">
        <v>512296</v>
      </c>
      <c r="D581" t="s">
        <v>1304</v>
      </c>
      <c r="E581" t="s">
        <v>480</v>
      </c>
    </row>
    <row r="582" spans="2:5">
      <c r="B582" t="s">
        <v>1305</v>
      </c>
      <c r="C582">
        <v>512296</v>
      </c>
      <c r="D582" t="s">
        <v>1304</v>
      </c>
      <c r="E582" t="s">
        <v>480</v>
      </c>
    </row>
    <row r="583" spans="2:5">
      <c r="B583" t="s">
        <v>1306</v>
      </c>
      <c r="C583">
        <v>540621</v>
      </c>
      <c r="D583" t="s">
        <v>1307</v>
      </c>
      <c r="E583" t="s">
        <v>492</v>
      </c>
    </row>
    <row r="584" spans="2:5">
      <c r="B584" t="s">
        <v>1308</v>
      </c>
      <c r="C584">
        <v>540545</v>
      </c>
      <c r="D584" t="s">
        <v>406</v>
      </c>
      <c r="E584" t="s">
        <v>520</v>
      </c>
    </row>
    <row r="585" spans="2:5">
      <c r="B585" t="s">
        <v>1309</v>
      </c>
      <c r="C585">
        <v>512608</v>
      </c>
      <c r="D585" t="s">
        <v>1310</v>
      </c>
      <c r="E585" t="s">
        <v>520</v>
      </c>
    </row>
    <row r="586" spans="2:5">
      <c r="B586" t="s">
        <v>1311</v>
      </c>
      <c r="C586">
        <v>538576</v>
      </c>
      <c r="D586" t="s">
        <v>406</v>
      </c>
      <c r="E586" t="s">
        <v>492</v>
      </c>
    </row>
    <row r="587" spans="2:5">
      <c r="B587" t="s">
        <v>1312</v>
      </c>
      <c r="C587">
        <v>500052</v>
      </c>
      <c r="D587" t="s">
        <v>1313</v>
      </c>
      <c r="E587" t="s">
        <v>566</v>
      </c>
    </row>
    <row r="588" spans="2:5">
      <c r="B588" t="s">
        <v>1314</v>
      </c>
      <c r="C588">
        <v>531862</v>
      </c>
      <c r="D588" t="s">
        <v>406</v>
      </c>
      <c r="E588" t="s">
        <v>914</v>
      </c>
    </row>
    <row r="589" spans="2:5">
      <c r="B589" t="s">
        <v>1315</v>
      </c>
      <c r="C589">
        <v>511501</v>
      </c>
      <c r="D589" t="s">
        <v>406</v>
      </c>
      <c r="E589" t="s">
        <v>389</v>
      </c>
    </row>
    <row r="590" spans="2:5">
      <c r="B590" t="s">
        <v>1316</v>
      </c>
      <c r="C590">
        <v>503960</v>
      </c>
      <c r="D590" t="s">
        <v>1317</v>
      </c>
      <c r="E590" t="s">
        <v>704</v>
      </c>
    </row>
    <row r="591" spans="2:5">
      <c r="B591" t="s">
        <v>1318</v>
      </c>
      <c r="C591">
        <v>541143</v>
      </c>
      <c r="D591" t="s">
        <v>1319</v>
      </c>
      <c r="E591" t="s">
        <v>879</v>
      </c>
    </row>
    <row r="592" spans="2:5">
      <c r="B592" t="s">
        <v>1320</v>
      </c>
      <c r="C592">
        <v>500049</v>
      </c>
      <c r="D592" t="s">
        <v>1321</v>
      </c>
      <c r="E592" t="s">
        <v>879</v>
      </c>
    </row>
    <row r="593" spans="2:5">
      <c r="B593" t="s">
        <v>1322</v>
      </c>
      <c r="C593">
        <v>533228</v>
      </c>
      <c r="D593" t="s">
        <v>1323</v>
      </c>
      <c r="E593" t="s">
        <v>423</v>
      </c>
    </row>
    <row r="594" spans="2:5">
      <c r="B594" t="s">
        <v>1324</v>
      </c>
      <c r="C594">
        <v>500493</v>
      </c>
      <c r="D594" t="s">
        <v>1325</v>
      </c>
      <c r="E594" t="s">
        <v>1326</v>
      </c>
    </row>
    <row r="595" spans="2:5">
      <c r="B595" t="s">
        <v>1327</v>
      </c>
      <c r="C595">
        <v>505688</v>
      </c>
      <c r="D595" t="s">
        <v>1328</v>
      </c>
      <c r="E595" t="s">
        <v>761</v>
      </c>
    </row>
    <row r="596" spans="2:5">
      <c r="B596" t="s">
        <v>1329</v>
      </c>
      <c r="C596">
        <v>500103</v>
      </c>
      <c r="D596" t="s">
        <v>1330</v>
      </c>
      <c r="E596" t="s">
        <v>449</v>
      </c>
    </row>
    <row r="597" spans="2:5">
      <c r="B597" t="s">
        <v>1331</v>
      </c>
      <c r="C597">
        <v>524663</v>
      </c>
      <c r="D597" t="s">
        <v>406</v>
      </c>
      <c r="E597" t="s">
        <v>444</v>
      </c>
    </row>
    <row r="598" spans="2:5">
      <c r="B598" t="s">
        <v>1332</v>
      </c>
      <c r="C598">
        <v>541096</v>
      </c>
      <c r="D598" t="s">
        <v>406</v>
      </c>
      <c r="E598" t="s">
        <v>444</v>
      </c>
    </row>
    <row r="599" spans="2:5">
      <c r="B599" t="s">
        <v>1333</v>
      </c>
      <c r="C599">
        <v>500547</v>
      </c>
      <c r="D599" t="s">
        <v>1334</v>
      </c>
      <c r="E599" t="s">
        <v>1335</v>
      </c>
    </row>
    <row r="600" spans="2:5">
      <c r="B600" t="s">
        <v>1336</v>
      </c>
      <c r="C600">
        <v>590021</v>
      </c>
      <c r="D600" t="s">
        <v>1337</v>
      </c>
      <c r="E600" t="s">
        <v>550</v>
      </c>
    </row>
    <row r="601" spans="2:5">
      <c r="B601" t="s">
        <v>1338</v>
      </c>
      <c r="C601">
        <v>540700</v>
      </c>
      <c r="D601" t="s">
        <v>1339</v>
      </c>
      <c r="E601" t="s">
        <v>1001</v>
      </c>
    </row>
    <row r="602" spans="2:5">
      <c r="B602" t="s">
        <v>1340</v>
      </c>
      <c r="C602">
        <v>523229</v>
      </c>
      <c r="D602" t="s">
        <v>406</v>
      </c>
      <c r="E602" t="s">
        <v>761</v>
      </c>
    </row>
    <row r="603" spans="2:5">
      <c r="B603" t="s">
        <v>1341</v>
      </c>
      <c r="C603">
        <v>531029</v>
      </c>
      <c r="D603" t="s">
        <v>406</v>
      </c>
      <c r="E603" t="s">
        <v>428</v>
      </c>
    </row>
    <row r="604" spans="2:5">
      <c r="B604" t="s">
        <v>1342</v>
      </c>
      <c r="C604">
        <v>539799</v>
      </c>
      <c r="D604" t="s">
        <v>1343</v>
      </c>
      <c r="E604" t="s">
        <v>729</v>
      </c>
    </row>
    <row r="605" spans="2:5">
      <c r="B605" t="s">
        <v>1344</v>
      </c>
      <c r="C605">
        <v>532609</v>
      </c>
      <c r="D605" t="s">
        <v>1345</v>
      </c>
      <c r="E605" t="s">
        <v>484</v>
      </c>
    </row>
    <row r="606" spans="2:5">
      <c r="B606" t="s">
        <v>1346</v>
      </c>
      <c r="C606">
        <v>533499</v>
      </c>
      <c r="D606" t="s">
        <v>1347</v>
      </c>
      <c r="E606" t="s">
        <v>392</v>
      </c>
    </row>
    <row r="607" spans="2:5">
      <c r="B607" t="s">
        <v>1348</v>
      </c>
      <c r="C607">
        <v>532454</v>
      </c>
      <c r="D607" t="s">
        <v>1349</v>
      </c>
      <c r="E607" t="s">
        <v>1350</v>
      </c>
    </row>
    <row r="608" spans="2:5">
      <c r="B608" t="s">
        <v>1351</v>
      </c>
      <c r="C608">
        <v>534816</v>
      </c>
      <c r="D608" t="s">
        <v>1352</v>
      </c>
      <c r="E608" t="s">
        <v>1353</v>
      </c>
    </row>
    <row r="609" spans="2:5">
      <c r="B609" t="s">
        <v>1354</v>
      </c>
      <c r="C609">
        <v>526666</v>
      </c>
      <c r="D609" t="s">
        <v>1355</v>
      </c>
      <c r="E609" t="s">
        <v>520</v>
      </c>
    </row>
    <row r="610" spans="2:5">
      <c r="B610" t="s">
        <v>1356</v>
      </c>
      <c r="C610">
        <v>524534</v>
      </c>
      <c r="D610" t="s">
        <v>406</v>
      </c>
      <c r="E610" t="s">
        <v>550</v>
      </c>
    </row>
    <row r="611" spans="2:5">
      <c r="B611" t="s">
        <v>1357</v>
      </c>
      <c r="C611">
        <v>540956</v>
      </c>
      <c r="D611" t="s">
        <v>406</v>
      </c>
      <c r="E611" t="s">
        <v>407</v>
      </c>
    </row>
    <row r="612" spans="2:5">
      <c r="B612" t="s">
        <v>1358</v>
      </c>
      <c r="C612">
        <v>540956</v>
      </c>
      <c r="D612" t="s">
        <v>406</v>
      </c>
      <c r="E612" t="s">
        <v>407</v>
      </c>
    </row>
    <row r="613" spans="2:5">
      <c r="B613" t="s">
        <v>1359</v>
      </c>
      <c r="C613">
        <v>514272</v>
      </c>
      <c r="D613" t="s">
        <v>406</v>
      </c>
      <c r="E613" t="s">
        <v>421</v>
      </c>
    </row>
    <row r="614" spans="2:5">
      <c r="B614" t="s">
        <v>1360</v>
      </c>
      <c r="C614">
        <v>533108</v>
      </c>
      <c r="D614" t="s">
        <v>406</v>
      </c>
      <c r="E614" t="s">
        <v>421</v>
      </c>
    </row>
    <row r="615" spans="2:5">
      <c r="B615" t="s">
        <v>1361</v>
      </c>
      <c r="C615">
        <v>506027</v>
      </c>
      <c r="D615" t="s">
        <v>406</v>
      </c>
      <c r="E615" t="s">
        <v>711</v>
      </c>
    </row>
    <row r="616" spans="2:5">
      <c r="B616" t="s">
        <v>1362</v>
      </c>
      <c r="C616">
        <v>500055</v>
      </c>
      <c r="D616" t="s">
        <v>1363</v>
      </c>
      <c r="E616" t="s">
        <v>438</v>
      </c>
    </row>
    <row r="617" spans="2:5">
      <c r="B617" t="s">
        <v>1364</v>
      </c>
      <c r="C617">
        <v>540061</v>
      </c>
      <c r="D617" t="s">
        <v>1365</v>
      </c>
      <c r="E617" t="s">
        <v>419</v>
      </c>
    </row>
    <row r="618" spans="2:5">
      <c r="B618" t="s">
        <v>1366</v>
      </c>
      <c r="C618">
        <v>500058</v>
      </c>
      <c r="D618" t="s">
        <v>406</v>
      </c>
      <c r="E618" t="s">
        <v>438</v>
      </c>
    </row>
    <row r="619" spans="2:5">
      <c r="B619" t="s">
        <v>1367</v>
      </c>
      <c r="C619">
        <v>524723</v>
      </c>
      <c r="D619" t="s">
        <v>406</v>
      </c>
      <c r="E619" t="s">
        <v>428</v>
      </c>
    </row>
    <row r="620" spans="2:5">
      <c r="B620" t="s">
        <v>1368</v>
      </c>
      <c r="C620">
        <v>533321</v>
      </c>
      <c r="D620" t="s">
        <v>1369</v>
      </c>
      <c r="E620" t="s">
        <v>704</v>
      </c>
    </row>
    <row r="621" spans="2:5">
      <c r="B621" t="s">
        <v>1370</v>
      </c>
      <c r="C621">
        <v>526853</v>
      </c>
      <c r="D621" t="s">
        <v>406</v>
      </c>
      <c r="E621" t="s">
        <v>1371</v>
      </c>
    </row>
    <row r="622" spans="2:5">
      <c r="B622" t="s">
        <v>1372</v>
      </c>
      <c r="C622">
        <v>505681</v>
      </c>
      <c r="D622" t="s">
        <v>406</v>
      </c>
      <c r="E622" t="s">
        <v>761</v>
      </c>
    </row>
    <row r="623" spans="2:5">
      <c r="B623" t="s">
        <v>1373</v>
      </c>
      <c r="C623">
        <v>500059</v>
      </c>
      <c r="D623" t="s">
        <v>1374</v>
      </c>
      <c r="E623" t="s">
        <v>572</v>
      </c>
    </row>
    <row r="624" spans="2:5">
      <c r="B624" t="s">
        <v>1375</v>
      </c>
      <c r="C624">
        <v>523054</v>
      </c>
      <c r="D624" t="s">
        <v>406</v>
      </c>
      <c r="E624" t="s">
        <v>421</v>
      </c>
    </row>
    <row r="625" spans="2:5">
      <c r="B625" t="s">
        <v>1376</v>
      </c>
      <c r="C625">
        <v>540148</v>
      </c>
      <c r="D625" t="s">
        <v>406</v>
      </c>
      <c r="E625" t="s">
        <v>520</v>
      </c>
    </row>
    <row r="626" spans="2:5">
      <c r="B626" t="s">
        <v>1377</v>
      </c>
      <c r="C626">
        <v>514215</v>
      </c>
      <c r="D626" t="s">
        <v>406</v>
      </c>
      <c r="E626" t="s">
        <v>421</v>
      </c>
    </row>
    <row r="627" spans="2:5">
      <c r="B627" t="s">
        <v>1378</v>
      </c>
      <c r="C627">
        <v>535620</v>
      </c>
      <c r="D627" t="s">
        <v>406</v>
      </c>
      <c r="E627" t="s">
        <v>428</v>
      </c>
    </row>
    <row r="628" spans="2:5">
      <c r="B628" t="s">
        <v>1379</v>
      </c>
      <c r="C628">
        <v>534535</v>
      </c>
      <c r="D628" t="s">
        <v>406</v>
      </c>
      <c r="E628" t="s">
        <v>400</v>
      </c>
    </row>
    <row r="629" spans="2:5">
      <c r="B629" t="s">
        <v>1380</v>
      </c>
      <c r="C629">
        <v>532523</v>
      </c>
      <c r="D629" t="s">
        <v>1381</v>
      </c>
      <c r="E629" t="s">
        <v>744</v>
      </c>
    </row>
    <row r="630" spans="2:5">
      <c r="B630" t="s">
        <v>1382</v>
      </c>
      <c r="C630">
        <v>524396</v>
      </c>
      <c r="D630" t="s">
        <v>1383</v>
      </c>
      <c r="E630" t="s">
        <v>444</v>
      </c>
    </row>
    <row r="631" spans="2:5">
      <c r="B631" t="s">
        <v>1384</v>
      </c>
      <c r="C631">
        <v>532330</v>
      </c>
      <c r="D631" t="s">
        <v>406</v>
      </c>
      <c r="E631" t="s">
        <v>526</v>
      </c>
    </row>
    <row r="632" spans="2:5">
      <c r="B632" t="s">
        <v>1385</v>
      </c>
      <c r="C632">
        <v>538364</v>
      </c>
      <c r="D632" t="s">
        <v>406</v>
      </c>
      <c r="E632" t="s">
        <v>421</v>
      </c>
    </row>
    <row r="633" spans="2:5">
      <c r="B633" t="s">
        <v>1386</v>
      </c>
      <c r="C633">
        <v>500060</v>
      </c>
      <c r="D633" t="s">
        <v>1387</v>
      </c>
      <c r="E633" t="s">
        <v>704</v>
      </c>
    </row>
    <row r="634" spans="2:5">
      <c r="B634" t="s">
        <v>1388</v>
      </c>
      <c r="C634">
        <v>500335</v>
      </c>
      <c r="D634" t="s">
        <v>1389</v>
      </c>
      <c r="E634" t="s">
        <v>419</v>
      </c>
    </row>
    <row r="635" spans="2:5">
      <c r="B635" t="s">
        <v>1390</v>
      </c>
      <c r="C635">
        <v>533006</v>
      </c>
      <c r="D635" t="s">
        <v>406</v>
      </c>
      <c r="E635" t="s">
        <v>421</v>
      </c>
    </row>
    <row r="636" spans="2:5">
      <c r="B636" t="s">
        <v>1391</v>
      </c>
      <c r="C636">
        <v>533006</v>
      </c>
      <c r="D636" t="s">
        <v>406</v>
      </c>
      <c r="E636" t="s">
        <v>421</v>
      </c>
    </row>
    <row r="637" spans="2:5">
      <c r="B637" t="s">
        <v>1392</v>
      </c>
      <c r="C637">
        <v>522105</v>
      </c>
      <c r="D637" t="s">
        <v>406</v>
      </c>
      <c r="E637" t="s">
        <v>414</v>
      </c>
    </row>
    <row r="638" spans="2:5">
      <c r="B638" t="s">
        <v>1393</v>
      </c>
      <c r="C638">
        <v>533408</v>
      </c>
      <c r="D638" t="s">
        <v>1394</v>
      </c>
      <c r="E638" t="s">
        <v>389</v>
      </c>
    </row>
    <row r="639" spans="2:5">
      <c r="B639" t="s">
        <v>1395</v>
      </c>
      <c r="C639" t="s">
        <v>406</v>
      </c>
      <c r="D639" t="s">
        <v>1396</v>
      </c>
      <c r="E639" t="s">
        <v>392</v>
      </c>
    </row>
    <row r="640" spans="2:5">
      <c r="B640" t="s">
        <v>1397</v>
      </c>
      <c r="C640">
        <v>539043</v>
      </c>
      <c r="D640" t="s">
        <v>1398</v>
      </c>
      <c r="E640" t="s">
        <v>601</v>
      </c>
    </row>
    <row r="641" spans="2:5">
      <c r="B641" t="s">
        <v>1399</v>
      </c>
      <c r="C641">
        <v>514183</v>
      </c>
      <c r="D641" t="s">
        <v>406</v>
      </c>
      <c r="E641" t="s">
        <v>566</v>
      </c>
    </row>
    <row r="642" spans="2:5">
      <c r="B642" t="s">
        <v>1400</v>
      </c>
      <c r="C642">
        <v>532290</v>
      </c>
      <c r="D642" t="s">
        <v>1401</v>
      </c>
      <c r="E642" t="s">
        <v>389</v>
      </c>
    </row>
    <row r="643" spans="2:5">
      <c r="B643" t="s">
        <v>1402</v>
      </c>
      <c r="C643">
        <v>506197</v>
      </c>
      <c r="D643" t="s">
        <v>1403</v>
      </c>
      <c r="E643" t="s">
        <v>444</v>
      </c>
    </row>
    <row r="644" spans="2:5">
      <c r="B644" t="s">
        <v>1404</v>
      </c>
      <c r="C644">
        <v>526225</v>
      </c>
      <c r="D644" t="s">
        <v>406</v>
      </c>
      <c r="E644" t="s">
        <v>526</v>
      </c>
    </row>
    <row r="645" spans="2:5">
      <c r="B645" t="s">
        <v>1405</v>
      </c>
      <c r="C645">
        <v>513422</v>
      </c>
      <c r="D645" t="s">
        <v>406</v>
      </c>
      <c r="E645" t="s">
        <v>438</v>
      </c>
    </row>
    <row r="646" spans="2:5">
      <c r="B646" t="s">
        <v>1406</v>
      </c>
      <c r="C646">
        <v>531175</v>
      </c>
      <c r="D646" t="s">
        <v>406</v>
      </c>
      <c r="E646" t="s">
        <v>499</v>
      </c>
    </row>
    <row r="647" spans="2:5">
      <c r="B647" t="s">
        <v>1407</v>
      </c>
      <c r="C647">
        <v>540073</v>
      </c>
      <c r="D647" t="s">
        <v>1408</v>
      </c>
      <c r="E647" t="s">
        <v>1409</v>
      </c>
    </row>
    <row r="648" spans="2:5">
      <c r="B648" t="s">
        <v>1410</v>
      </c>
      <c r="C648">
        <v>502761</v>
      </c>
      <c r="D648" t="s">
        <v>406</v>
      </c>
      <c r="E648" t="s">
        <v>421</v>
      </c>
    </row>
    <row r="649" spans="2:5">
      <c r="B649" t="s">
        <v>1411</v>
      </c>
      <c r="C649" t="s">
        <v>406</v>
      </c>
      <c r="D649" t="s">
        <v>1412</v>
      </c>
      <c r="E649" t="s">
        <v>497</v>
      </c>
    </row>
    <row r="650" spans="2:5">
      <c r="B650" t="s">
        <v>1413</v>
      </c>
      <c r="C650">
        <v>502761</v>
      </c>
      <c r="D650" t="s">
        <v>406</v>
      </c>
      <c r="E650" t="s">
        <v>421</v>
      </c>
    </row>
    <row r="651" spans="2:5">
      <c r="B651" t="s">
        <v>1414</v>
      </c>
      <c r="C651">
        <v>506981</v>
      </c>
      <c r="D651" t="s">
        <v>406</v>
      </c>
      <c r="E651" t="s">
        <v>421</v>
      </c>
    </row>
    <row r="652" spans="2:5">
      <c r="B652" t="s">
        <v>1415</v>
      </c>
      <c r="C652">
        <v>508939</v>
      </c>
      <c r="D652" t="s">
        <v>406</v>
      </c>
      <c r="E652" t="s">
        <v>423</v>
      </c>
    </row>
    <row r="653" spans="2:5">
      <c r="B653" t="s">
        <v>1416</v>
      </c>
      <c r="C653">
        <v>539607</v>
      </c>
      <c r="D653" t="s">
        <v>406</v>
      </c>
      <c r="E653" t="s">
        <v>499</v>
      </c>
    </row>
    <row r="654" spans="2:5">
      <c r="B654" t="s">
        <v>1417</v>
      </c>
      <c r="C654">
        <v>531495</v>
      </c>
      <c r="D654" t="s">
        <v>1418</v>
      </c>
      <c r="E654" t="s">
        <v>607</v>
      </c>
    </row>
    <row r="655" spans="2:5">
      <c r="B655" t="s">
        <v>1419</v>
      </c>
      <c r="C655">
        <v>526612</v>
      </c>
      <c r="D655" t="s">
        <v>1420</v>
      </c>
      <c r="E655" t="s">
        <v>727</v>
      </c>
    </row>
    <row r="656" spans="2:5">
      <c r="B656" t="s">
        <v>1421</v>
      </c>
      <c r="C656">
        <v>514440</v>
      </c>
      <c r="D656" t="s">
        <v>406</v>
      </c>
      <c r="E656" t="s">
        <v>454</v>
      </c>
    </row>
    <row r="657" spans="2:5">
      <c r="B657" t="s">
        <v>1422</v>
      </c>
      <c r="C657">
        <v>500067</v>
      </c>
      <c r="D657" t="s">
        <v>1423</v>
      </c>
      <c r="E657" t="s">
        <v>775</v>
      </c>
    </row>
    <row r="658" spans="2:5">
      <c r="B658" t="s">
        <v>1424</v>
      </c>
      <c r="C658">
        <v>539637</v>
      </c>
      <c r="D658" t="s">
        <v>406</v>
      </c>
      <c r="E658" t="s">
        <v>389</v>
      </c>
    </row>
    <row r="659" spans="2:5">
      <c r="B659" t="s">
        <v>1425</v>
      </c>
      <c r="C659">
        <v>531713</v>
      </c>
      <c r="D659" t="s">
        <v>406</v>
      </c>
      <c r="E659" t="s">
        <v>827</v>
      </c>
    </row>
    <row r="660" spans="2:5">
      <c r="B660" t="s">
        <v>1426</v>
      </c>
      <c r="C660">
        <v>531420</v>
      </c>
      <c r="D660" t="s">
        <v>406</v>
      </c>
      <c r="E660" t="s">
        <v>409</v>
      </c>
    </row>
    <row r="661" spans="2:5">
      <c r="B661" t="s">
        <v>1427</v>
      </c>
      <c r="C661">
        <v>542669</v>
      </c>
      <c r="D661" t="s">
        <v>1428</v>
      </c>
      <c r="E661" t="s">
        <v>524</v>
      </c>
    </row>
    <row r="662" spans="2:5">
      <c r="B662" t="s">
        <v>1429</v>
      </c>
      <c r="C662">
        <v>500069</v>
      </c>
      <c r="D662" t="s">
        <v>406</v>
      </c>
      <c r="E662" t="s">
        <v>389</v>
      </c>
    </row>
    <row r="663" spans="2:5">
      <c r="B663" t="s">
        <v>1430</v>
      </c>
      <c r="C663">
        <v>530809</v>
      </c>
      <c r="D663" t="s">
        <v>406</v>
      </c>
      <c r="E663" t="s">
        <v>736</v>
      </c>
    </row>
    <row r="664" spans="2:5">
      <c r="B664" t="s">
        <v>1431</v>
      </c>
      <c r="C664">
        <v>524370</v>
      </c>
      <c r="D664" t="s">
        <v>1432</v>
      </c>
      <c r="E664" t="s">
        <v>566</v>
      </c>
    </row>
    <row r="665" spans="2:5">
      <c r="B665" t="s">
        <v>1433</v>
      </c>
      <c r="C665">
        <v>539122</v>
      </c>
      <c r="D665" t="s">
        <v>406</v>
      </c>
      <c r="E665" t="s">
        <v>392</v>
      </c>
    </row>
    <row r="666" spans="2:5">
      <c r="B666" t="s">
        <v>1434</v>
      </c>
      <c r="C666" t="s">
        <v>406</v>
      </c>
      <c r="D666" t="s">
        <v>1435</v>
      </c>
      <c r="E666" t="s">
        <v>417</v>
      </c>
    </row>
    <row r="667" spans="2:5">
      <c r="B667" t="s">
        <v>1436</v>
      </c>
      <c r="C667">
        <v>501425</v>
      </c>
      <c r="D667" t="s">
        <v>1437</v>
      </c>
      <c r="E667" t="s">
        <v>813</v>
      </c>
    </row>
    <row r="668" spans="2:5">
      <c r="B668" t="s">
        <v>1438</v>
      </c>
      <c r="C668">
        <v>501430</v>
      </c>
      <c r="D668" t="s">
        <v>406</v>
      </c>
      <c r="E668" t="s">
        <v>428</v>
      </c>
    </row>
    <row r="669" spans="2:5">
      <c r="B669" t="s">
        <v>1439</v>
      </c>
      <c r="C669">
        <v>500020</v>
      </c>
      <c r="D669" t="s">
        <v>1440</v>
      </c>
      <c r="E669" t="s">
        <v>421</v>
      </c>
    </row>
    <row r="670" spans="2:5">
      <c r="B670" t="s">
        <v>1441</v>
      </c>
      <c r="C670">
        <v>509470</v>
      </c>
      <c r="D670" t="s">
        <v>406</v>
      </c>
      <c r="E670" t="s">
        <v>1442</v>
      </c>
    </row>
    <row r="671" spans="2:5">
      <c r="B671" t="s">
        <v>1443</v>
      </c>
      <c r="C671">
        <v>502216</v>
      </c>
      <c r="D671" t="s">
        <v>406</v>
      </c>
      <c r="E671" t="s">
        <v>492</v>
      </c>
    </row>
    <row r="672" spans="2:5">
      <c r="B672" t="s">
        <v>1444</v>
      </c>
      <c r="C672">
        <v>532678</v>
      </c>
      <c r="D672" t="s">
        <v>1445</v>
      </c>
      <c r="E672" t="s">
        <v>421</v>
      </c>
    </row>
    <row r="673" spans="2:5">
      <c r="B673" t="s">
        <v>1446</v>
      </c>
      <c r="C673" t="s">
        <v>406</v>
      </c>
      <c r="D673" t="s">
        <v>1447</v>
      </c>
      <c r="E673" t="s">
        <v>417</v>
      </c>
    </row>
    <row r="674" spans="2:5">
      <c r="B674" t="s">
        <v>1448</v>
      </c>
      <c r="C674">
        <v>504648</v>
      </c>
      <c r="D674" t="s">
        <v>406</v>
      </c>
      <c r="E674" t="s">
        <v>729</v>
      </c>
    </row>
    <row r="675" spans="2:5">
      <c r="B675" t="s">
        <v>1449</v>
      </c>
      <c r="C675">
        <v>523133</v>
      </c>
      <c r="D675" t="s">
        <v>406</v>
      </c>
      <c r="E675" t="s">
        <v>421</v>
      </c>
    </row>
    <row r="676" spans="2:5">
      <c r="B676" t="s">
        <v>1450</v>
      </c>
      <c r="C676">
        <v>502219</v>
      </c>
      <c r="D676" t="s">
        <v>1451</v>
      </c>
      <c r="E676" t="s">
        <v>1452</v>
      </c>
    </row>
    <row r="677" spans="2:5">
      <c r="B677" t="s">
        <v>1453</v>
      </c>
      <c r="C677">
        <v>500530</v>
      </c>
      <c r="D677" t="s">
        <v>1454</v>
      </c>
      <c r="E677" t="s">
        <v>761</v>
      </c>
    </row>
    <row r="678" spans="2:5">
      <c r="B678" t="s">
        <v>1455</v>
      </c>
      <c r="C678">
        <v>536820</v>
      </c>
      <c r="D678" t="s">
        <v>406</v>
      </c>
      <c r="E678" t="s">
        <v>499</v>
      </c>
    </row>
    <row r="679" spans="2:5">
      <c r="B679" t="s">
        <v>1456</v>
      </c>
      <c r="C679">
        <v>536820</v>
      </c>
      <c r="D679" t="s">
        <v>406</v>
      </c>
      <c r="E679" t="s">
        <v>499</v>
      </c>
    </row>
    <row r="680" spans="2:5">
      <c r="B680" t="s">
        <v>1457</v>
      </c>
      <c r="C680">
        <v>535279</v>
      </c>
      <c r="D680" t="s">
        <v>406</v>
      </c>
      <c r="E680" t="s">
        <v>711</v>
      </c>
    </row>
    <row r="681" spans="2:5">
      <c r="B681" t="s">
        <v>1458</v>
      </c>
      <c r="C681">
        <v>500074</v>
      </c>
      <c r="D681" t="s">
        <v>1459</v>
      </c>
      <c r="E681" t="s">
        <v>775</v>
      </c>
    </row>
    <row r="682" spans="2:5">
      <c r="B682" t="s">
        <v>1460</v>
      </c>
      <c r="C682">
        <v>505690</v>
      </c>
      <c r="D682" t="s">
        <v>406</v>
      </c>
      <c r="E682" t="s">
        <v>484</v>
      </c>
    </row>
    <row r="683" spans="2:5">
      <c r="B683" t="s">
        <v>1461</v>
      </c>
      <c r="C683">
        <v>535693</v>
      </c>
      <c r="D683" t="s">
        <v>406</v>
      </c>
      <c r="E683" t="s">
        <v>804</v>
      </c>
    </row>
    <row r="684" spans="2:5">
      <c r="B684" t="s">
        <v>1462</v>
      </c>
      <c r="C684" t="s">
        <v>406</v>
      </c>
      <c r="D684" t="s">
        <v>1463</v>
      </c>
      <c r="E684" t="s">
        <v>417</v>
      </c>
    </row>
    <row r="685" spans="2:5">
      <c r="B685" t="s">
        <v>1464</v>
      </c>
      <c r="C685">
        <v>531203</v>
      </c>
      <c r="D685" t="s">
        <v>406</v>
      </c>
      <c r="E685" t="s">
        <v>490</v>
      </c>
    </row>
    <row r="686" spans="2:5">
      <c r="B686" t="s">
        <v>1465</v>
      </c>
      <c r="C686">
        <v>530207</v>
      </c>
      <c r="D686" t="s">
        <v>406</v>
      </c>
      <c r="E686" t="s">
        <v>444</v>
      </c>
    </row>
    <row r="687" spans="2:5">
      <c r="B687" t="s">
        <v>1466</v>
      </c>
      <c r="C687">
        <v>530249</v>
      </c>
      <c r="D687" t="s">
        <v>406</v>
      </c>
      <c r="E687" t="s">
        <v>389</v>
      </c>
    </row>
    <row r="688" spans="2:5">
      <c r="B688" t="s">
        <v>1467</v>
      </c>
      <c r="C688">
        <v>532929</v>
      </c>
      <c r="D688" t="s">
        <v>1468</v>
      </c>
      <c r="E688" t="s">
        <v>492</v>
      </c>
    </row>
    <row r="689" spans="2:5">
      <c r="B689" t="s">
        <v>1469</v>
      </c>
      <c r="C689">
        <v>526731</v>
      </c>
      <c r="D689" t="s">
        <v>406</v>
      </c>
      <c r="E689" t="s">
        <v>601</v>
      </c>
    </row>
    <row r="690" spans="2:5">
      <c r="B690" t="s">
        <v>1470</v>
      </c>
      <c r="C690" t="s">
        <v>406</v>
      </c>
      <c r="D690" t="s">
        <v>1471</v>
      </c>
      <c r="E690" t="s">
        <v>417</v>
      </c>
    </row>
    <row r="691" spans="2:5">
      <c r="B691" t="s">
        <v>1472</v>
      </c>
      <c r="C691">
        <v>532368</v>
      </c>
      <c r="D691" t="s">
        <v>1473</v>
      </c>
      <c r="E691" t="s">
        <v>499</v>
      </c>
    </row>
    <row r="692" spans="2:5">
      <c r="B692" t="s">
        <v>1474</v>
      </c>
      <c r="C692">
        <v>532113</v>
      </c>
      <c r="D692" t="s">
        <v>1475</v>
      </c>
      <c r="E692" t="s">
        <v>423</v>
      </c>
    </row>
    <row r="693" spans="2:5">
      <c r="B693" t="s">
        <v>1476</v>
      </c>
      <c r="C693">
        <v>539434</v>
      </c>
      <c r="D693" t="s">
        <v>406</v>
      </c>
      <c r="E693" t="s">
        <v>423</v>
      </c>
    </row>
    <row r="694" spans="2:5">
      <c r="B694" t="s">
        <v>1477</v>
      </c>
      <c r="C694">
        <v>500825</v>
      </c>
      <c r="D694" t="s">
        <v>1478</v>
      </c>
      <c r="E694" t="s">
        <v>466</v>
      </c>
    </row>
    <row r="695" spans="2:5">
      <c r="B695" t="s">
        <v>1479</v>
      </c>
      <c r="C695">
        <v>534731</v>
      </c>
      <c r="D695" t="s">
        <v>406</v>
      </c>
      <c r="E695" t="s">
        <v>804</v>
      </c>
    </row>
    <row r="696" spans="2:5">
      <c r="B696" t="s">
        <v>1480</v>
      </c>
      <c r="C696">
        <v>533543</v>
      </c>
      <c r="D696" t="s">
        <v>1481</v>
      </c>
      <c r="E696" t="s">
        <v>444</v>
      </c>
    </row>
    <row r="697" spans="2:5">
      <c r="B697" t="s">
        <v>1482</v>
      </c>
      <c r="C697" t="s">
        <v>406</v>
      </c>
      <c r="D697" t="s">
        <v>381</v>
      </c>
      <c r="E697" t="s">
        <v>497</v>
      </c>
    </row>
    <row r="698" spans="2:5">
      <c r="B698" t="s">
        <v>1483</v>
      </c>
      <c r="C698">
        <v>532123</v>
      </c>
      <c r="D698" t="s">
        <v>1484</v>
      </c>
      <c r="E698" t="s">
        <v>492</v>
      </c>
    </row>
    <row r="699" spans="2:5">
      <c r="B699" t="s">
        <v>1485</v>
      </c>
      <c r="C699">
        <v>514045</v>
      </c>
      <c r="D699" t="s">
        <v>1486</v>
      </c>
      <c r="E699" t="s">
        <v>421</v>
      </c>
    </row>
    <row r="700" spans="2:5">
      <c r="B700" t="s">
        <v>1487</v>
      </c>
      <c r="C700">
        <v>538789</v>
      </c>
      <c r="D700" t="s">
        <v>406</v>
      </c>
      <c r="E700" t="s">
        <v>643</v>
      </c>
    </row>
    <row r="701" spans="2:5">
      <c r="B701" t="s">
        <v>1488</v>
      </c>
      <c r="C701">
        <v>540006</v>
      </c>
      <c r="D701" t="s">
        <v>406</v>
      </c>
      <c r="E701" t="s">
        <v>389</v>
      </c>
    </row>
    <row r="702" spans="2:5">
      <c r="B702" t="s">
        <v>1489</v>
      </c>
      <c r="C702">
        <v>532931</v>
      </c>
      <c r="D702" t="s">
        <v>1490</v>
      </c>
      <c r="E702" t="s">
        <v>419</v>
      </c>
    </row>
    <row r="703" spans="2:5">
      <c r="B703" t="s">
        <v>1491</v>
      </c>
      <c r="C703">
        <v>517421</v>
      </c>
      <c r="D703" t="s">
        <v>1492</v>
      </c>
      <c r="E703" t="s">
        <v>1171</v>
      </c>
    </row>
    <row r="704" spans="2:5">
      <c r="B704" t="s">
        <v>1493</v>
      </c>
      <c r="C704">
        <v>504643</v>
      </c>
      <c r="D704" t="s">
        <v>406</v>
      </c>
      <c r="E704" t="s">
        <v>729</v>
      </c>
    </row>
    <row r="705" spans="2:5">
      <c r="B705" t="s">
        <v>1494</v>
      </c>
      <c r="C705">
        <v>532813</v>
      </c>
      <c r="D705" t="s">
        <v>1495</v>
      </c>
      <c r="E705" t="s">
        <v>804</v>
      </c>
    </row>
    <row r="706" spans="2:5">
      <c r="B706" t="s">
        <v>1496</v>
      </c>
      <c r="C706">
        <v>507515</v>
      </c>
      <c r="D706" t="s">
        <v>406</v>
      </c>
      <c r="E706" t="s">
        <v>566</v>
      </c>
    </row>
    <row r="707" spans="2:5">
      <c r="B707" t="s">
        <v>1497</v>
      </c>
      <c r="C707">
        <v>532321</v>
      </c>
      <c r="D707" t="s">
        <v>1498</v>
      </c>
      <c r="E707" t="s">
        <v>444</v>
      </c>
    </row>
    <row r="708" spans="2:5">
      <c r="B708" t="s">
        <v>1499</v>
      </c>
      <c r="C708" t="s">
        <v>406</v>
      </c>
      <c r="D708" t="s">
        <v>1500</v>
      </c>
      <c r="E708" t="s">
        <v>417</v>
      </c>
    </row>
    <row r="709" spans="2:5">
      <c r="B709" t="s">
        <v>1501</v>
      </c>
      <c r="C709" t="s">
        <v>406</v>
      </c>
      <c r="D709" t="s">
        <v>1500</v>
      </c>
      <c r="E709" t="s">
        <v>417</v>
      </c>
    </row>
    <row r="710" spans="2:5">
      <c r="B710" t="s">
        <v>1502</v>
      </c>
      <c r="C710">
        <v>517236</v>
      </c>
      <c r="D710" t="s">
        <v>406</v>
      </c>
      <c r="E710" t="s">
        <v>775</v>
      </c>
    </row>
    <row r="711" spans="2:5">
      <c r="B711" t="s">
        <v>1503</v>
      </c>
      <c r="C711">
        <v>532386</v>
      </c>
      <c r="D711" t="s">
        <v>1504</v>
      </c>
      <c r="E711" t="s">
        <v>499</v>
      </c>
    </row>
    <row r="712" spans="2:5">
      <c r="B712" t="s">
        <v>1505</v>
      </c>
      <c r="C712">
        <v>532801</v>
      </c>
      <c r="D712" t="s">
        <v>1506</v>
      </c>
      <c r="E712" t="s">
        <v>499</v>
      </c>
    </row>
    <row r="713" spans="2:5">
      <c r="B713" t="s">
        <v>1507</v>
      </c>
      <c r="C713">
        <v>524440</v>
      </c>
      <c r="D713" t="s">
        <v>406</v>
      </c>
      <c r="E713" t="s">
        <v>454</v>
      </c>
    </row>
    <row r="714" spans="2:5">
      <c r="B714" t="s">
        <v>1508</v>
      </c>
      <c r="C714">
        <v>532834</v>
      </c>
      <c r="D714" t="s">
        <v>1509</v>
      </c>
      <c r="E714" t="s">
        <v>566</v>
      </c>
    </row>
    <row r="715" spans="2:5">
      <c r="B715" t="s">
        <v>1510</v>
      </c>
      <c r="C715">
        <v>538858</v>
      </c>
      <c r="D715" t="s">
        <v>406</v>
      </c>
      <c r="E715" t="s">
        <v>744</v>
      </c>
    </row>
    <row r="716" spans="2:5">
      <c r="B716" t="s">
        <v>1511</v>
      </c>
      <c r="C716">
        <v>540071</v>
      </c>
      <c r="D716" t="s">
        <v>406</v>
      </c>
      <c r="E716" t="s">
        <v>604</v>
      </c>
    </row>
    <row r="717" spans="2:5">
      <c r="B717" t="s">
        <v>1512</v>
      </c>
      <c r="C717">
        <v>511196</v>
      </c>
      <c r="D717" t="s">
        <v>1513</v>
      </c>
      <c r="E717" t="s">
        <v>464</v>
      </c>
    </row>
    <row r="718" spans="2:5">
      <c r="B718" t="s">
        <v>1514</v>
      </c>
      <c r="C718">
        <v>532483</v>
      </c>
      <c r="D718" t="s">
        <v>1515</v>
      </c>
      <c r="E718" t="s">
        <v>724</v>
      </c>
    </row>
    <row r="719" spans="2:5">
      <c r="B719" t="s">
        <v>1516</v>
      </c>
      <c r="C719">
        <v>539304</v>
      </c>
      <c r="D719" t="s">
        <v>406</v>
      </c>
      <c r="E719" t="s">
        <v>389</v>
      </c>
    </row>
    <row r="720" spans="2:5">
      <c r="B720" t="s">
        <v>1517</v>
      </c>
      <c r="C720">
        <v>533267</v>
      </c>
      <c r="D720" t="s">
        <v>1518</v>
      </c>
      <c r="E720" t="s">
        <v>520</v>
      </c>
    </row>
    <row r="721" spans="2:5">
      <c r="B721" t="s">
        <v>1519</v>
      </c>
      <c r="C721">
        <v>533267</v>
      </c>
      <c r="D721" t="s">
        <v>1518</v>
      </c>
      <c r="E721" t="s">
        <v>520</v>
      </c>
    </row>
    <row r="722" spans="2:5">
      <c r="B722" t="s">
        <v>1520</v>
      </c>
      <c r="C722">
        <v>540710</v>
      </c>
      <c r="D722" t="s">
        <v>1521</v>
      </c>
      <c r="E722" t="s">
        <v>492</v>
      </c>
    </row>
    <row r="723" spans="2:5">
      <c r="B723" t="s">
        <v>1522</v>
      </c>
      <c r="C723">
        <v>539198</v>
      </c>
      <c r="D723" t="s">
        <v>406</v>
      </c>
      <c r="E723" t="s">
        <v>389</v>
      </c>
    </row>
    <row r="724" spans="2:5">
      <c r="B724" t="s">
        <v>1523</v>
      </c>
      <c r="C724">
        <v>539198</v>
      </c>
      <c r="D724" t="s">
        <v>406</v>
      </c>
      <c r="E724" t="s">
        <v>389</v>
      </c>
    </row>
    <row r="725" spans="2:5">
      <c r="B725" t="s">
        <v>1524</v>
      </c>
      <c r="C725">
        <v>532938</v>
      </c>
      <c r="D725" t="s">
        <v>1525</v>
      </c>
      <c r="E725" t="s">
        <v>389</v>
      </c>
    </row>
    <row r="726" spans="2:5">
      <c r="B726" t="s">
        <v>1526</v>
      </c>
      <c r="C726">
        <v>530879</v>
      </c>
      <c r="D726" t="s">
        <v>406</v>
      </c>
      <c r="E726" t="s">
        <v>389</v>
      </c>
    </row>
    <row r="727" spans="2:5">
      <c r="B727" t="s">
        <v>1527</v>
      </c>
      <c r="C727">
        <v>538476</v>
      </c>
      <c r="D727" t="s">
        <v>406</v>
      </c>
      <c r="E727" t="s">
        <v>423</v>
      </c>
    </row>
    <row r="728" spans="2:5">
      <c r="B728" t="s">
        <v>1528</v>
      </c>
      <c r="C728">
        <v>511505</v>
      </c>
      <c r="D728" t="s">
        <v>1529</v>
      </c>
      <c r="E728" t="s">
        <v>423</v>
      </c>
    </row>
    <row r="729" spans="2:5">
      <c r="B729" t="s">
        <v>1530</v>
      </c>
      <c r="C729">
        <v>524742</v>
      </c>
      <c r="D729" t="s">
        <v>1531</v>
      </c>
      <c r="E729" t="s">
        <v>444</v>
      </c>
    </row>
    <row r="730" spans="2:5">
      <c r="B730" t="s">
        <v>1532</v>
      </c>
      <c r="C730">
        <v>531595</v>
      </c>
      <c r="D730" t="s">
        <v>1533</v>
      </c>
      <c r="E730" t="s">
        <v>423</v>
      </c>
    </row>
    <row r="731" spans="2:5">
      <c r="B731" t="s">
        <v>1534</v>
      </c>
      <c r="C731">
        <v>512169</v>
      </c>
      <c r="D731" t="s">
        <v>406</v>
      </c>
      <c r="E731" t="s">
        <v>827</v>
      </c>
    </row>
    <row r="732" spans="2:5">
      <c r="B732" t="s">
        <v>1535</v>
      </c>
      <c r="C732">
        <v>509486</v>
      </c>
      <c r="D732" t="s">
        <v>406</v>
      </c>
      <c r="E732" t="s">
        <v>526</v>
      </c>
    </row>
    <row r="733" spans="2:5">
      <c r="B733" t="s">
        <v>1536</v>
      </c>
      <c r="C733">
        <v>509486</v>
      </c>
      <c r="D733" t="s">
        <v>406</v>
      </c>
      <c r="E733" t="s">
        <v>526</v>
      </c>
    </row>
    <row r="734" spans="2:5">
      <c r="B734" t="s">
        <v>1537</v>
      </c>
      <c r="C734">
        <v>507486</v>
      </c>
      <c r="D734" t="s">
        <v>406</v>
      </c>
      <c r="E734" t="s">
        <v>454</v>
      </c>
    </row>
    <row r="735" spans="2:5">
      <c r="B735" t="s">
        <v>1538</v>
      </c>
      <c r="C735">
        <v>538817</v>
      </c>
      <c r="D735" t="s">
        <v>406</v>
      </c>
      <c r="E735" t="s">
        <v>526</v>
      </c>
    </row>
    <row r="736" spans="2:5">
      <c r="B736" t="s">
        <v>1539</v>
      </c>
      <c r="C736">
        <v>536974</v>
      </c>
      <c r="D736" t="s">
        <v>406</v>
      </c>
      <c r="E736" t="s">
        <v>526</v>
      </c>
    </row>
    <row r="737" spans="2:5">
      <c r="B737" t="s">
        <v>1540</v>
      </c>
      <c r="C737">
        <v>540652</v>
      </c>
      <c r="D737" t="s">
        <v>406</v>
      </c>
      <c r="E737" t="s">
        <v>591</v>
      </c>
    </row>
    <row r="738" spans="2:5">
      <c r="B738" t="s">
        <v>1541</v>
      </c>
      <c r="C738">
        <v>513375</v>
      </c>
      <c r="D738" t="s">
        <v>1542</v>
      </c>
      <c r="E738" t="s">
        <v>1326</v>
      </c>
    </row>
    <row r="739" spans="2:5">
      <c r="B739" t="s">
        <v>1543</v>
      </c>
      <c r="C739">
        <v>534804</v>
      </c>
      <c r="D739" t="s">
        <v>1544</v>
      </c>
      <c r="E739" t="s">
        <v>389</v>
      </c>
    </row>
    <row r="740" spans="2:5">
      <c r="B740" t="s">
        <v>1545</v>
      </c>
      <c r="C740">
        <v>533260</v>
      </c>
      <c r="D740" t="s">
        <v>1546</v>
      </c>
      <c r="E740" t="s">
        <v>511</v>
      </c>
    </row>
    <row r="741" spans="2:5">
      <c r="B741" t="s">
        <v>1547</v>
      </c>
      <c r="C741">
        <v>530609</v>
      </c>
      <c r="D741" t="s">
        <v>406</v>
      </c>
      <c r="E741" t="s">
        <v>1326</v>
      </c>
    </row>
    <row r="742" spans="2:5">
      <c r="B742" t="s">
        <v>1548</v>
      </c>
      <c r="C742">
        <v>532282</v>
      </c>
      <c r="D742" t="s">
        <v>1549</v>
      </c>
      <c r="E742" t="s">
        <v>761</v>
      </c>
    </row>
    <row r="743" spans="2:5">
      <c r="B743" t="s">
        <v>1550</v>
      </c>
      <c r="C743">
        <v>500870</v>
      </c>
      <c r="D743" t="s">
        <v>1551</v>
      </c>
      <c r="E743" t="s">
        <v>616</v>
      </c>
    </row>
    <row r="744" spans="2:5">
      <c r="B744" t="s">
        <v>1552</v>
      </c>
      <c r="C744">
        <v>500870</v>
      </c>
      <c r="D744" t="s">
        <v>1551</v>
      </c>
      <c r="E744" t="s">
        <v>616</v>
      </c>
    </row>
    <row r="745" spans="2:5">
      <c r="B745" t="s">
        <v>1553</v>
      </c>
      <c r="C745">
        <v>531682</v>
      </c>
      <c r="D745" t="s">
        <v>406</v>
      </c>
      <c r="E745" t="s">
        <v>392</v>
      </c>
    </row>
    <row r="746" spans="2:5">
      <c r="B746" t="s">
        <v>1554</v>
      </c>
      <c r="C746">
        <v>531158</v>
      </c>
      <c r="D746" t="s">
        <v>406</v>
      </c>
      <c r="E746" t="s">
        <v>428</v>
      </c>
    </row>
    <row r="747" spans="2:5">
      <c r="B747" t="s">
        <v>1555</v>
      </c>
      <c r="C747">
        <v>531900</v>
      </c>
      <c r="D747" t="s">
        <v>406</v>
      </c>
      <c r="E747" t="s">
        <v>428</v>
      </c>
    </row>
    <row r="748" spans="2:5">
      <c r="B748" t="s">
        <v>1556</v>
      </c>
      <c r="C748">
        <v>519600</v>
      </c>
      <c r="D748" t="s">
        <v>1557</v>
      </c>
      <c r="E748" t="s">
        <v>813</v>
      </c>
    </row>
    <row r="749" spans="2:5">
      <c r="B749" t="s">
        <v>1558</v>
      </c>
      <c r="C749">
        <v>519600</v>
      </c>
      <c r="D749" t="s">
        <v>1557</v>
      </c>
      <c r="E749" t="s">
        <v>813</v>
      </c>
    </row>
    <row r="750" spans="2:5">
      <c r="B750" t="s">
        <v>1559</v>
      </c>
      <c r="C750">
        <v>500878</v>
      </c>
      <c r="D750" t="s">
        <v>1560</v>
      </c>
      <c r="E750" t="s">
        <v>886</v>
      </c>
    </row>
    <row r="751" spans="2:5">
      <c r="B751" t="s">
        <v>1561</v>
      </c>
      <c r="C751">
        <v>530789</v>
      </c>
      <c r="D751" t="s">
        <v>406</v>
      </c>
      <c r="E751" t="s">
        <v>526</v>
      </c>
    </row>
    <row r="752" spans="2:5">
      <c r="B752" t="s">
        <v>1562</v>
      </c>
      <c r="C752">
        <v>531119</v>
      </c>
      <c r="D752" t="s">
        <v>406</v>
      </c>
      <c r="E752" t="s">
        <v>520</v>
      </c>
    </row>
    <row r="753" spans="2:5">
      <c r="B753" t="s">
        <v>1563</v>
      </c>
      <c r="C753">
        <v>531119</v>
      </c>
      <c r="D753" t="s">
        <v>406</v>
      </c>
      <c r="E753" t="s">
        <v>520</v>
      </c>
    </row>
    <row r="754" spans="2:5">
      <c r="B754" t="s">
        <v>1564</v>
      </c>
      <c r="C754">
        <v>514171</v>
      </c>
      <c r="D754" t="s">
        <v>406</v>
      </c>
      <c r="E754" t="s">
        <v>934</v>
      </c>
    </row>
    <row r="755" spans="2:5">
      <c r="B755" t="s">
        <v>1565</v>
      </c>
      <c r="C755">
        <v>538734</v>
      </c>
      <c r="D755" t="s">
        <v>406</v>
      </c>
      <c r="E755" t="s">
        <v>392</v>
      </c>
    </row>
    <row r="756" spans="2:5">
      <c r="B756" t="s">
        <v>1566</v>
      </c>
      <c r="C756">
        <v>532695</v>
      </c>
      <c r="D756" t="s">
        <v>1567</v>
      </c>
      <c r="E756" t="s">
        <v>520</v>
      </c>
    </row>
    <row r="757" spans="2:5">
      <c r="B757" t="s">
        <v>1568</v>
      </c>
      <c r="C757">
        <v>532871</v>
      </c>
      <c r="D757" t="s">
        <v>1569</v>
      </c>
      <c r="E757" t="s">
        <v>744</v>
      </c>
    </row>
    <row r="758" spans="2:5">
      <c r="B758" t="s">
        <v>1570</v>
      </c>
      <c r="C758">
        <v>532701</v>
      </c>
      <c r="D758" t="s">
        <v>406</v>
      </c>
      <c r="E758" t="s">
        <v>400</v>
      </c>
    </row>
    <row r="759" spans="2:5">
      <c r="B759" t="s">
        <v>1571</v>
      </c>
      <c r="C759">
        <v>522251</v>
      </c>
      <c r="D759" t="s">
        <v>406</v>
      </c>
      <c r="E759" t="s">
        <v>414</v>
      </c>
    </row>
    <row r="760" spans="2:5">
      <c r="B760" t="s">
        <v>1572</v>
      </c>
      <c r="C760">
        <v>531380</v>
      </c>
      <c r="D760" t="s">
        <v>406</v>
      </c>
      <c r="E760" t="s">
        <v>1573</v>
      </c>
    </row>
    <row r="761" spans="2:5">
      <c r="B761" t="s">
        <v>1574</v>
      </c>
      <c r="C761">
        <v>532885</v>
      </c>
      <c r="D761" t="s">
        <v>1575</v>
      </c>
      <c r="E761" t="s">
        <v>724</v>
      </c>
    </row>
    <row r="762" spans="2:5">
      <c r="B762" t="s">
        <v>1576</v>
      </c>
      <c r="C762" t="s">
        <v>406</v>
      </c>
      <c r="D762" t="s">
        <v>1577</v>
      </c>
      <c r="E762" t="s">
        <v>497</v>
      </c>
    </row>
    <row r="763" spans="2:5">
      <c r="B763" t="s">
        <v>1578</v>
      </c>
      <c r="C763" t="s">
        <v>406</v>
      </c>
      <c r="D763" t="s">
        <v>1577</v>
      </c>
      <c r="E763" t="s">
        <v>497</v>
      </c>
    </row>
    <row r="764" spans="2:5">
      <c r="B764" t="s">
        <v>1579</v>
      </c>
      <c r="C764">
        <v>501827</v>
      </c>
      <c r="D764" t="s">
        <v>406</v>
      </c>
      <c r="E764" t="s">
        <v>478</v>
      </c>
    </row>
    <row r="765" spans="2:5">
      <c r="B765" t="s">
        <v>1580</v>
      </c>
      <c r="C765">
        <v>501150</v>
      </c>
      <c r="D765" t="s">
        <v>1581</v>
      </c>
      <c r="E765" t="s">
        <v>389</v>
      </c>
    </row>
    <row r="766" spans="2:5">
      <c r="B766" t="s">
        <v>1582</v>
      </c>
      <c r="C766">
        <v>517544</v>
      </c>
      <c r="D766" t="s">
        <v>1583</v>
      </c>
      <c r="E766" t="s">
        <v>827</v>
      </c>
    </row>
    <row r="767" spans="2:5">
      <c r="B767" t="s">
        <v>1584</v>
      </c>
      <c r="C767">
        <v>500280</v>
      </c>
      <c r="D767" t="s">
        <v>1585</v>
      </c>
      <c r="E767" t="s">
        <v>421</v>
      </c>
    </row>
    <row r="768" spans="2:5">
      <c r="B768" t="s">
        <v>1586</v>
      </c>
      <c r="C768">
        <v>500083</v>
      </c>
      <c r="D768" t="s">
        <v>1587</v>
      </c>
      <c r="E768" t="s">
        <v>711</v>
      </c>
    </row>
    <row r="769" spans="2:5">
      <c r="B769" t="s">
        <v>1588</v>
      </c>
      <c r="C769">
        <v>532548</v>
      </c>
      <c r="D769" t="s">
        <v>1589</v>
      </c>
      <c r="E769" t="s">
        <v>901</v>
      </c>
    </row>
    <row r="770" spans="2:5">
      <c r="B770" t="s">
        <v>1590</v>
      </c>
      <c r="C770">
        <v>532548</v>
      </c>
      <c r="D770" t="s">
        <v>1589</v>
      </c>
      <c r="E770" t="s">
        <v>901</v>
      </c>
    </row>
    <row r="771" spans="2:5">
      <c r="B771" t="s">
        <v>1591</v>
      </c>
      <c r="C771">
        <v>500040</v>
      </c>
      <c r="D771" t="s">
        <v>1592</v>
      </c>
      <c r="E771" t="s">
        <v>419</v>
      </c>
    </row>
    <row r="772" spans="2:5">
      <c r="B772" t="s">
        <v>1593</v>
      </c>
      <c r="C772">
        <v>530881</v>
      </c>
      <c r="D772" t="s">
        <v>406</v>
      </c>
      <c r="E772" t="s">
        <v>389</v>
      </c>
    </row>
    <row r="773" spans="2:5">
      <c r="B773" t="s">
        <v>1594</v>
      </c>
      <c r="C773">
        <v>532443</v>
      </c>
      <c r="D773" t="s">
        <v>1595</v>
      </c>
      <c r="E773" t="s">
        <v>683</v>
      </c>
    </row>
    <row r="774" spans="2:5">
      <c r="B774" t="s">
        <v>1596</v>
      </c>
      <c r="C774">
        <v>532413</v>
      </c>
      <c r="D774" t="s">
        <v>1597</v>
      </c>
      <c r="E774" t="s">
        <v>731</v>
      </c>
    </row>
    <row r="775" spans="2:5">
      <c r="B775" t="s">
        <v>1598</v>
      </c>
      <c r="C775">
        <v>512341</v>
      </c>
      <c r="D775" t="s">
        <v>406</v>
      </c>
      <c r="E775" t="s">
        <v>736</v>
      </c>
    </row>
    <row r="776" spans="2:5">
      <c r="B776" t="s">
        <v>1599</v>
      </c>
      <c r="C776">
        <v>500084</v>
      </c>
      <c r="D776" t="s">
        <v>1600</v>
      </c>
      <c r="E776" t="s">
        <v>545</v>
      </c>
    </row>
    <row r="777" spans="2:5">
      <c r="B777" t="s">
        <v>1601</v>
      </c>
      <c r="C777" t="s">
        <v>406</v>
      </c>
      <c r="D777" t="s">
        <v>1602</v>
      </c>
      <c r="E777" t="s">
        <v>1603</v>
      </c>
    </row>
    <row r="778" spans="2:5">
      <c r="B778" t="s">
        <v>1604</v>
      </c>
      <c r="C778">
        <v>542333</v>
      </c>
      <c r="D778" t="s">
        <v>1605</v>
      </c>
      <c r="E778" t="s">
        <v>1603</v>
      </c>
    </row>
    <row r="779" spans="2:5">
      <c r="B779" t="s">
        <v>1606</v>
      </c>
      <c r="C779">
        <v>500093</v>
      </c>
      <c r="D779" t="s">
        <v>1607</v>
      </c>
      <c r="E779" t="s">
        <v>449</v>
      </c>
    </row>
    <row r="780" spans="2:5">
      <c r="B780" t="s">
        <v>1608</v>
      </c>
      <c r="C780">
        <v>531489</v>
      </c>
      <c r="D780" t="s">
        <v>406</v>
      </c>
      <c r="E780" t="s">
        <v>499</v>
      </c>
    </row>
    <row r="781" spans="2:5">
      <c r="B781" t="s">
        <v>1609</v>
      </c>
      <c r="C781">
        <v>531946</v>
      </c>
      <c r="D781" t="s">
        <v>406</v>
      </c>
      <c r="E781" t="s">
        <v>400</v>
      </c>
    </row>
    <row r="782" spans="2:5">
      <c r="B782" t="s">
        <v>1610</v>
      </c>
      <c r="C782">
        <v>542399</v>
      </c>
      <c r="D782" t="s">
        <v>1611</v>
      </c>
      <c r="E782" t="s">
        <v>607</v>
      </c>
    </row>
    <row r="783" spans="2:5">
      <c r="B783" t="s">
        <v>1612</v>
      </c>
      <c r="C783">
        <v>539600</v>
      </c>
      <c r="D783" t="s">
        <v>406</v>
      </c>
      <c r="E783" t="s">
        <v>428</v>
      </c>
    </row>
    <row r="784" spans="2:5">
      <c r="B784" t="s">
        <v>1613</v>
      </c>
      <c r="C784">
        <v>530307</v>
      </c>
      <c r="D784" t="s">
        <v>406</v>
      </c>
      <c r="E784" t="s">
        <v>604</v>
      </c>
    </row>
    <row r="785" spans="2:5">
      <c r="B785" t="s">
        <v>1614</v>
      </c>
      <c r="C785">
        <v>512301</v>
      </c>
      <c r="D785" t="s">
        <v>406</v>
      </c>
      <c r="E785" t="s">
        <v>428</v>
      </c>
    </row>
    <row r="786" spans="2:5">
      <c r="B786" t="s">
        <v>1615</v>
      </c>
      <c r="C786">
        <v>500085</v>
      </c>
      <c r="D786" t="s">
        <v>1616</v>
      </c>
      <c r="E786" t="s">
        <v>914</v>
      </c>
    </row>
    <row r="787" spans="2:5">
      <c r="B787" t="s">
        <v>1617</v>
      </c>
      <c r="C787">
        <v>542627</v>
      </c>
      <c r="D787" t="s">
        <v>1618</v>
      </c>
      <c r="E787" t="s">
        <v>772</v>
      </c>
    </row>
    <row r="788" spans="2:5">
      <c r="B788" t="s">
        <v>1619</v>
      </c>
      <c r="C788">
        <v>522292</v>
      </c>
      <c r="D788" t="s">
        <v>406</v>
      </c>
      <c r="E788" t="s">
        <v>421</v>
      </c>
    </row>
    <row r="789" spans="2:5">
      <c r="B789" t="s">
        <v>1620</v>
      </c>
      <c r="C789">
        <v>530309</v>
      </c>
      <c r="D789" t="s">
        <v>406</v>
      </c>
      <c r="E789" t="s">
        <v>428</v>
      </c>
    </row>
    <row r="790" spans="2:5">
      <c r="B790" t="s">
        <v>1621</v>
      </c>
      <c r="C790">
        <v>540829</v>
      </c>
      <c r="D790" t="s">
        <v>406</v>
      </c>
      <c r="E790" t="s">
        <v>428</v>
      </c>
    </row>
    <row r="791" spans="2:5">
      <c r="B791" t="s">
        <v>1622</v>
      </c>
      <c r="C791">
        <v>535142</v>
      </c>
      <c r="D791" t="s">
        <v>406</v>
      </c>
      <c r="E791" t="s">
        <v>409</v>
      </c>
    </row>
    <row r="792" spans="2:5">
      <c r="B792" t="s">
        <v>1623</v>
      </c>
      <c r="C792">
        <v>531327</v>
      </c>
      <c r="D792" t="s">
        <v>406</v>
      </c>
      <c r="E792" t="s">
        <v>389</v>
      </c>
    </row>
    <row r="793" spans="2:5">
      <c r="B793" t="s">
        <v>1624</v>
      </c>
      <c r="C793">
        <v>511696</v>
      </c>
      <c r="D793" t="s">
        <v>406</v>
      </c>
      <c r="E793" t="s">
        <v>389</v>
      </c>
    </row>
    <row r="794" spans="2:5">
      <c r="B794" t="s">
        <v>1625</v>
      </c>
      <c r="C794">
        <v>531977</v>
      </c>
      <c r="D794" t="s">
        <v>406</v>
      </c>
      <c r="E794" t="s">
        <v>478</v>
      </c>
    </row>
    <row r="795" spans="2:5">
      <c r="B795" t="s">
        <v>1626</v>
      </c>
      <c r="C795">
        <v>504671</v>
      </c>
      <c r="D795" t="s">
        <v>406</v>
      </c>
      <c r="E795" t="s">
        <v>438</v>
      </c>
    </row>
    <row r="796" spans="2:5">
      <c r="B796" t="s">
        <v>1627</v>
      </c>
      <c r="C796">
        <v>539800</v>
      </c>
      <c r="D796" t="s">
        <v>406</v>
      </c>
      <c r="E796" t="s">
        <v>428</v>
      </c>
    </row>
    <row r="797" spans="2:5">
      <c r="B797" t="s">
        <v>1628</v>
      </c>
      <c r="C797">
        <v>526917</v>
      </c>
      <c r="D797" t="s">
        <v>406</v>
      </c>
      <c r="E797" t="s">
        <v>492</v>
      </c>
    </row>
    <row r="798" spans="2:5">
      <c r="B798" t="s">
        <v>1629</v>
      </c>
      <c r="C798">
        <v>530871</v>
      </c>
      <c r="D798" t="s">
        <v>406</v>
      </c>
      <c r="E798" t="s">
        <v>566</v>
      </c>
    </row>
    <row r="799" spans="2:5">
      <c r="B799" t="s">
        <v>1630</v>
      </c>
      <c r="C799">
        <v>540395</v>
      </c>
      <c r="D799" t="s">
        <v>406</v>
      </c>
      <c r="E799" t="s">
        <v>566</v>
      </c>
    </row>
    <row r="800" spans="2:5">
      <c r="B800" t="s">
        <v>1631</v>
      </c>
      <c r="C800">
        <v>541269</v>
      </c>
      <c r="D800" t="s">
        <v>1632</v>
      </c>
      <c r="E800" t="s">
        <v>454</v>
      </c>
    </row>
    <row r="801" spans="2:5">
      <c r="B801" t="s">
        <v>1633</v>
      </c>
      <c r="C801">
        <v>539230</v>
      </c>
      <c r="D801" t="s">
        <v>406</v>
      </c>
      <c r="E801" t="s">
        <v>566</v>
      </c>
    </row>
    <row r="802" spans="2:5">
      <c r="B802" t="s">
        <v>1634</v>
      </c>
      <c r="C802">
        <v>506365</v>
      </c>
      <c r="D802" t="s">
        <v>406</v>
      </c>
      <c r="E802" t="s">
        <v>444</v>
      </c>
    </row>
    <row r="803" spans="2:5">
      <c r="B803" t="s">
        <v>1635</v>
      </c>
      <c r="C803">
        <v>537326</v>
      </c>
      <c r="D803" t="s">
        <v>406</v>
      </c>
      <c r="E803" t="s">
        <v>414</v>
      </c>
    </row>
    <row r="804" spans="2:5">
      <c r="B804" t="s">
        <v>1636</v>
      </c>
      <c r="C804">
        <v>539011</v>
      </c>
      <c r="D804" t="s">
        <v>406</v>
      </c>
      <c r="E804" t="s">
        <v>438</v>
      </c>
    </row>
    <row r="805" spans="2:5">
      <c r="B805" t="s">
        <v>1637</v>
      </c>
      <c r="C805">
        <v>523489</v>
      </c>
      <c r="D805" t="s">
        <v>406</v>
      </c>
      <c r="E805" t="s">
        <v>595</v>
      </c>
    </row>
    <row r="806" spans="2:5">
      <c r="B806" t="s">
        <v>1638</v>
      </c>
      <c r="C806">
        <v>500110</v>
      </c>
      <c r="D806" t="s">
        <v>1639</v>
      </c>
      <c r="E806" t="s">
        <v>1335</v>
      </c>
    </row>
    <row r="807" spans="2:5">
      <c r="B807" t="s">
        <v>1640</v>
      </c>
      <c r="C807">
        <v>526817</v>
      </c>
      <c r="D807" t="s">
        <v>406</v>
      </c>
      <c r="E807" t="s">
        <v>643</v>
      </c>
    </row>
    <row r="808" spans="2:5">
      <c r="B808" t="s">
        <v>1641</v>
      </c>
      <c r="C808">
        <v>521244</v>
      </c>
      <c r="D808" t="s">
        <v>406</v>
      </c>
      <c r="E808" t="s">
        <v>421</v>
      </c>
    </row>
    <row r="809" spans="2:5">
      <c r="B809" t="s">
        <v>1642</v>
      </c>
      <c r="C809">
        <v>532992</v>
      </c>
      <c r="D809" t="s">
        <v>406</v>
      </c>
      <c r="E809" t="s">
        <v>607</v>
      </c>
    </row>
    <row r="810" spans="2:5">
      <c r="B810" t="s">
        <v>1643</v>
      </c>
      <c r="C810">
        <v>531358</v>
      </c>
      <c r="D810" t="s">
        <v>406</v>
      </c>
      <c r="E810" t="s">
        <v>423</v>
      </c>
    </row>
    <row r="811" spans="2:5">
      <c r="B811" t="s">
        <v>1644</v>
      </c>
      <c r="C811">
        <v>530427</v>
      </c>
      <c r="D811" t="s">
        <v>406</v>
      </c>
      <c r="E811" t="s">
        <v>1645</v>
      </c>
    </row>
    <row r="812" spans="2:5">
      <c r="B812" t="s">
        <v>1646</v>
      </c>
      <c r="C812">
        <v>526546</v>
      </c>
      <c r="D812" t="s">
        <v>406</v>
      </c>
      <c r="E812" t="s">
        <v>595</v>
      </c>
    </row>
    <row r="813" spans="2:5">
      <c r="B813" t="s">
        <v>1647</v>
      </c>
      <c r="C813">
        <v>511243</v>
      </c>
      <c r="D813" t="s">
        <v>1648</v>
      </c>
      <c r="E813" t="s">
        <v>423</v>
      </c>
    </row>
    <row r="814" spans="2:5">
      <c r="B814" t="s">
        <v>1649</v>
      </c>
      <c r="C814">
        <v>511243</v>
      </c>
      <c r="D814" t="s">
        <v>1650</v>
      </c>
      <c r="E814" t="s">
        <v>423</v>
      </c>
    </row>
    <row r="815" spans="2:5">
      <c r="B815" t="s">
        <v>1651</v>
      </c>
      <c r="C815">
        <v>519475</v>
      </c>
      <c r="D815" t="s">
        <v>406</v>
      </c>
      <c r="E815" t="s">
        <v>486</v>
      </c>
    </row>
    <row r="816" spans="2:5">
      <c r="B816" t="s">
        <v>1652</v>
      </c>
      <c r="C816">
        <v>540681</v>
      </c>
      <c r="D816" t="s">
        <v>406</v>
      </c>
      <c r="E816" t="s">
        <v>466</v>
      </c>
    </row>
    <row r="817" spans="2:5">
      <c r="B817" t="s">
        <v>1653</v>
      </c>
      <c r="C817">
        <v>501833</v>
      </c>
      <c r="D817" t="s">
        <v>406</v>
      </c>
      <c r="E817" t="s">
        <v>1654</v>
      </c>
    </row>
    <row r="818" spans="2:5">
      <c r="B818" t="s">
        <v>1655</v>
      </c>
      <c r="C818">
        <v>539335</v>
      </c>
      <c r="D818" t="s">
        <v>406</v>
      </c>
      <c r="E818" t="s">
        <v>428</v>
      </c>
    </row>
    <row r="819" spans="2:5">
      <c r="B819" t="s">
        <v>1656</v>
      </c>
      <c r="C819">
        <v>530191</v>
      </c>
      <c r="D819" t="s">
        <v>1657</v>
      </c>
      <c r="E819" t="s">
        <v>566</v>
      </c>
    </row>
    <row r="820" spans="2:5">
      <c r="B820" t="s">
        <v>1658</v>
      </c>
      <c r="C820">
        <v>530191</v>
      </c>
      <c r="D820" t="s">
        <v>1657</v>
      </c>
      <c r="E820" t="s">
        <v>566</v>
      </c>
    </row>
    <row r="821" spans="2:5">
      <c r="B821" t="s">
        <v>1659</v>
      </c>
      <c r="C821">
        <v>519477</v>
      </c>
      <c r="D821" t="s">
        <v>406</v>
      </c>
      <c r="E821" t="s">
        <v>655</v>
      </c>
    </row>
    <row r="822" spans="2:5">
      <c r="B822" t="s">
        <v>1660</v>
      </c>
      <c r="C822">
        <v>542678</v>
      </c>
      <c r="D822" t="s">
        <v>1661</v>
      </c>
      <c r="E822" t="s">
        <v>444</v>
      </c>
    </row>
    <row r="823" spans="2:5">
      <c r="B823" t="s">
        <v>1662</v>
      </c>
      <c r="C823">
        <v>534758</v>
      </c>
      <c r="D823" t="s">
        <v>1663</v>
      </c>
      <c r="E823" t="s">
        <v>392</v>
      </c>
    </row>
    <row r="824" spans="2:5">
      <c r="B824" t="s">
        <v>1664</v>
      </c>
      <c r="C824">
        <v>533407</v>
      </c>
      <c r="D824" t="s">
        <v>1665</v>
      </c>
      <c r="E824" t="s">
        <v>421</v>
      </c>
    </row>
    <row r="825" spans="2:5">
      <c r="B825" t="s">
        <v>1666</v>
      </c>
      <c r="C825">
        <v>530829</v>
      </c>
      <c r="D825" t="s">
        <v>406</v>
      </c>
      <c r="E825" t="s">
        <v>423</v>
      </c>
    </row>
    <row r="826" spans="2:5">
      <c r="B826" t="s">
        <v>1667</v>
      </c>
      <c r="C826">
        <v>505230</v>
      </c>
      <c r="D826" t="s">
        <v>1668</v>
      </c>
      <c r="E826" t="s">
        <v>395</v>
      </c>
    </row>
    <row r="827" spans="2:5">
      <c r="B827" t="s">
        <v>1669</v>
      </c>
      <c r="C827">
        <v>531283</v>
      </c>
      <c r="D827" t="s">
        <v>406</v>
      </c>
      <c r="E827" t="s">
        <v>423</v>
      </c>
    </row>
    <row r="828" spans="2:5">
      <c r="B828" t="s">
        <v>1670</v>
      </c>
      <c r="C828">
        <v>526373</v>
      </c>
      <c r="D828" t="s">
        <v>406</v>
      </c>
      <c r="E828" t="s">
        <v>607</v>
      </c>
    </row>
    <row r="829" spans="2:5">
      <c r="B829" t="s">
        <v>1671</v>
      </c>
      <c r="C829">
        <v>532807</v>
      </c>
      <c r="D829" t="s">
        <v>1672</v>
      </c>
      <c r="E829" t="s">
        <v>407</v>
      </c>
    </row>
    <row r="830" spans="2:5">
      <c r="B830" t="s">
        <v>1673</v>
      </c>
      <c r="C830">
        <v>532807</v>
      </c>
      <c r="D830" t="s">
        <v>1672</v>
      </c>
      <c r="E830" t="s">
        <v>407</v>
      </c>
    </row>
    <row r="831" spans="2:5">
      <c r="B831" t="s">
        <v>1674</v>
      </c>
      <c r="C831">
        <v>530457</v>
      </c>
      <c r="D831" t="s">
        <v>406</v>
      </c>
      <c r="E831" t="s">
        <v>409</v>
      </c>
    </row>
    <row r="832" spans="2:5">
      <c r="B832" t="s">
        <v>1675</v>
      </c>
      <c r="C832">
        <v>532324</v>
      </c>
      <c r="D832" t="s">
        <v>1676</v>
      </c>
      <c r="E832" t="s">
        <v>409</v>
      </c>
    </row>
    <row r="833" spans="2:5">
      <c r="B833" t="s">
        <v>1677</v>
      </c>
      <c r="C833">
        <v>500087</v>
      </c>
      <c r="D833" t="s">
        <v>1678</v>
      </c>
      <c r="E833" t="s">
        <v>444</v>
      </c>
    </row>
    <row r="834" spans="2:5">
      <c r="B834" t="s">
        <v>1679</v>
      </c>
      <c r="C834">
        <v>531775</v>
      </c>
      <c r="D834" t="s">
        <v>406</v>
      </c>
      <c r="E834" t="s">
        <v>428</v>
      </c>
    </row>
    <row r="835" spans="2:5">
      <c r="B835" t="s">
        <v>1680</v>
      </c>
      <c r="C835">
        <v>502445</v>
      </c>
      <c r="D835" t="s">
        <v>406</v>
      </c>
      <c r="E835" t="s">
        <v>492</v>
      </c>
    </row>
    <row r="836" spans="2:5">
      <c r="B836" t="s">
        <v>1681</v>
      </c>
      <c r="C836">
        <v>531235</v>
      </c>
      <c r="D836" t="s">
        <v>406</v>
      </c>
      <c r="E836" t="s">
        <v>423</v>
      </c>
    </row>
    <row r="837" spans="2:5">
      <c r="B837" t="s">
        <v>1682</v>
      </c>
      <c r="C837">
        <v>538786</v>
      </c>
      <c r="D837" t="s">
        <v>406</v>
      </c>
      <c r="E837" t="s">
        <v>930</v>
      </c>
    </row>
    <row r="838" spans="2:5">
      <c r="B838" t="s">
        <v>1683</v>
      </c>
      <c r="C838">
        <v>538674</v>
      </c>
      <c r="D838" t="s">
        <v>406</v>
      </c>
      <c r="E838" t="s">
        <v>1350</v>
      </c>
    </row>
    <row r="839" spans="2:5">
      <c r="B839" t="s">
        <v>1684</v>
      </c>
      <c r="C839">
        <v>532210</v>
      </c>
      <c r="D839" t="s">
        <v>1685</v>
      </c>
      <c r="E839" t="s">
        <v>724</v>
      </c>
    </row>
    <row r="840" spans="2:5">
      <c r="B840" t="s">
        <v>1686</v>
      </c>
      <c r="C840">
        <v>521210</v>
      </c>
      <c r="D840" t="s">
        <v>406</v>
      </c>
      <c r="E840" t="s">
        <v>520</v>
      </c>
    </row>
    <row r="841" spans="2:5">
      <c r="B841" t="s">
        <v>1687</v>
      </c>
      <c r="C841">
        <v>780013</v>
      </c>
      <c r="D841" t="s">
        <v>406</v>
      </c>
      <c r="E841" t="s">
        <v>497</v>
      </c>
    </row>
    <row r="842" spans="2:5">
      <c r="B842" t="s">
        <v>1688</v>
      </c>
      <c r="C842">
        <v>780013</v>
      </c>
      <c r="D842" t="s">
        <v>406</v>
      </c>
      <c r="E842" t="s">
        <v>497</v>
      </c>
    </row>
    <row r="843" spans="2:5">
      <c r="B843" t="s">
        <v>1689</v>
      </c>
      <c r="C843" t="s">
        <v>406</v>
      </c>
      <c r="D843" t="s">
        <v>1690</v>
      </c>
      <c r="E843" t="s">
        <v>417</v>
      </c>
    </row>
    <row r="844" spans="2:5">
      <c r="B844" t="s">
        <v>1691</v>
      </c>
      <c r="C844" t="s">
        <v>406</v>
      </c>
      <c r="D844" t="s">
        <v>1692</v>
      </c>
      <c r="E844" t="s">
        <v>417</v>
      </c>
    </row>
    <row r="845" spans="2:5">
      <c r="B845" t="s">
        <v>1693</v>
      </c>
      <c r="C845">
        <v>540403</v>
      </c>
      <c r="D845" t="s">
        <v>1694</v>
      </c>
      <c r="E845" t="s">
        <v>511</v>
      </c>
    </row>
    <row r="846" spans="2:5">
      <c r="B846" t="s">
        <v>1695</v>
      </c>
      <c r="C846">
        <v>506390</v>
      </c>
      <c r="D846" t="s">
        <v>1696</v>
      </c>
      <c r="E846" t="s">
        <v>566</v>
      </c>
    </row>
    <row r="847" spans="2:5">
      <c r="B847" t="s">
        <v>1697</v>
      </c>
      <c r="C847">
        <v>506390</v>
      </c>
      <c r="D847" t="s">
        <v>1698</v>
      </c>
      <c r="E847" t="s">
        <v>566</v>
      </c>
    </row>
    <row r="848" spans="2:5">
      <c r="B848" t="s">
        <v>1699</v>
      </c>
      <c r="C848">
        <v>512213</v>
      </c>
      <c r="D848" t="s">
        <v>406</v>
      </c>
      <c r="E848" t="s">
        <v>428</v>
      </c>
    </row>
    <row r="849" spans="2:5">
      <c r="B849" t="s">
        <v>1700</v>
      </c>
      <c r="C849">
        <v>540310</v>
      </c>
      <c r="D849" t="s">
        <v>406</v>
      </c>
      <c r="E849" t="s">
        <v>421</v>
      </c>
    </row>
    <row r="850" spans="2:5">
      <c r="B850" t="s">
        <v>1701</v>
      </c>
      <c r="C850">
        <v>538433</v>
      </c>
      <c r="D850" t="s">
        <v>406</v>
      </c>
      <c r="E850" t="s">
        <v>389</v>
      </c>
    </row>
    <row r="851" spans="2:5">
      <c r="B851" t="s">
        <v>1702</v>
      </c>
      <c r="C851">
        <v>540481</v>
      </c>
      <c r="D851" t="s">
        <v>406</v>
      </c>
      <c r="E851" t="s">
        <v>389</v>
      </c>
    </row>
    <row r="852" spans="2:5">
      <c r="B852" t="s">
        <v>1703</v>
      </c>
      <c r="C852">
        <v>530839</v>
      </c>
      <c r="D852" t="s">
        <v>406</v>
      </c>
      <c r="E852" t="s">
        <v>499</v>
      </c>
    </row>
    <row r="853" spans="2:5">
      <c r="B853" t="s">
        <v>1704</v>
      </c>
      <c r="C853">
        <v>500147</v>
      </c>
      <c r="D853" t="s">
        <v>406</v>
      </c>
      <c r="E853" t="s">
        <v>414</v>
      </c>
    </row>
    <row r="854" spans="2:5">
      <c r="B854" t="s">
        <v>1705</v>
      </c>
      <c r="C854">
        <v>517330</v>
      </c>
      <c r="D854" t="s">
        <v>1706</v>
      </c>
      <c r="E854" t="s">
        <v>704</v>
      </c>
    </row>
    <row r="855" spans="2:5">
      <c r="B855" t="s">
        <v>1707</v>
      </c>
      <c r="C855" t="s">
        <v>406</v>
      </c>
      <c r="D855" t="s">
        <v>1708</v>
      </c>
      <c r="E855" t="s">
        <v>417</v>
      </c>
    </row>
    <row r="856" spans="2:5">
      <c r="B856" t="s">
        <v>1709</v>
      </c>
      <c r="C856">
        <v>512018</v>
      </c>
      <c r="D856" t="s">
        <v>406</v>
      </c>
      <c r="E856" t="s">
        <v>412</v>
      </c>
    </row>
    <row r="857" spans="2:5">
      <c r="B857" t="s">
        <v>1710</v>
      </c>
      <c r="C857">
        <v>533278</v>
      </c>
      <c r="D857" t="s">
        <v>1711</v>
      </c>
      <c r="E857" t="s">
        <v>1084</v>
      </c>
    </row>
    <row r="858" spans="2:5">
      <c r="B858" t="s">
        <v>1712</v>
      </c>
      <c r="C858">
        <v>533278</v>
      </c>
      <c r="D858" t="s">
        <v>1713</v>
      </c>
      <c r="E858" t="s">
        <v>1084</v>
      </c>
    </row>
    <row r="859" spans="2:5">
      <c r="B859" t="s">
        <v>1714</v>
      </c>
      <c r="C859">
        <v>501831</v>
      </c>
      <c r="D859" t="s">
        <v>406</v>
      </c>
      <c r="E859" t="s">
        <v>466</v>
      </c>
    </row>
    <row r="860" spans="2:5">
      <c r="B860" t="s">
        <v>1715</v>
      </c>
      <c r="C860">
        <v>520131</v>
      </c>
      <c r="D860" t="s">
        <v>406</v>
      </c>
      <c r="E860" t="s">
        <v>478</v>
      </c>
    </row>
    <row r="861" spans="2:5">
      <c r="B861" t="s">
        <v>1716</v>
      </c>
      <c r="C861">
        <v>508571</v>
      </c>
      <c r="D861" t="s">
        <v>406</v>
      </c>
      <c r="E861" t="s">
        <v>886</v>
      </c>
    </row>
    <row r="862" spans="2:5">
      <c r="B862" t="s">
        <v>1717</v>
      </c>
      <c r="C862">
        <v>513353</v>
      </c>
      <c r="D862" t="s">
        <v>406</v>
      </c>
      <c r="E862" t="s">
        <v>566</v>
      </c>
    </row>
    <row r="863" spans="2:5">
      <c r="B863" t="s">
        <v>1718</v>
      </c>
      <c r="C863">
        <v>540678</v>
      </c>
      <c r="D863" t="s">
        <v>1719</v>
      </c>
      <c r="E863" t="s">
        <v>1654</v>
      </c>
    </row>
    <row r="864" spans="2:5">
      <c r="B864" t="s">
        <v>1720</v>
      </c>
      <c r="C864">
        <v>539436</v>
      </c>
      <c r="D864" t="s">
        <v>1721</v>
      </c>
      <c r="E864" t="s">
        <v>895</v>
      </c>
    </row>
    <row r="865" spans="2:5">
      <c r="B865" t="s">
        <v>1722</v>
      </c>
      <c r="C865">
        <v>500830</v>
      </c>
      <c r="D865" t="s">
        <v>1723</v>
      </c>
      <c r="E865" t="s">
        <v>588</v>
      </c>
    </row>
    <row r="866" spans="2:5">
      <c r="B866" t="s">
        <v>1724</v>
      </c>
      <c r="C866">
        <v>500830</v>
      </c>
      <c r="D866" t="s">
        <v>1723</v>
      </c>
      <c r="E866" t="s">
        <v>588</v>
      </c>
    </row>
    <row r="867" spans="2:5">
      <c r="B867" t="s">
        <v>1725</v>
      </c>
      <c r="C867">
        <v>531210</v>
      </c>
      <c r="D867" t="s">
        <v>406</v>
      </c>
      <c r="E867" t="s">
        <v>444</v>
      </c>
    </row>
    <row r="868" spans="2:5">
      <c r="B868" t="s">
        <v>1726</v>
      </c>
      <c r="C868">
        <v>540023</v>
      </c>
      <c r="D868" t="s">
        <v>406</v>
      </c>
      <c r="E868" t="s">
        <v>1145</v>
      </c>
    </row>
    <row r="869" spans="2:5">
      <c r="B869" t="s">
        <v>1727</v>
      </c>
      <c r="C869">
        <v>524752</v>
      </c>
      <c r="D869" t="s">
        <v>406</v>
      </c>
      <c r="E869" t="s">
        <v>444</v>
      </c>
    </row>
    <row r="870" spans="2:5">
      <c r="B870" t="s">
        <v>1728</v>
      </c>
      <c r="C870">
        <v>534691</v>
      </c>
      <c r="D870" t="s">
        <v>406</v>
      </c>
      <c r="E870" t="s">
        <v>389</v>
      </c>
    </row>
    <row r="871" spans="2:5">
      <c r="B871" t="s">
        <v>1729</v>
      </c>
      <c r="C871">
        <v>535267</v>
      </c>
      <c r="D871" t="s">
        <v>406</v>
      </c>
      <c r="E871" t="s">
        <v>423</v>
      </c>
    </row>
    <row r="872" spans="2:5">
      <c r="B872" t="s">
        <v>1730</v>
      </c>
      <c r="C872">
        <v>531216</v>
      </c>
      <c r="D872" t="s">
        <v>406</v>
      </c>
      <c r="E872" t="s">
        <v>423</v>
      </c>
    </row>
    <row r="873" spans="2:5">
      <c r="B873" t="s">
        <v>1731</v>
      </c>
      <c r="C873">
        <v>533272</v>
      </c>
      <c r="D873" t="s">
        <v>1732</v>
      </c>
      <c r="E873" t="s">
        <v>484</v>
      </c>
    </row>
    <row r="874" spans="2:5">
      <c r="B874" t="s">
        <v>1733</v>
      </c>
      <c r="C874">
        <v>539986</v>
      </c>
      <c r="D874" t="s">
        <v>406</v>
      </c>
      <c r="E874" t="s">
        <v>601</v>
      </c>
    </row>
    <row r="875" spans="2:5">
      <c r="B875" t="s">
        <v>1734</v>
      </c>
      <c r="C875">
        <v>532342</v>
      </c>
      <c r="D875" t="s">
        <v>406</v>
      </c>
      <c r="E875" t="s">
        <v>392</v>
      </c>
    </row>
    <row r="876" spans="2:5">
      <c r="B876" t="s">
        <v>1735</v>
      </c>
      <c r="C876">
        <v>531041</v>
      </c>
      <c r="D876" t="s">
        <v>406</v>
      </c>
      <c r="E876" t="s">
        <v>428</v>
      </c>
    </row>
    <row r="877" spans="2:5">
      <c r="B877" t="s">
        <v>1736</v>
      </c>
      <c r="C877">
        <v>532456</v>
      </c>
      <c r="D877" t="s">
        <v>1737</v>
      </c>
      <c r="E877" t="s">
        <v>503</v>
      </c>
    </row>
    <row r="878" spans="2:5">
      <c r="B878" t="s">
        <v>1738</v>
      </c>
      <c r="C878">
        <v>532339</v>
      </c>
      <c r="D878" t="s">
        <v>1739</v>
      </c>
      <c r="E878" t="s">
        <v>891</v>
      </c>
    </row>
    <row r="879" spans="2:5">
      <c r="B879" t="s">
        <v>1740</v>
      </c>
      <c r="C879">
        <v>507833</v>
      </c>
      <c r="D879" t="s">
        <v>406</v>
      </c>
      <c r="E879" t="s">
        <v>731</v>
      </c>
    </row>
    <row r="880" spans="2:5">
      <c r="B880" t="s">
        <v>1741</v>
      </c>
      <c r="C880">
        <v>522231</v>
      </c>
      <c r="D880" t="s">
        <v>406</v>
      </c>
      <c r="E880" t="s">
        <v>804</v>
      </c>
    </row>
    <row r="881" spans="2:5">
      <c r="B881" t="s">
        <v>1742</v>
      </c>
      <c r="C881">
        <v>538965</v>
      </c>
      <c r="D881" t="s">
        <v>406</v>
      </c>
      <c r="E881" t="s">
        <v>444</v>
      </c>
    </row>
    <row r="882" spans="2:5">
      <c r="B882" t="s">
        <v>1743</v>
      </c>
      <c r="C882">
        <v>539266</v>
      </c>
      <c r="D882" t="s">
        <v>406</v>
      </c>
      <c r="E882" t="s">
        <v>426</v>
      </c>
    </row>
    <row r="883" spans="2:5">
      <c r="B883" t="s">
        <v>1744</v>
      </c>
      <c r="C883">
        <v>504340</v>
      </c>
      <c r="D883" t="s">
        <v>406</v>
      </c>
      <c r="E883" t="s">
        <v>389</v>
      </c>
    </row>
    <row r="884" spans="2:5">
      <c r="B884" t="s">
        <v>1745</v>
      </c>
      <c r="C884">
        <v>539991</v>
      </c>
      <c r="D884" t="s">
        <v>1746</v>
      </c>
      <c r="E884" t="s">
        <v>772</v>
      </c>
    </row>
    <row r="885" spans="2:5">
      <c r="B885" t="s">
        <v>1747</v>
      </c>
      <c r="C885">
        <v>526829</v>
      </c>
      <c r="D885" t="s">
        <v>406</v>
      </c>
      <c r="E885" t="s">
        <v>616</v>
      </c>
    </row>
    <row r="886" spans="2:5">
      <c r="B886" t="s">
        <v>1748</v>
      </c>
      <c r="C886">
        <v>526829</v>
      </c>
      <c r="D886" t="s">
        <v>1749</v>
      </c>
      <c r="E886" t="s">
        <v>616</v>
      </c>
    </row>
    <row r="887" spans="2:5">
      <c r="B887" t="s">
        <v>1750</v>
      </c>
      <c r="C887">
        <v>526829</v>
      </c>
      <c r="D887" t="s">
        <v>406</v>
      </c>
      <c r="E887" t="s">
        <v>616</v>
      </c>
    </row>
    <row r="888" spans="2:5">
      <c r="B888" t="s">
        <v>1751</v>
      </c>
      <c r="C888">
        <v>539091</v>
      </c>
      <c r="D888" t="s">
        <v>406</v>
      </c>
      <c r="E888" t="s">
        <v>426</v>
      </c>
    </row>
    <row r="889" spans="2:5">
      <c r="B889" t="s">
        <v>1752</v>
      </c>
      <c r="C889">
        <v>532902</v>
      </c>
      <c r="D889" t="s">
        <v>1753</v>
      </c>
      <c r="E889" t="s">
        <v>492</v>
      </c>
    </row>
    <row r="890" spans="2:5">
      <c r="B890" t="s">
        <v>1754</v>
      </c>
      <c r="C890" t="s">
        <v>406</v>
      </c>
      <c r="D890" t="s">
        <v>1755</v>
      </c>
      <c r="E890" t="s">
        <v>497</v>
      </c>
    </row>
    <row r="891" spans="2:5">
      <c r="B891" t="s">
        <v>1756</v>
      </c>
      <c r="C891">
        <v>531344</v>
      </c>
      <c r="D891" t="s">
        <v>1757</v>
      </c>
      <c r="E891" t="s">
        <v>529</v>
      </c>
    </row>
    <row r="892" spans="2:5">
      <c r="B892" t="s">
        <v>1758</v>
      </c>
      <c r="C892">
        <v>531344</v>
      </c>
      <c r="D892" t="s">
        <v>1757</v>
      </c>
      <c r="E892" t="s">
        <v>529</v>
      </c>
    </row>
    <row r="893" spans="2:5">
      <c r="B893" t="s">
        <v>1759</v>
      </c>
      <c r="C893">
        <v>540597</v>
      </c>
      <c r="D893" t="s">
        <v>406</v>
      </c>
      <c r="E893" t="s">
        <v>727</v>
      </c>
    </row>
    <row r="894" spans="2:5">
      <c r="B894" t="s">
        <v>1760</v>
      </c>
      <c r="C894">
        <v>531067</v>
      </c>
      <c r="D894" t="s">
        <v>406</v>
      </c>
      <c r="E894" t="s">
        <v>423</v>
      </c>
    </row>
    <row r="895" spans="2:5">
      <c r="B895" t="s">
        <v>1761</v>
      </c>
      <c r="C895">
        <v>531067</v>
      </c>
      <c r="D895" t="s">
        <v>406</v>
      </c>
      <c r="E895" t="s">
        <v>423</v>
      </c>
    </row>
    <row r="896" spans="2:5">
      <c r="B896" t="s">
        <v>1762</v>
      </c>
      <c r="C896">
        <v>506935</v>
      </c>
      <c r="D896" t="s">
        <v>406</v>
      </c>
      <c r="E896" t="s">
        <v>499</v>
      </c>
    </row>
    <row r="897" spans="2:5">
      <c r="B897" t="s">
        <v>1763</v>
      </c>
      <c r="C897">
        <v>531460</v>
      </c>
      <c r="D897" t="s">
        <v>406</v>
      </c>
      <c r="E897" t="s">
        <v>704</v>
      </c>
    </row>
    <row r="898" spans="2:5">
      <c r="B898" t="s">
        <v>1764</v>
      </c>
      <c r="C898">
        <v>523232</v>
      </c>
      <c r="D898" t="s">
        <v>406</v>
      </c>
      <c r="E898" t="s">
        <v>616</v>
      </c>
    </row>
    <row r="899" spans="2:5">
      <c r="B899" t="s">
        <v>1765</v>
      </c>
      <c r="C899">
        <v>538868</v>
      </c>
      <c r="D899" t="s">
        <v>406</v>
      </c>
      <c r="E899" t="s">
        <v>423</v>
      </c>
    </row>
    <row r="900" spans="2:5">
      <c r="B900" t="s">
        <v>1766</v>
      </c>
      <c r="C900" t="s">
        <v>406</v>
      </c>
      <c r="D900" t="s">
        <v>1767</v>
      </c>
      <c r="E900" t="s">
        <v>417</v>
      </c>
    </row>
    <row r="901" spans="2:5">
      <c r="B901" t="s">
        <v>1768</v>
      </c>
      <c r="C901">
        <v>522295</v>
      </c>
      <c r="D901" t="s">
        <v>1769</v>
      </c>
      <c r="E901" t="s">
        <v>601</v>
      </c>
    </row>
    <row r="902" spans="2:5">
      <c r="B902" t="s">
        <v>1770</v>
      </c>
      <c r="C902">
        <v>531556</v>
      </c>
      <c r="D902" t="s">
        <v>1771</v>
      </c>
      <c r="E902" t="s">
        <v>464</v>
      </c>
    </row>
    <row r="903" spans="2:5">
      <c r="B903" t="s">
        <v>1772</v>
      </c>
      <c r="C903">
        <v>524506</v>
      </c>
      <c r="D903" t="s">
        <v>406</v>
      </c>
      <c r="E903" t="s">
        <v>444</v>
      </c>
    </row>
    <row r="904" spans="2:5">
      <c r="B904" t="s">
        <v>1773</v>
      </c>
      <c r="C904">
        <v>530755</v>
      </c>
      <c r="D904" t="s">
        <v>1774</v>
      </c>
      <c r="E904" t="s">
        <v>1775</v>
      </c>
    </row>
    <row r="905" spans="2:5">
      <c r="B905" t="s">
        <v>1776</v>
      </c>
      <c r="C905">
        <v>532941</v>
      </c>
      <c r="D905" t="s">
        <v>1777</v>
      </c>
      <c r="E905" t="s">
        <v>704</v>
      </c>
    </row>
    <row r="906" spans="2:5">
      <c r="B906" t="s">
        <v>1778</v>
      </c>
      <c r="C906">
        <v>507543</v>
      </c>
      <c r="D906" t="s">
        <v>406</v>
      </c>
      <c r="E906" t="s">
        <v>655</v>
      </c>
    </row>
    <row r="907" spans="2:5">
      <c r="B907" t="s">
        <v>1779</v>
      </c>
      <c r="C907">
        <v>533167</v>
      </c>
      <c r="D907" t="s">
        <v>406</v>
      </c>
      <c r="E907" t="s">
        <v>804</v>
      </c>
    </row>
    <row r="908" spans="2:5">
      <c r="B908" t="s">
        <v>1780</v>
      </c>
      <c r="C908">
        <v>506395</v>
      </c>
      <c r="D908" t="s">
        <v>1781</v>
      </c>
      <c r="E908" t="s">
        <v>914</v>
      </c>
    </row>
    <row r="909" spans="2:5">
      <c r="B909" t="s">
        <v>1782</v>
      </c>
      <c r="C909">
        <v>526737</v>
      </c>
      <c r="D909" t="s">
        <v>406</v>
      </c>
      <c r="E909" t="s">
        <v>727</v>
      </c>
    </row>
    <row r="910" spans="2:5">
      <c r="B910" t="s">
        <v>1783</v>
      </c>
      <c r="C910">
        <v>540199</v>
      </c>
      <c r="D910" t="s">
        <v>406</v>
      </c>
      <c r="E910" t="s">
        <v>389</v>
      </c>
    </row>
    <row r="911" spans="2:5">
      <c r="B911" t="s">
        <v>1784</v>
      </c>
      <c r="C911">
        <v>532179</v>
      </c>
      <c r="D911" t="s">
        <v>1785</v>
      </c>
      <c r="E911" t="s">
        <v>724</v>
      </c>
    </row>
    <row r="912" spans="2:5">
      <c r="B912" t="s">
        <v>1786</v>
      </c>
      <c r="C912">
        <v>530859</v>
      </c>
      <c r="D912" t="s">
        <v>406</v>
      </c>
      <c r="E912" t="s">
        <v>400</v>
      </c>
    </row>
    <row r="913" spans="2:5">
      <c r="B913" t="s">
        <v>1787</v>
      </c>
      <c r="C913">
        <v>530545</v>
      </c>
      <c r="D913" t="s">
        <v>406</v>
      </c>
      <c r="E913" t="s">
        <v>395</v>
      </c>
    </row>
    <row r="914" spans="2:5">
      <c r="B914" t="s">
        <v>1788</v>
      </c>
      <c r="C914">
        <v>530545</v>
      </c>
      <c r="D914" t="s">
        <v>406</v>
      </c>
      <c r="E914" t="s">
        <v>395</v>
      </c>
    </row>
    <row r="915" spans="2:5">
      <c r="B915" t="s">
        <v>1789</v>
      </c>
      <c r="C915">
        <v>523100</v>
      </c>
      <c r="D915" t="s">
        <v>406</v>
      </c>
      <c r="E915" t="s">
        <v>438</v>
      </c>
    </row>
    <row r="916" spans="2:5">
      <c r="B916" t="s">
        <v>1790</v>
      </c>
      <c r="C916">
        <v>508814</v>
      </c>
      <c r="D916" t="s">
        <v>1791</v>
      </c>
      <c r="E916" t="s">
        <v>454</v>
      </c>
    </row>
    <row r="917" spans="2:5">
      <c r="B917" t="s">
        <v>1792</v>
      </c>
      <c r="C917">
        <v>538922</v>
      </c>
      <c r="D917" t="s">
        <v>406</v>
      </c>
      <c r="E917" t="s">
        <v>499</v>
      </c>
    </row>
    <row r="918" spans="2:5">
      <c r="B918" t="s">
        <v>1793</v>
      </c>
      <c r="C918">
        <v>526550</v>
      </c>
      <c r="D918" t="s">
        <v>1794</v>
      </c>
      <c r="E918" t="s">
        <v>607</v>
      </c>
    </row>
    <row r="919" spans="2:5">
      <c r="B919" t="s">
        <v>1795</v>
      </c>
      <c r="C919">
        <v>531624</v>
      </c>
      <c r="D919" t="s">
        <v>1796</v>
      </c>
      <c r="E919" t="s">
        <v>492</v>
      </c>
    </row>
    <row r="920" spans="2:5">
      <c r="B920" t="s">
        <v>1797</v>
      </c>
      <c r="C920">
        <v>523415</v>
      </c>
      <c r="D920" t="s">
        <v>406</v>
      </c>
      <c r="E920" t="s">
        <v>438</v>
      </c>
    </row>
    <row r="921" spans="2:5">
      <c r="B921" t="s">
        <v>1798</v>
      </c>
      <c r="C921">
        <v>534920</v>
      </c>
      <c r="D921" t="s">
        <v>406</v>
      </c>
      <c r="E921" t="s">
        <v>392</v>
      </c>
    </row>
    <row r="922" spans="2:5">
      <c r="B922" t="s">
        <v>1799</v>
      </c>
      <c r="C922">
        <v>533144</v>
      </c>
      <c r="D922" t="s">
        <v>1800</v>
      </c>
      <c r="E922" t="s">
        <v>1409</v>
      </c>
    </row>
    <row r="923" spans="2:5">
      <c r="B923" t="s">
        <v>1801</v>
      </c>
      <c r="C923">
        <v>542641</v>
      </c>
      <c r="D923" t="s">
        <v>1802</v>
      </c>
      <c r="E923" t="s">
        <v>423</v>
      </c>
    </row>
    <row r="924" spans="2:5">
      <c r="B924" t="s">
        <v>1803</v>
      </c>
      <c r="C924">
        <v>538770</v>
      </c>
      <c r="D924" t="s">
        <v>406</v>
      </c>
      <c r="E924" t="s">
        <v>492</v>
      </c>
    </row>
    <row r="925" spans="2:5">
      <c r="B925" t="s">
        <v>1804</v>
      </c>
      <c r="C925">
        <v>512093</v>
      </c>
      <c r="D925" t="s">
        <v>406</v>
      </c>
      <c r="E925" t="s">
        <v>499</v>
      </c>
    </row>
    <row r="926" spans="2:5">
      <c r="B926" t="s">
        <v>1805</v>
      </c>
      <c r="C926">
        <v>522001</v>
      </c>
      <c r="D926" t="s">
        <v>406</v>
      </c>
      <c r="E926" t="s">
        <v>484</v>
      </c>
    </row>
    <row r="927" spans="2:5">
      <c r="B927" t="s">
        <v>1806</v>
      </c>
      <c r="C927">
        <v>509472</v>
      </c>
      <c r="D927" t="s">
        <v>406</v>
      </c>
      <c r="E927" t="s">
        <v>428</v>
      </c>
    </row>
    <row r="928" spans="2:5">
      <c r="B928" t="s">
        <v>1807</v>
      </c>
      <c r="C928">
        <v>524388</v>
      </c>
      <c r="D928" t="s">
        <v>406</v>
      </c>
      <c r="E928" t="s">
        <v>731</v>
      </c>
    </row>
    <row r="929" spans="2:5">
      <c r="B929" t="s">
        <v>1808</v>
      </c>
      <c r="C929">
        <v>539527</v>
      </c>
      <c r="D929" t="s">
        <v>406</v>
      </c>
      <c r="E929" t="s">
        <v>1326</v>
      </c>
    </row>
    <row r="930" spans="2:5">
      <c r="B930" t="s">
        <v>1809</v>
      </c>
      <c r="C930">
        <v>532392</v>
      </c>
      <c r="D930" t="s">
        <v>1810</v>
      </c>
      <c r="E930" t="s">
        <v>409</v>
      </c>
    </row>
    <row r="931" spans="2:5">
      <c r="B931" t="s">
        <v>1811</v>
      </c>
      <c r="C931" t="s">
        <v>406</v>
      </c>
      <c r="D931" t="s">
        <v>1812</v>
      </c>
      <c r="E931" t="s">
        <v>417</v>
      </c>
    </row>
    <row r="932" spans="2:5">
      <c r="B932" t="s">
        <v>1813</v>
      </c>
      <c r="C932">
        <v>541770</v>
      </c>
      <c r="D932" t="s">
        <v>1814</v>
      </c>
      <c r="E932" t="s">
        <v>423</v>
      </c>
    </row>
    <row r="933" spans="2:5">
      <c r="B933" t="s">
        <v>1815</v>
      </c>
      <c r="C933">
        <v>539131</v>
      </c>
      <c r="D933" t="s">
        <v>406</v>
      </c>
      <c r="E933" t="s">
        <v>426</v>
      </c>
    </row>
    <row r="934" spans="2:5">
      <c r="B934" t="s">
        <v>1816</v>
      </c>
      <c r="C934">
        <v>512379</v>
      </c>
      <c r="D934" t="s">
        <v>406</v>
      </c>
      <c r="E934" t="s">
        <v>499</v>
      </c>
    </row>
    <row r="935" spans="2:5">
      <c r="B935" t="s">
        <v>1817</v>
      </c>
      <c r="C935">
        <v>511413</v>
      </c>
      <c r="D935" t="s">
        <v>1818</v>
      </c>
      <c r="E935" t="s">
        <v>423</v>
      </c>
    </row>
    <row r="936" spans="2:5">
      <c r="B936" t="s">
        <v>1819</v>
      </c>
      <c r="C936">
        <v>526269</v>
      </c>
      <c r="D936" t="s">
        <v>406</v>
      </c>
      <c r="E936" t="s">
        <v>566</v>
      </c>
    </row>
    <row r="937" spans="2:5">
      <c r="B937" t="s">
        <v>1820</v>
      </c>
      <c r="C937">
        <v>526977</v>
      </c>
      <c r="D937" t="s">
        <v>406</v>
      </c>
      <c r="E937" t="s">
        <v>729</v>
      </c>
    </row>
    <row r="938" spans="2:5">
      <c r="B938" t="s">
        <v>1821</v>
      </c>
      <c r="C938">
        <v>500092</v>
      </c>
      <c r="D938" t="s">
        <v>1822</v>
      </c>
      <c r="E938" t="s">
        <v>389</v>
      </c>
    </row>
    <row r="939" spans="2:5">
      <c r="B939" t="s">
        <v>1823</v>
      </c>
      <c r="C939">
        <v>539876</v>
      </c>
      <c r="D939" t="s">
        <v>1824</v>
      </c>
      <c r="E939" t="s">
        <v>1171</v>
      </c>
    </row>
    <row r="940" spans="2:5">
      <c r="B940" t="s">
        <v>1825</v>
      </c>
      <c r="C940" t="s">
        <v>406</v>
      </c>
      <c r="D940" t="s">
        <v>1826</v>
      </c>
      <c r="E940" t="s">
        <v>417</v>
      </c>
    </row>
    <row r="941" spans="2:5">
      <c r="B941" t="s">
        <v>1827</v>
      </c>
      <c r="C941">
        <v>538521</v>
      </c>
      <c r="D941" t="s">
        <v>406</v>
      </c>
      <c r="E941" t="s">
        <v>1409</v>
      </c>
    </row>
    <row r="942" spans="2:5">
      <c r="B942" t="s">
        <v>1828</v>
      </c>
      <c r="C942">
        <v>540903</v>
      </c>
      <c r="D942" t="s">
        <v>406</v>
      </c>
      <c r="E942" t="s">
        <v>490</v>
      </c>
    </row>
    <row r="943" spans="2:5">
      <c r="B943" t="s">
        <v>1829</v>
      </c>
      <c r="C943">
        <v>530067</v>
      </c>
      <c r="D943" t="s">
        <v>406</v>
      </c>
      <c r="E943" t="s">
        <v>423</v>
      </c>
    </row>
    <row r="944" spans="2:5">
      <c r="B944" t="s">
        <v>1830</v>
      </c>
      <c r="C944">
        <v>526027</v>
      </c>
      <c r="D944" t="s">
        <v>1831</v>
      </c>
      <c r="E944" t="s">
        <v>480</v>
      </c>
    </row>
    <row r="945" spans="2:5">
      <c r="B945" t="s">
        <v>1832</v>
      </c>
      <c r="C945">
        <v>511710</v>
      </c>
      <c r="D945" t="s">
        <v>406</v>
      </c>
      <c r="E945" t="s">
        <v>423</v>
      </c>
    </row>
    <row r="946" spans="2:5">
      <c r="B946" t="s">
        <v>1833</v>
      </c>
      <c r="C946">
        <v>500480</v>
      </c>
      <c r="D946" t="s">
        <v>1834</v>
      </c>
      <c r="E946" t="s">
        <v>414</v>
      </c>
    </row>
    <row r="947" spans="2:5">
      <c r="B947" t="s">
        <v>1835</v>
      </c>
      <c r="C947">
        <v>500480</v>
      </c>
      <c r="D947" t="s">
        <v>1834</v>
      </c>
      <c r="E947" t="s">
        <v>414</v>
      </c>
    </row>
    <row r="948" spans="2:5">
      <c r="B948" t="s">
        <v>1836</v>
      </c>
      <c r="C948">
        <v>530843</v>
      </c>
      <c r="D948" t="s">
        <v>1837</v>
      </c>
      <c r="E948" t="s">
        <v>588</v>
      </c>
    </row>
    <row r="949" spans="2:5">
      <c r="B949" t="s">
        <v>1838</v>
      </c>
      <c r="C949">
        <v>532332</v>
      </c>
      <c r="D949" t="s">
        <v>1839</v>
      </c>
      <c r="E949" t="s">
        <v>499</v>
      </c>
    </row>
    <row r="950" spans="2:5">
      <c r="B950" t="s">
        <v>1840</v>
      </c>
      <c r="C950">
        <v>531472</v>
      </c>
      <c r="D950" t="s">
        <v>406</v>
      </c>
      <c r="E950" t="s">
        <v>704</v>
      </c>
    </row>
    <row r="951" spans="2:5">
      <c r="B951" t="s">
        <v>1841</v>
      </c>
      <c r="C951">
        <v>532640</v>
      </c>
      <c r="D951" t="s">
        <v>1842</v>
      </c>
      <c r="E951" t="s">
        <v>930</v>
      </c>
    </row>
    <row r="952" spans="2:5">
      <c r="B952" t="s">
        <v>1843</v>
      </c>
      <c r="C952">
        <v>532640</v>
      </c>
      <c r="D952" t="s">
        <v>1842</v>
      </c>
      <c r="E952" t="s">
        <v>930</v>
      </c>
    </row>
    <row r="953" spans="2:5">
      <c r="B953" t="s">
        <v>1844</v>
      </c>
      <c r="C953">
        <v>532271</v>
      </c>
      <c r="D953" t="s">
        <v>406</v>
      </c>
      <c r="E953" t="s">
        <v>499</v>
      </c>
    </row>
    <row r="954" spans="2:5">
      <c r="B954" t="s">
        <v>1845</v>
      </c>
      <c r="C954">
        <v>532173</v>
      </c>
      <c r="D954" t="s">
        <v>1846</v>
      </c>
      <c r="E954" t="s">
        <v>499</v>
      </c>
    </row>
    <row r="955" spans="2:5">
      <c r="B955" t="s">
        <v>1847</v>
      </c>
      <c r="C955">
        <v>532175</v>
      </c>
      <c r="D955" t="s">
        <v>1848</v>
      </c>
      <c r="E955" t="s">
        <v>392</v>
      </c>
    </row>
    <row r="956" spans="2:5">
      <c r="B956" t="s">
        <v>1849</v>
      </c>
      <c r="C956">
        <v>533151</v>
      </c>
      <c r="D956" t="s">
        <v>1850</v>
      </c>
      <c r="E956" t="s">
        <v>930</v>
      </c>
    </row>
    <row r="957" spans="2:5">
      <c r="B957" t="s">
        <v>1851</v>
      </c>
      <c r="C957">
        <v>533160</v>
      </c>
      <c r="D957" t="s">
        <v>1852</v>
      </c>
      <c r="E957" t="s">
        <v>492</v>
      </c>
    </row>
    <row r="958" spans="2:5">
      <c r="B958" t="s">
        <v>1853</v>
      </c>
      <c r="C958" t="s">
        <v>406</v>
      </c>
      <c r="D958" t="s">
        <v>1854</v>
      </c>
      <c r="E958" t="s">
        <v>417</v>
      </c>
    </row>
    <row r="959" spans="2:5">
      <c r="B959" t="s">
        <v>1855</v>
      </c>
      <c r="C959" t="s">
        <v>406</v>
      </c>
      <c r="D959" t="s">
        <v>1856</v>
      </c>
      <c r="E959" t="s">
        <v>417</v>
      </c>
    </row>
    <row r="960" spans="2:5">
      <c r="B960" t="s">
        <v>1857</v>
      </c>
      <c r="C960">
        <v>517514</v>
      </c>
      <c r="D960" t="s">
        <v>406</v>
      </c>
      <c r="E960" t="s">
        <v>591</v>
      </c>
    </row>
    <row r="961" spans="2:5">
      <c r="B961" t="s">
        <v>1858</v>
      </c>
      <c r="C961">
        <v>517514</v>
      </c>
      <c r="D961" t="s">
        <v>406</v>
      </c>
      <c r="E961" t="s">
        <v>591</v>
      </c>
    </row>
    <row r="962" spans="2:5">
      <c r="B962" t="s">
        <v>1859</v>
      </c>
      <c r="C962">
        <v>500096</v>
      </c>
      <c r="D962" t="s">
        <v>1860</v>
      </c>
      <c r="E962" t="s">
        <v>588</v>
      </c>
    </row>
    <row r="963" spans="2:5">
      <c r="B963" t="s">
        <v>1861</v>
      </c>
      <c r="C963">
        <v>500096</v>
      </c>
      <c r="D963" t="s">
        <v>1860</v>
      </c>
      <c r="E963" t="s">
        <v>588</v>
      </c>
    </row>
    <row r="964" spans="2:5">
      <c r="B964" t="s">
        <v>1862</v>
      </c>
      <c r="C964">
        <v>526821</v>
      </c>
      <c r="D964" t="s">
        <v>406</v>
      </c>
      <c r="E964" t="s">
        <v>566</v>
      </c>
    </row>
    <row r="965" spans="2:5">
      <c r="B965" t="s">
        <v>1863</v>
      </c>
      <c r="C965">
        <v>530825</v>
      </c>
      <c r="D965" t="s">
        <v>406</v>
      </c>
      <c r="E965" t="s">
        <v>566</v>
      </c>
    </row>
    <row r="966" spans="2:5">
      <c r="B966" t="s">
        <v>1864</v>
      </c>
      <c r="C966">
        <v>530825</v>
      </c>
      <c r="D966" t="s">
        <v>406</v>
      </c>
      <c r="E966" t="s">
        <v>566</v>
      </c>
    </row>
    <row r="967" spans="2:5">
      <c r="B967" t="s">
        <v>1865</v>
      </c>
      <c r="C967">
        <v>501148</v>
      </c>
      <c r="D967" t="s">
        <v>406</v>
      </c>
      <c r="E967" t="s">
        <v>426</v>
      </c>
    </row>
    <row r="968" spans="2:5">
      <c r="B968" t="s">
        <v>1866</v>
      </c>
      <c r="C968">
        <v>542216</v>
      </c>
      <c r="D968" t="s">
        <v>1867</v>
      </c>
      <c r="E968" t="s">
        <v>1868</v>
      </c>
    </row>
    <row r="969" spans="2:5">
      <c r="B969" t="s">
        <v>1869</v>
      </c>
      <c r="C969">
        <v>500097</v>
      </c>
      <c r="D969" t="s">
        <v>1870</v>
      </c>
      <c r="E969" t="s">
        <v>1105</v>
      </c>
    </row>
    <row r="970" spans="2:5">
      <c r="B970" t="s">
        <v>1871</v>
      </c>
      <c r="C970">
        <v>539900</v>
      </c>
      <c r="D970" t="s">
        <v>406</v>
      </c>
      <c r="E970" t="s">
        <v>428</v>
      </c>
    </row>
    <row r="971" spans="2:5">
      <c r="B971" t="s">
        <v>1872</v>
      </c>
      <c r="C971">
        <v>521220</v>
      </c>
      <c r="D971" t="s">
        <v>1873</v>
      </c>
      <c r="E971" t="s">
        <v>421</v>
      </c>
    </row>
    <row r="972" spans="2:5">
      <c r="B972" t="s">
        <v>1874</v>
      </c>
      <c r="C972" t="s">
        <v>406</v>
      </c>
      <c r="D972" t="s">
        <v>1875</v>
      </c>
      <c r="E972" t="s">
        <v>417</v>
      </c>
    </row>
    <row r="973" spans="2:5">
      <c r="B973" t="s">
        <v>1876</v>
      </c>
      <c r="C973">
        <v>532329</v>
      </c>
      <c r="D973" t="s">
        <v>406</v>
      </c>
      <c r="E973" t="s">
        <v>499</v>
      </c>
    </row>
    <row r="974" spans="2:5">
      <c r="B974" t="s">
        <v>1877</v>
      </c>
      <c r="C974">
        <v>532329</v>
      </c>
      <c r="D974" t="s">
        <v>406</v>
      </c>
      <c r="E974" t="s">
        <v>499</v>
      </c>
    </row>
    <row r="975" spans="2:5">
      <c r="B975" t="s">
        <v>1878</v>
      </c>
      <c r="C975">
        <v>540361</v>
      </c>
      <c r="D975" t="s">
        <v>406</v>
      </c>
      <c r="E975" t="s">
        <v>428</v>
      </c>
    </row>
    <row r="976" spans="2:5">
      <c r="B976" t="s">
        <v>1879</v>
      </c>
      <c r="C976">
        <v>539770</v>
      </c>
      <c r="D976" t="s">
        <v>406</v>
      </c>
      <c r="E976" t="s">
        <v>389</v>
      </c>
    </row>
    <row r="977" spans="2:5">
      <c r="B977" t="s">
        <v>1880</v>
      </c>
      <c r="C977">
        <v>539884</v>
      </c>
      <c r="D977" t="s">
        <v>406</v>
      </c>
      <c r="E977" t="s">
        <v>520</v>
      </c>
    </row>
    <row r="978" spans="2:5">
      <c r="B978" t="s">
        <v>1881</v>
      </c>
      <c r="C978">
        <v>532528</v>
      </c>
      <c r="D978" t="s">
        <v>1882</v>
      </c>
      <c r="E978" t="s">
        <v>499</v>
      </c>
    </row>
    <row r="979" spans="2:5">
      <c r="B979" t="s">
        <v>1883</v>
      </c>
      <c r="C979">
        <v>530171</v>
      </c>
      <c r="D979" t="s">
        <v>406</v>
      </c>
      <c r="E979" t="s">
        <v>389</v>
      </c>
    </row>
    <row r="980" spans="2:5">
      <c r="B980" t="s">
        <v>1884</v>
      </c>
      <c r="C980">
        <v>530393</v>
      </c>
      <c r="D980" t="s">
        <v>1885</v>
      </c>
      <c r="E980" t="s">
        <v>389</v>
      </c>
    </row>
    <row r="981" spans="2:5">
      <c r="B981" t="s">
        <v>1886</v>
      </c>
      <c r="C981">
        <v>532772</v>
      </c>
      <c r="D981" t="s">
        <v>1887</v>
      </c>
      <c r="E981" t="s">
        <v>724</v>
      </c>
    </row>
    <row r="982" spans="2:5">
      <c r="B982" t="s">
        <v>1888</v>
      </c>
      <c r="C982">
        <v>511611</v>
      </c>
      <c r="D982" t="s">
        <v>1889</v>
      </c>
      <c r="E982" t="s">
        <v>423</v>
      </c>
    </row>
    <row r="983" spans="2:5">
      <c r="B983" t="s">
        <v>1890</v>
      </c>
      <c r="C983">
        <v>502820</v>
      </c>
      <c r="D983" t="s">
        <v>1891</v>
      </c>
      <c r="E983" t="s">
        <v>421</v>
      </c>
    </row>
    <row r="984" spans="2:5">
      <c r="B984" t="s">
        <v>1892</v>
      </c>
      <c r="C984">
        <v>523369</v>
      </c>
      <c r="D984" t="s">
        <v>406</v>
      </c>
      <c r="E984" t="s">
        <v>1105</v>
      </c>
    </row>
    <row r="985" spans="2:5">
      <c r="B985" t="s">
        <v>1893</v>
      </c>
      <c r="C985">
        <v>523367</v>
      </c>
      <c r="D985" t="s">
        <v>1894</v>
      </c>
      <c r="E985" t="s">
        <v>395</v>
      </c>
    </row>
    <row r="986" spans="2:5">
      <c r="B986" t="s">
        <v>1895</v>
      </c>
      <c r="C986">
        <v>500117</v>
      </c>
      <c r="D986" t="s">
        <v>1896</v>
      </c>
      <c r="E986" t="s">
        <v>620</v>
      </c>
    </row>
    <row r="987" spans="2:5">
      <c r="B987" t="s">
        <v>1897</v>
      </c>
      <c r="C987">
        <v>590031</v>
      </c>
      <c r="D987" t="s">
        <v>1898</v>
      </c>
      <c r="E987" t="s">
        <v>591</v>
      </c>
    </row>
    <row r="988" spans="2:5">
      <c r="B988" t="s">
        <v>1899</v>
      </c>
      <c r="C988">
        <v>590031</v>
      </c>
      <c r="D988" t="s">
        <v>1898</v>
      </c>
      <c r="E988" t="s">
        <v>591</v>
      </c>
    </row>
    <row r="989" spans="2:5">
      <c r="B989" t="s">
        <v>1900</v>
      </c>
      <c r="C989" t="s">
        <v>406</v>
      </c>
      <c r="D989" t="s">
        <v>1901</v>
      </c>
      <c r="E989" t="s">
        <v>417</v>
      </c>
    </row>
    <row r="990" spans="2:5">
      <c r="B990" t="s">
        <v>1902</v>
      </c>
      <c r="C990">
        <v>505703</v>
      </c>
      <c r="D990" t="s">
        <v>406</v>
      </c>
      <c r="E990" t="s">
        <v>414</v>
      </c>
    </row>
    <row r="991" spans="2:5">
      <c r="B991" t="s">
        <v>1903</v>
      </c>
      <c r="C991">
        <v>502137</v>
      </c>
      <c r="D991" t="s">
        <v>1904</v>
      </c>
      <c r="E991" t="s">
        <v>419</v>
      </c>
    </row>
    <row r="992" spans="2:5">
      <c r="B992" t="s">
        <v>1905</v>
      </c>
      <c r="C992">
        <v>512068</v>
      </c>
      <c r="D992" t="s">
        <v>406</v>
      </c>
      <c r="E992" t="s">
        <v>386</v>
      </c>
    </row>
    <row r="993" spans="2:5">
      <c r="B993" t="s">
        <v>1906</v>
      </c>
      <c r="C993">
        <v>542248</v>
      </c>
      <c r="D993" t="s">
        <v>1907</v>
      </c>
      <c r="E993" t="s">
        <v>595</v>
      </c>
    </row>
    <row r="994" spans="2:5">
      <c r="B994" t="s">
        <v>1908</v>
      </c>
      <c r="C994">
        <v>531989</v>
      </c>
      <c r="D994" t="s">
        <v>406</v>
      </c>
      <c r="E994" t="s">
        <v>601</v>
      </c>
    </row>
    <row r="995" spans="2:5">
      <c r="B995" t="s">
        <v>1909</v>
      </c>
      <c r="C995">
        <v>539190</v>
      </c>
      <c r="D995" t="s">
        <v>406</v>
      </c>
      <c r="E995" t="s">
        <v>423</v>
      </c>
    </row>
    <row r="996" spans="2:5">
      <c r="B996" t="s">
        <v>1910</v>
      </c>
      <c r="C996">
        <v>531227</v>
      </c>
      <c r="D996" t="s">
        <v>406</v>
      </c>
      <c r="E996" t="s">
        <v>454</v>
      </c>
    </row>
    <row r="997" spans="2:5">
      <c r="B997" t="s">
        <v>1911</v>
      </c>
      <c r="C997">
        <v>539405</v>
      </c>
      <c r="D997" t="s">
        <v>406</v>
      </c>
      <c r="E997" t="s">
        <v>520</v>
      </c>
    </row>
    <row r="998" spans="2:5">
      <c r="B998" t="s">
        <v>1912</v>
      </c>
      <c r="C998">
        <v>539559</v>
      </c>
      <c r="D998" t="s">
        <v>406</v>
      </c>
      <c r="E998" t="s">
        <v>520</v>
      </c>
    </row>
    <row r="999" spans="2:5">
      <c r="B999" t="s">
        <v>1913</v>
      </c>
      <c r="C999">
        <v>539559</v>
      </c>
      <c r="D999" t="s">
        <v>406</v>
      </c>
      <c r="E999" t="s">
        <v>520</v>
      </c>
    </row>
    <row r="1000" spans="2:5">
      <c r="B1000" t="s">
        <v>1914</v>
      </c>
      <c r="C1000">
        <v>532760</v>
      </c>
      <c r="D1000" t="s">
        <v>1915</v>
      </c>
      <c r="E1000" t="s">
        <v>537</v>
      </c>
    </row>
    <row r="1001" spans="2:5">
      <c r="B1001" t="s">
        <v>1916</v>
      </c>
      <c r="C1001">
        <v>541778</v>
      </c>
      <c r="D1001" t="s">
        <v>406</v>
      </c>
      <c r="E1001" t="s">
        <v>566</v>
      </c>
    </row>
    <row r="1002" spans="2:5">
      <c r="B1002" t="s">
        <v>1917</v>
      </c>
      <c r="C1002">
        <v>500645</v>
      </c>
      <c r="D1002" t="s">
        <v>1918</v>
      </c>
      <c r="E1002" t="s">
        <v>454</v>
      </c>
    </row>
    <row r="1003" spans="2:5">
      <c r="B1003" t="s">
        <v>1919</v>
      </c>
      <c r="C1003">
        <v>506401</v>
      </c>
      <c r="D1003" t="s">
        <v>1920</v>
      </c>
      <c r="E1003" t="s">
        <v>454</v>
      </c>
    </row>
    <row r="1004" spans="2:5">
      <c r="B1004" t="s">
        <v>1921</v>
      </c>
      <c r="C1004">
        <v>514030</v>
      </c>
      <c r="D1004" t="s">
        <v>406</v>
      </c>
      <c r="E1004" t="s">
        <v>421</v>
      </c>
    </row>
    <row r="1005" spans="2:5">
      <c r="B1005" t="s">
        <v>1922</v>
      </c>
      <c r="C1005">
        <v>539455</v>
      </c>
      <c r="D1005" t="s">
        <v>406</v>
      </c>
      <c r="E1005" t="s">
        <v>438</v>
      </c>
    </row>
    <row r="1006" spans="2:5">
      <c r="B1006" t="s">
        <v>1923</v>
      </c>
      <c r="C1006">
        <v>780006</v>
      </c>
      <c r="D1006" t="s">
        <v>406</v>
      </c>
      <c r="E1006" t="s">
        <v>497</v>
      </c>
    </row>
    <row r="1007" spans="2:5">
      <c r="B1007" t="s">
        <v>1924</v>
      </c>
      <c r="C1007">
        <v>532848</v>
      </c>
      <c r="D1007" t="s">
        <v>1925</v>
      </c>
      <c r="E1007" t="s">
        <v>827</v>
      </c>
    </row>
    <row r="1008" spans="2:5">
      <c r="B1008" t="s">
        <v>1926</v>
      </c>
      <c r="C1008">
        <v>539596</v>
      </c>
      <c r="D1008" t="s">
        <v>406</v>
      </c>
      <c r="E1008" t="s">
        <v>389</v>
      </c>
    </row>
    <row r="1009" spans="2:5">
      <c r="B1009" t="s">
        <v>1927</v>
      </c>
      <c r="C1009">
        <v>504286</v>
      </c>
      <c r="D1009" t="s">
        <v>1928</v>
      </c>
      <c r="E1009" t="s">
        <v>704</v>
      </c>
    </row>
    <row r="1010" spans="2:5">
      <c r="B1010" t="s">
        <v>1929</v>
      </c>
      <c r="C1010">
        <v>504240</v>
      </c>
      <c r="D1010" t="s">
        <v>406</v>
      </c>
      <c r="E1010" t="s">
        <v>704</v>
      </c>
    </row>
    <row r="1011" spans="2:5">
      <c r="B1011" t="s">
        <v>1930</v>
      </c>
      <c r="C1011">
        <v>504256</v>
      </c>
      <c r="D1011" t="s">
        <v>406</v>
      </c>
      <c r="E1011" t="s">
        <v>948</v>
      </c>
    </row>
    <row r="1012" spans="2:5">
      <c r="B1012" t="s">
        <v>1931</v>
      </c>
      <c r="C1012">
        <v>533137</v>
      </c>
      <c r="D1012" t="s">
        <v>1932</v>
      </c>
      <c r="E1012" t="s">
        <v>1145</v>
      </c>
    </row>
    <row r="1013" spans="2:5">
      <c r="B1013" t="s">
        <v>1933</v>
      </c>
      <c r="C1013">
        <v>532121</v>
      </c>
      <c r="D1013" t="s">
        <v>1934</v>
      </c>
      <c r="E1013" t="s">
        <v>724</v>
      </c>
    </row>
    <row r="1014" spans="2:5">
      <c r="B1014" t="s">
        <v>1935</v>
      </c>
      <c r="C1014">
        <v>537536</v>
      </c>
      <c r="D1014" t="s">
        <v>406</v>
      </c>
      <c r="E1014" t="s">
        <v>444</v>
      </c>
    </row>
    <row r="1015" spans="2:5">
      <c r="B1015" t="s">
        <v>1936</v>
      </c>
      <c r="C1015">
        <v>531521</v>
      </c>
      <c r="D1015" t="s">
        <v>406</v>
      </c>
      <c r="E1015" t="s">
        <v>444</v>
      </c>
    </row>
    <row r="1016" spans="2:5">
      <c r="B1016" t="s">
        <v>1937</v>
      </c>
      <c r="C1016" t="s">
        <v>406</v>
      </c>
      <c r="D1016" t="s">
        <v>1938</v>
      </c>
      <c r="E1016" t="s">
        <v>417</v>
      </c>
    </row>
    <row r="1017" spans="2:5">
      <c r="B1017" t="s">
        <v>1939</v>
      </c>
      <c r="C1017">
        <v>539197</v>
      </c>
      <c r="D1017" t="s">
        <v>406</v>
      </c>
      <c r="E1017" t="s">
        <v>428</v>
      </c>
    </row>
    <row r="1018" spans="2:5">
      <c r="B1018" t="s">
        <v>1940</v>
      </c>
      <c r="C1018">
        <v>539197</v>
      </c>
      <c r="D1018" t="s">
        <v>406</v>
      </c>
      <c r="E1018" t="s">
        <v>428</v>
      </c>
    </row>
    <row r="1019" spans="2:5">
      <c r="B1019" t="s">
        <v>1941</v>
      </c>
      <c r="C1019">
        <v>531585</v>
      </c>
      <c r="D1019" t="s">
        <v>406</v>
      </c>
      <c r="E1019" t="s">
        <v>428</v>
      </c>
    </row>
    <row r="1020" spans="2:5">
      <c r="B1020" t="s">
        <v>1942</v>
      </c>
      <c r="C1020">
        <v>512445</v>
      </c>
      <c r="D1020" t="s">
        <v>406</v>
      </c>
      <c r="E1020" t="s">
        <v>389</v>
      </c>
    </row>
    <row r="1021" spans="2:5">
      <c r="B1021" t="s">
        <v>1943</v>
      </c>
      <c r="C1021">
        <v>530765</v>
      </c>
      <c r="D1021" t="s">
        <v>406</v>
      </c>
      <c r="E1021" t="s">
        <v>423</v>
      </c>
    </row>
    <row r="1022" spans="2:5">
      <c r="B1022" t="s">
        <v>1944</v>
      </c>
      <c r="C1022">
        <v>542002</v>
      </c>
      <c r="D1022" t="s">
        <v>406</v>
      </c>
      <c r="E1022" t="s">
        <v>492</v>
      </c>
    </row>
    <row r="1023" spans="2:5">
      <c r="B1023" t="s">
        <v>1945</v>
      </c>
      <c r="C1023">
        <v>511072</v>
      </c>
      <c r="D1023" t="s">
        <v>1946</v>
      </c>
      <c r="E1023" t="s">
        <v>464</v>
      </c>
    </row>
    <row r="1024" spans="2:5">
      <c r="B1024" t="s">
        <v>1947</v>
      </c>
      <c r="C1024">
        <v>519588</v>
      </c>
      <c r="D1024" t="s">
        <v>1948</v>
      </c>
      <c r="E1024" t="s">
        <v>466</v>
      </c>
    </row>
    <row r="1025" spans="2:5">
      <c r="B1025" t="s">
        <v>1949</v>
      </c>
      <c r="C1025">
        <v>538715</v>
      </c>
      <c r="D1025" t="s">
        <v>406</v>
      </c>
      <c r="E1025" t="s">
        <v>526</v>
      </c>
    </row>
    <row r="1026" spans="2:5">
      <c r="B1026" t="s">
        <v>1950</v>
      </c>
      <c r="C1026">
        <v>500119</v>
      </c>
      <c r="D1026" t="s">
        <v>1951</v>
      </c>
      <c r="E1026" t="s">
        <v>1105</v>
      </c>
    </row>
    <row r="1027" spans="2:5">
      <c r="B1027" t="s">
        <v>1952</v>
      </c>
      <c r="C1027">
        <v>531923</v>
      </c>
      <c r="D1027" t="s">
        <v>406</v>
      </c>
      <c r="E1027" t="s">
        <v>1105</v>
      </c>
    </row>
    <row r="1028" spans="2:5">
      <c r="B1028" t="s">
        <v>1953</v>
      </c>
      <c r="C1028">
        <v>531198</v>
      </c>
      <c r="D1028" t="s">
        <v>406</v>
      </c>
      <c r="E1028" t="s">
        <v>607</v>
      </c>
    </row>
    <row r="1029" spans="2:5">
      <c r="B1029" t="s">
        <v>1954</v>
      </c>
      <c r="C1029">
        <v>521216</v>
      </c>
      <c r="D1029" t="s">
        <v>406</v>
      </c>
      <c r="E1029" t="s">
        <v>421</v>
      </c>
    </row>
    <row r="1030" spans="2:5">
      <c r="B1030" t="s">
        <v>1955</v>
      </c>
      <c r="C1030">
        <v>542679</v>
      </c>
      <c r="D1030" t="s">
        <v>1956</v>
      </c>
      <c r="E1030" t="s">
        <v>704</v>
      </c>
    </row>
    <row r="1031" spans="2:5">
      <c r="B1031" t="s">
        <v>1957</v>
      </c>
      <c r="C1031">
        <v>532180</v>
      </c>
      <c r="D1031" t="s">
        <v>1958</v>
      </c>
      <c r="E1031" t="s">
        <v>724</v>
      </c>
    </row>
    <row r="1032" spans="2:5">
      <c r="B1032" t="s">
        <v>1959</v>
      </c>
      <c r="C1032">
        <v>512485</v>
      </c>
      <c r="D1032" t="s">
        <v>406</v>
      </c>
      <c r="E1032" t="s">
        <v>428</v>
      </c>
    </row>
    <row r="1033" spans="2:5">
      <c r="B1033" t="s">
        <v>1960</v>
      </c>
      <c r="C1033">
        <v>521151</v>
      </c>
      <c r="D1033" t="s">
        <v>406</v>
      </c>
      <c r="E1033" t="s">
        <v>421</v>
      </c>
    </row>
    <row r="1034" spans="2:5">
      <c r="B1034" t="s">
        <v>1961</v>
      </c>
      <c r="C1034">
        <v>503637</v>
      </c>
      <c r="D1034" t="s">
        <v>406</v>
      </c>
      <c r="E1034" t="s">
        <v>389</v>
      </c>
    </row>
    <row r="1035" spans="2:5">
      <c r="B1035" t="s">
        <v>1962</v>
      </c>
      <c r="C1035">
        <v>507717</v>
      </c>
      <c r="D1035" t="s">
        <v>1963</v>
      </c>
      <c r="E1035" t="s">
        <v>550</v>
      </c>
    </row>
    <row r="1036" spans="2:5">
      <c r="B1036" t="s">
        <v>1964</v>
      </c>
      <c r="C1036">
        <v>538446</v>
      </c>
      <c r="D1036" t="s">
        <v>406</v>
      </c>
      <c r="E1036" t="s">
        <v>389</v>
      </c>
    </row>
    <row r="1037" spans="2:5">
      <c r="B1037" t="s">
        <v>1965</v>
      </c>
      <c r="C1037" t="s">
        <v>406</v>
      </c>
      <c r="D1037" t="s">
        <v>1966</v>
      </c>
      <c r="E1037" t="s">
        <v>417</v>
      </c>
    </row>
    <row r="1038" spans="2:5">
      <c r="B1038" t="s">
        <v>1967</v>
      </c>
      <c r="C1038">
        <v>531043</v>
      </c>
      <c r="D1038" t="s">
        <v>406</v>
      </c>
      <c r="E1038" t="s">
        <v>595</v>
      </c>
    </row>
    <row r="1039" spans="2:5">
      <c r="B1039" t="s">
        <v>1968</v>
      </c>
      <c r="C1039">
        <v>540268</v>
      </c>
      <c r="D1039" t="s">
        <v>406</v>
      </c>
      <c r="E1039" t="s">
        <v>389</v>
      </c>
    </row>
    <row r="1040" spans="2:5">
      <c r="B1040" t="s">
        <v>1969</v>
      </c>
      <c r="C1040">
        <v>506405</v>
      </c>
      <c r="D1040" t="s">
        <v>406</v>
      </c>
      <c r="E1040" t="s">
        <v>566</v>
      </c>
    </row>
    <row r="1041" spans="2:5">
      <c r="B1041" t="s">
        <v>1970</v>
      </c>
      <c r="C1041">
        <v>511451</v>
      </c>
      <c r="D1041" t="s">
        <v>406</v>
      </c>
      <c r="E1041" t="s">
        <v>423</v>
      </c>
    </row>
    <row r="1042" spans="2:5">
      <c r="B1042" t="s">
        <v>1971</v>
      </c>
      <c r="C1042">
        <v>507442</v>
      </c>
      <c r="D1042" t="s">
        <v>1972</v>
      </c>
      <c r="E1042" t="s">
        <v>1105</v>
      </c>
    </row>
    <row r="1043" spans="2:5">
      <c r="B1043" t="s">
        <v>1973</v>
      </c>
      <c r="C1043">
        <v>501945</v>
      </c>
      <c r="D1043" t="s">
        <v>406</v>
      </c>
      <c r="E1043" t="s">
        <v>423</v>
      </c>
    </row>
    <row r="1044" spans="2:5">
      <c r="B1044" t="s">
        <v>1974</v>
      </c>
      <c r="C1044">
        <v>526971</v>
      </c>
      <c r="D1044" t="s">
        <v>406</v>
      </c>
      <c r="E1044" t="s">
        <v>428</v>
      </c>
    </row>
    <row r="1045" spans="2:5">
      <c r="B1045" t="s">
        <v>1975</v>
      </c>
      <c r="C1045">
        <v>531306</v>
      </c>
      <c r="D1045" t="s">
        <v>406</v>
      </c>
      <c r="E1045" t="s">
        <v>414</v>
      </c>
    </row>
    <row r="1046" spans="2:5">
      <c r="B1046" t="s">
        <v>1976</v>
      </c>
      <c r="C1046">
        <v>531306</v>
      </c>
      <c r="D1046" t="s">
        <v>406</v>
      </c>
      <c r="E1046" t="s">
        <v>414</v>
      </c>
    </row>
    <row r="1047" spans="2:5">
      <c r="B1047" t="s">
        <v>1977</v>
      </c>
      <c r="C1047">
        <v>541302</v>
      </c>
      <c r="D1047" t="s">
        <v>406</v>
      </c>
      <c r="E1047" t="s">
        <v>804</v>
      </c>
    </row>
    <row r="1048" spans="2:5">
      <c r="B1048" t="s">
        <v>1978</v>
      </c>
      <c r="C1048">
        <v>507886</v>
      </c>
      <c r="D1048" t="s">
        <v>406</v>
      </c>
      <c r="E1048" t="s">
        <v>492</v>
      </c>
    </row>
    <row r="1049" spans="2:5">
      <c r="B1049" t="s">
        <v>1979</v>
      </c>
      <c r="C1049">
        <v>540695</v>
      </c>
      <c r="D1049" t="s">
        <v>406</v>
      </c>
      <c r="E1049" t="s">
        <v>428</v>
      </c>
    </row>
    <row r="1050" spans="2:5">
      <c r="B1050" t="s">
        <v>1980</v>
      </c>
      <c r="C1050">
        <v>531237</v>
      </c>
      <c r="D1050" t="s">
        <v>406</v>
      </c>
      <c r="E1050" t="s">
        <v>423</v>
      </c>
    </row>
    <row r="1051" spans="2:5">
      <c r="B1051" t="s">
        <v>1981</v>
      </c>
      <c r="C1051">
        <v>533336</v>
      </c>
      <c r="D1051" t="s">
        <v>1982</v>
      </c>
      <c r="E1051" t="s">
        <v>426</v>
      </c>
    </row>
    <row r="1052" spans="2:5">
      <c r="B1052" t="s">
        <v>1983</v>
      </c>
      <c r="C1052">
        <v>523736</v>
      </c>
      <c r="D1052" t="s">
        <v>1984</v>
      </c>
      <c r="E1052" t="s">
        <v>783</v>
      </c>
    </row>
    <row r="1053" spans="2:5">
      <c r="B1053" t="s">
        <v>1985</v>
      </c>
      <c r="C1053">
        <v>538902</v>
      </c>
      <c r="D1053" t="s">
        <v>1986</v>
      </c>
      <c r="E1053" t="s">
        <v>813</v>
      </c>
    </row>
    <row r="1054" spans="2:5">
      <c r="B1054" t="s">
        <v>1987</v>
      </c>
      <c r="C1054" t="s">
        <v>406</v>
      </c>
      <c r="D1054" t="s">
        <v>1988</v>
      </c>
      <c r="E1054" t="s">
        <v>813</v>
      </c>
    </row>
    <row r="1055" spans="2:5">
      <c r="B1055" t="s">
        <v>1989</v>
      </c>
      <c r="C1055">
        <v>508860</v>
      </c>
      <c r="D1055" t="s">
        <v>406</v>
      </c>
      <c r="E1055" t="s">
        <v>804</v>
      </c>
    </row>
    <row r="1056" spans="2:5">
      <c r="B1056" t="s">
        <v>1990</v>
      </c>
      <c r="C1056">
        <v>500120</v>
      </c>
      <c r="D1056" t="s">
        <v>406</v>
      </c>
      <c r="E1056" t="s">
        <v>454</v>
      </c>
    </row>
    <row r="1057" spans="2:5">
      <c r="B1057" t="s">
        <v>1991</v>
      </c>
      <c r="C1057">
        <v>522163</v>
      </c>
      <c r="D1057" t="s">
        <v>1992</v>
      </c>
      <c r="E1057" t="s">
        <v>704</v>
      </c>
    </row>
    <row r="1058" spans="2:5">
      <c r="B1058" t="s">
        <v>1993</v>
      </c>
      <c r="C1058">
        <v>530959</v>
      </c>
      <c r="D1058" t="s">
        <v>406</v>
      </c>
      <c r="E1058" t="s">
        <v>813</v>
      </c>
    </row>
    <row r="1059" spans="2:5">
      <c r="B1059" t="s">
        <v>1994</v>
      </c>
      <c r="C1059">
        <v>500089</v>
      </c>
      <c r="D1059" t="s">
        <v>1995</v>
      </c>
      <c r="E1059" t="s">
        <v>566</v>
      </c>
    </row>
    <row r="1060" spans="2:5">
      <c r="B1060" t="s">
        <v>1996</v>
      </c>
      <c r="C1060">
        <v>500089</v>
      </c>
      <c r="D1060" t="s">
        <v>1995</v>
      </c>
      <c r="E1060" t="s">
        <v>566</v>
      </c>
    </row>
    <row r="1061" spans="2:5">
      <c r="B1061" t="s">
        <v>1997</v>
      </c>
      <c r="C1061">
        <v>540811</v>
      </c>
      <c r="D1061" t="s">
        <v>406</v>
      </c>
      <c r="E1061" t="s">
        <v>428</v>
      </c>
    </row>
    <row r="1062" spans="2:5">
      <c r="B1062" t="s">
        <v>1998</v>
      </c>
      <c r="C1062">
        <v>542685</v>
      </c>
      <c r="D1062" t="s">
        <v>1999</v>
      </c>
      <c r="E1062" t="s">
        <v>930</v>
      </c>
    </row>
    <row r="1063" spans="2:5">
      <c r="B1063" t="s">
        <v>2000</v>
      </c>
      <c r="C1063">
        <v>539979</v>
      </c>
      <c r="D1063" t="s">
        <v>2001</v>
      </c>
      <c r="E1063" t="s">
        <v>421</v>
      </c>
    </row>
    <row r="1064" spans="2:5">
      <c r="B1064" t="s">
        <v>2002</v>
      </c>
      <c r="C1064">
        <v>540151</v>
      </c>
      <c r="D1064" t="s">
        <v>406</v>
      </c>
      <c r="E1064" t="s">
        <v>409</v>
      </c>
    </row>
    <row r="1065" spans="2:5">
      <c r="B1065" t="s">
        <v>2003</v>
      </c>
      <c r="C1065">
        <v>542155</v>
      </c>
      <c r="D1065" t="s">
        <v>2004</v>
      </c>
      <c r="E1065" t="s">
        <v>772</v>
      </c>
    </row>
    <row r="1066" spans="2:5">
      <c r="B1066" t="s">
        <v>2005</v>
      </c>
      <c r="C1066">
        <v>506414</v>
      </c>
      <c r="D1066" t="s">
        <v>406</v>
      </c>
      <c r="E1066" t="s">
        <v>444</v>
      </c>
    </row>
    <row r="1067" spans="2:5">
      <c r="B1067" t="s">
        <v>2006</v>
      </c>
      <c r="C1067">
        <v>531153</v>
      </c>
      <c r="D1067" t="s">
        <v>406</v>
      </c>
      <c r="E1067" t="s">
        <v>655</v>
      </c>
    </row>
    <row r="1068" spans="2:5">
      <c r="B1068" t="s">
        <v>2007</v>
      </c>
      <c r="C1068">
        <v>540789</v>
      </c>
      <c r="D1068" t="s">
        <v>2008</v>
      </c>
      <c r="E1068" t="s">
        <v>2009</v>
      </c>
    </row>
    <row r="1069" spans="2:5">
      <c r="B1069" t="s">
        <v>2010</v>
      </c>
      <c r="C1069">
        <v>540047</v>
      </c>
      <c r="D1069" t="s">
        <v>2011</v>
      </c>
      <c r="E1069" t="s">
        <v>1001</v>
      </c>
    </row>
    <row r="1070" spans="2:5">
      <c r="B1070" t="s">
        <v>2012</v>
      </c>
      <c r="C1070">
        <v>526927</v>
      </c>
      <c r="D1070" t="s">
        <v>406</v>
      </c>
      <c r="E1070" t="s">
        <v>499</v>
      </c>
    </row>
    <row r="1071" spans="2:5">
      <c r="B1071" t="s">
        <v>2013</v>
      </c>
      <c r="C1071">
        <v>500068</v>
      </c>
      <c r="D1071" t="s">
        <v>406</v>
      </c>
      <c r="E1071" t="s">
        <v>414</v>
      </c>
    </row>
    <row r="1072" spans="2:5">
      <c r="B1072" t="s">
        <v>2014</v>
      </c>
      <c r="C1072">
        <v>500068</v>
      </c>
      <c r="D1072" t="s">
        <v>406</v>
      </c>
      <c r="E1072" t="s">
        <v>414</v>
      </c>
    </row>
    <row r="1073" spans="2:5">
      <c r="B1073" t="s">
        <v>2015</v>
      </c>
      <c r="C1073">
        <v>532839</v>
      </c>
      <c r="D1073" t="s">
        <v>2016</v>
      </c>
      <c r="E1073" t="s">
        <v>1145</v>
      </c>
    </row>
    <row r="1074" spans="2:5">
      <c r="B1074" t="s">
        <v>2017</v>
      </c>
      <c r="C1074">
        <v>532839</v>
      </c>
      <c r="D1074" t="s">
        <v>2016</v>
      </c>
      <c r="E1074" t="s">
        <v>1145</v>
      </c>
    </row>
    <row r="1075" spans="2:5">
      <c r="B1075" t="s">
        <v>2018</v>
      </c>
      <c r="C1075">
        <v>531553</v>
      </c>
      <c r="D1075" t="s">
        <v>406</v>
      </c>
      <c r="E1075" t="s">
        <v>827</v>
      </c>
    </row>
    <row r="1076" spans="2:5">
      <c r="B1076" t="s">
        <v>2019</v>
      </c>
      <c r="C1076">
        <v>540701</v>
      </c>
      <c r="D1076" t="s">
        <v>2020</v>
      </c>
      <c r="E1076" t="s">
        <v>444</v>
      </c>
    </row>
    <row r="1077" spans="2:5">
      <c r="B1077" t="s">
        <v>2021</v>
      </c>
      <c r="C1077">
        <v>538432</v>
      </c>
      <c r="D1077" t="s">
        <v>406</v>
      </c>
      <c r="E1077" t="s">
        <v>428</v>
      </c>
    </row>
    <row r="1078" spans="2:5">
      <c r="B1078" t="s">
        <v>2022</v>
      </c>
      <c r="C1078">
        <v>532488</v>
      </c>
      <c r="D1078" t="s">
        <v>2023</v>
      </c>
      <c r="E1078" t="s">
        <v>444</v>
      </c>
    </row>
    <row r="1079" spans="2:5">
      <c r="B1079" t="s">
        <v>2024</v>
      </c>
      <c r="C1079">
        <v>526285</v>
      </c>
      <c r="D1079" t="s">
        <v>406</v>
      </c>
      <c r="E1079" t="s">
        <v>655</v>
      </c>
    </row>
    <row r="1080" spans="2:5">
      <c r="B1080" t="s">
        <v>2025</v>
      </c>
      <c r="C1080">
        <v>526315</v>
      </c>
      <c r="D1080" t="s">
        <v>406</v>
      </c>
      <c r="E1080" t="s">
        <v>934</v>
      </c>
    </row>
    <row r="1081" spans="2:5">
      <c r="B1081" t="s">
        <v>2026</v>
      </c>
      <c r="C1081">
        <v>540699</v>
      </c>
      <c r="D1081" t="s">
        <v>2027</v>
      </c>
      <c r="E1081" t="s">
        <v>775</v>
      </c>
    </row>
    <row r="1082" spans="2:5">
      <c r="B1082" t="s">
        <v>2028</v>
      </c>
      <c r="C1082">
        <v>540699</v>
      </c>
      <c r="D1082" t="s">
        <v>2027</v>
      </c>
      <c r="E1082" t="s">
        <v>775</v>
      </c>
    </row>
    <row r="1083" spans="2:5">
      <c r="B1083" t="s">
        <v>2029</v>
      </c>
      <c r="C1083">
        <v>532868</v>
      </c>
      <c r="D1083" t="s">
        <v>2030</v>
      </c>
      <c r="E1083" t="s">
        <v>492</v>
      </c>
    </row>
    <row r="1084" spans="2:5">
      <c r="B1084" t="s">
        <v>2031</v>
      </c>
      <c r="C1084">
        <v>533146</v>
      </c>
      <c r="D1084" t="s">
        <v>2032</v>
      </c>
      <c r="E1084" t="s">
        <v>2033</v>
      </c>
    </row>
    <row r="1085" spans="2:5">
      <c r="B1085" t="s">
        <v>2034</v>
      </c>
      <c r="C1085">
        <v>533146</v>
      </c>
      <c r="D1085" t="s">
        <v>2035</v>
      </c>
      <c r="E1085" t="s">
        <v>2033</v>
      </c>
    </row>
    <row r="1086" spans="2:5">
      <c r="B1086" t="s">
        <v>2036</v>
      </c>
      <c r="C1086">
        <v>505526</v>
      </c>
      <c r="D1086" t="s">
        <v>406</v>
      </c>
      <c r="E1086" t="s">
        <v>426</v>
      </c>
    </row>
    <row r="1087" spans="2:5">
      <c r="B1087" t="s">
        <v>2037</v>
      </c>
      <c r="C1087">
        <v>542013</v>
      </c>
      <c r="D1087" t="s">
        <v>406</v>
      </c>
      <c r="E1087" t="s">
        <v>886</v>
      </c>
    </row>
    <row r="1088" spans="2:5">
      <c r="B1088" t="s">
        <v>2038</v>
      </c>
      <c r="C1088">
        <v>541403</v>
      </c>
      <c r="D1088" t="s">
        <v>2039</v>
      </c>
      <c r="E1088" t="s">
        <v>520</v>
      </c>
    </row>
    <row r="1089" spans="2:5">
      <c r="B1089" t="s">
        <v>2040</v>
      </c>
      <c r="C1089">
        <v>526504</v>
      </c>
      <c r="D1089" t="s">
        <v>406</v>
      </c>
      <c r="E1089" t="s">
        <v>595</v>
      </c>
    </row>
    <row r="1090" spans="2:5">
      <c r="B1090" t="s">
        <v>2041</v>
      </c>
      <c r="C1090">
        <v>522261</v>
      </c>
      <c r="D1090" t="s">
        <v>2042</v>
      </c>
      <c r="E1090" t="s">
        <v>747</v>
      </c>
    </row>
    <row r="1091" spans="2:5">
      <c r="B1091" t="s">
        <v>2043</v>
      </c>
      <c r="C1091">
        <v>522261</v>
      </c>
      <c r="D1091" t="s">
        <v>2042</v>
      </c>
      <c r="E1091" t="s">
        <v>747</v>
      </c>
    </row>
    <row r="1092" spans="2:5">
      <c r="B1092" t="s">
        <v>2044</v>
      </c>
      <c r="C1092">
        <v>512519</v>
      </c>
      <c r="D1092" t="s">
        <v>2045</v>
      </c>
      <c r="E1092" t="s">
        <v>421</v>
      </c>
    </row>
    <row r="1093" spans="2:5">
      <c r="B1093" t="s">
        <v>2046</v>
      </c>
      <c r="C1093" t="s">
        <v>406</v>
      </c>
      <c r="D1093" t="s">
        <v>2047</v>
      </c>
      <c r="E1093" t="s">
        <v>497</v>
      </c>
    </row>
    <row r="1094" spans="2:5">
      <c r="B1094" t="s">
        <v>2048</v>
      </c>
      <c r="C1094">
        <v>533176</v>
      </c>
      <c r="D1094" t="s">
        <v>2049</v>
      </c>
      <c r="E1094" t="s">
        <v>409</v>
      </c>
    </row>
    <row r="1095" spans="2:5">
      <c r="B1095" t="s">
        <v>2050</v>
      </c>
      <c r="C1095">
        <v>526783</v>
      </c>
      <c r="D1095" t="s">
        <v>406</v>
      </c>
      <c r="E1095" t="s">
        <v>595</v>
      </c>
    </row>
    <row r="1096" spans="2:5">
      <c r="B1096" t="s">
        <v>2051</v>
      </c>
      <c r="C1096">
        <v>539267</v>
      </c>
      <c r="D1096" t="s">
        <v>406</v>
      </c>
      <c r="E1096" t="s">
        <v>428</v>
      </c>
    </row>
    <row r="1097" spans="2:5">
      <c r="B1097" t="s">
        <v>2052</v>
      </c>
      <c r="C1097">
        <v>539524</v>
      </c>
      <c r="D1097" t="s">
        <v>2053</v>
      </c>
      <c r="E1097" t="s">
        <v>595</v>
      </c>
    </row>
    <row r="1098" spans="2:5">
      <c r="B1098" t="s">
        <v>2054</v>
      </c>
      <c r="C1098">
        <v>541299</v>
      </c>
      <c r="D1098" t="s">
        <v>406</v>
      </c>
      <c r="E1098" t="s">
        <v>595</v>
      </c>
    </row>
    <row r="1099" spans="2:5">
      <c r="B1099" t="s">
        <v>2055</v>
      </c>
      <c r="C1099">
        <v>500124</v>
      </c>
      <c r="D1099" t="s">
        <v>2056</v>
      </c>
      <c r="E1099" t="s">
        <v>444</v>
      </c>
    </row>
    <row r="1100" spans="2:5">
      <c r="B1100" t="s">
        <v>2057</v>
      </c>
      <c r="C1100">
        <v>540144</v>
      </c>
      <c r="D1100" t="s">
        <v>406</v>
      </c>
      <c r="E1100" t="s">
        <v>490</v>
      </c>
    </row>
    <row r="1101" spans="2:5">
      <c r="B1101" t="s">
        <v>2058</v>
      </c>
      <c r="C1101">
        <v>523618</v>
      </c>
      <c r="D1101" t="s">
        <v>2059</v>
      </c>
      <c r="E1101" t="s">
        <v>1654</v>
      </c>
    </row>
    <row r="1102" spans="2:5">
      <c r="B1102" t="s">
        <v>2060</v>
      </c>
      <c r="C1102">
        <v>523618</v>
      </c>
      <c r="D1102" t="s">
        <v>2059</v>
      </c>
      <c r="E1102" t="s">
        <v>1654</v>
      </c>
    </row>
    <row r="1103" spans="2:5">
      <c r="B1103" t="s">
        <v>2061</v>
      </c>
      <c r="C1103">
        <v>534674</v>
      </c>
      <c r="D1103" t="s">
        <v>2062</v>
      </c>
      <c r="E1103" t="s">
        <v>428</v>
      </c>
    </row>
    <row r="1104" spans="2:5">
      <c r="B1104" t="s">
        <v>2063</v>
      </c>
      <c r="C1104">
        <v>511634</v>
      </c>
      <c r="D1104" t="s">
        <v>406</v>
      </c>
      <c r="E1104" t="s">
        <v>804</v>
      </c>
    </row>
    <row r="1105" spans="2:5">
      <c r="B1105" t="s">
        <v>2064</v>
      </c>
      <c r="C1105">
        <v>531471</v>
      </c>
      <c r="D1105" t="s">
        <v>406</v>
      </c>
      <c r="E1105" t="s">
        <v>747</v>
      </c>
    </row>
    <row r="1106" spans="2:5">
      <c r="B1106" t="s">
        <v>2065</v>
      </c>
      <c r="C1106">
        <v>504908</v>
      </c>
      <c r="D1106" t="s">
        <v>406</v>
      </c>
      <c r="E1106" t="s">
        <v>761</v>
      </c>
    </row>
    <row r="1107" spans="2:5">
      <c r="B1107" t="s">
        <v>2066</v>
      </c>
      <c r="C1107">
        <v>526355</v>
      </c>
      <c r="D1107" t="s">
        <v>406</v>
      </c>
      <c r="E1107" t="s">
        <v>526</v>
      </c>
    </row>
    <row r="1108" spans="2:5">
      <c r="B1108" t="s">
        <v>2067</v>
      </c>
      <c r="C1108">
        <v>517437</v>
      </c>
      <c r="D1108" t="s">
        <v>406</v>
      </c>
      <c r="E1108" t="s">
        <v>526</v>
      </c>
    </row>
    <row r="1109" spans="2:5">
      <c r="B1109" t="s">
        <v>2068</v>
      </c>
      <c r="C1109">
        <v>532610</v>
      </c>
      <c r="D1109" t="s">
        <v>2069</v>
      </c>
      <c r="E1109" t="s">
        <v>1105</v>
      </c>
    </row>
    <row r="1110" spans="2:5">
      <c r="B1110" t="s">
        <v>2070</v>
      </c>
      <c r="C1110">
        <v>538608</v>
      </c>
      <c r="D1110" t="s">
        <v>2071</v>
      </c>
      <c r="E1110" t="s">
        <v>772</v>
      </c>
    </row>
    <row r="1111" spans="2:5">
      <c r="B1111" t="s">
        <v>2072</v>
      </c>
      <c r="C1111">
        <v>532365</v>
      </c>
      <c r="D1111" t="s">
        <v>2073</v>
      </c>
      <c r="E1111" t="s">
        <v>392</v>
      </c>
    </row>
    <row r="1112" spans="2:5">
      <c r="B1112" t="s">
        <v>2074</v>
      </c>
      <c r="C1112">
        <v>505242</v>
      </c>
      <c r="D1112" t="s">
        <v>2075</v>
      </c>
      <c r="E1112" t="s">
        <v>414</v>
      </c>
    </row>
    <row r="1113" spans="2:5">
      <c r="B1113" t="s">
        <v>2076</v>
      </c>
      <c r="C1113">
        <v>539681</v>
      </c>
      <c r="D1113" t="s">
        <v>406</v>
      </c>
      <c r="E1113" t="s">
        <v>423</v>
      </c>
    </row>
    <row r="1114" spans="2:5">
      <c r="B1114" t="s">
        <v>2077</v>
      </c>
      <c r="C1114">
        <v>540795</v>
      </c>
      <c r="D1114" t="s">
        <v>406</v>
      </c>
      <c r="E1114" t="s">
        <v>704</v>
      </c>
    </row>
    <row r="1115" spans="2:5">
      <c r="B1115" t="s">
        <v>2078</v>
      </c>
      <c r="C1115">
        <v>524818</v>
      </c>
      <c r="D1115" t="s">
        <v>406</v>
      </c>
      <c r="E1115" t="s">
        <v>566</v>
      </c>
    </row>
    <row r="1116" spans="2:5">
      <c r="B1116" t="s">
        <v>2079</v>
      </c>
      <c r="C1116">
        <v>530779</v>
      </c>
      <c r="D1116" t="s">
        <v>406</v>
      </c>
      <c r="E1116" t="s">
        <v>423</v>
      </c>
    </row>
    <row r="1117" spans="2:5">
      <c r="B1117" t="s">
        <v>2080</v>
      </c>
      <c r="C1117">
        <v>517238</v>
      </c>
      <c r="D1117" t="s">
        <v>406</v>
      </c>
      <c r="E1117" t="s">
        <v>948</v>
      </c>
    </row>
    <row r="1118" spans="2:5">
      <c r="B1118" t="s">
        <v>2081</v>
      </c>
      <c r="C1118">
        <v>532707</v>
      </c>
      <c r="D1118" t="s">
        <v>2082</v>
      </c>
      <c r="E1118" t="s">
        <v>566</v>
      </c>
    </row>
    <row r="1119" spans="2:5">
      <c r="B1119" t="s">
        <v>2083</v>
      </c>
      <c r="C1119">
        <v>531533</v>
      </c>
      <c r="D1119" t="s">
        <v>406</v>
      </c>
      <c r="E1119" t="s">
        <v>392</v>
      </c>
    </row>
    <row r="1120" spans="2:5">
      <c r="B1120" t="s">
        <v>2084</v>
      </c>
      <c r="C1120" t="s">
        <v>406</v>
      </c>
      <c r="D1120" t="s">
        <v>2085</v>
      </c>
      <c r="E1120" t="s">
        <v>417</v>
      </c>
    </row>
    <row r="1121" spans="2:5">
      <c r="B1121" t="s">
        <v>2086</v>
      </c>
      <c r="C1121">
        <v>507917</v>
      </c>
      <c r="D1121" t="s">
        <v>406</v>
      </c>
      <c r="E1121" t="s">
        <v>492</v>
      </c>
    </row>
    <row r="1122" spans="2:5">
      <c r="B1122" t="s">
        <v>2087</v>
      </c>
      <c r="C1122">
        <v>520081</v>
      </c>
      <c r="D1122" t="s">
        <v>406</v>
      </c>
      <c r="E1122" t="s">
        <v>438</v>
      </c>
    </row>
    <row r="1123" spans="2:5">
      <c r="B1123" t="s">
        <v>2088</v>
      </c>
      <c r="C1123">
        <v>541053</v>
      </c>
      <c r="D1123" t="s">
        <v>406</v>
      </c>
      <c r="E1123" t="s">
        <v>389</v>
      </c>
    </row>
    <row r="1124" spans="2:5">
      <c r="B1124" t="s">
        <v>2089</v>
      </c>
      <c r="C1124">
        <v>590022</v>
      </c>
      <c r="D1124" t="s">
        <v>2090</v>
      </c>
      <c r="E1124" t="s">
        <v>421</v>
      </c>
    </row>
    <row r="1125" spans="2:5">
      <c r="B1125" t="s">
        <v>2091</v>
      </c>
      <c r="C1125">
        <v>531346</v>
      </c>
      <c r="D1125" t="s">
        <v>406</v>
      </c>
      <c r="E1125" t="s">
        <v>886</v>
      </c>
    </row>
    <row r="1126" spans="2:5">
      <c r="B1126" t="s">
        <v>2092</v>
      </c>
      <c r="C1126">
        <v>532751</v>
      </c>
      <c r="D1126" t="s">
        <v>2093</v>
      </c>
      <c r="E1126" t="s">
        <v>704</v>
      </c>
    </row>
    <row r="1127" spans="2:5">
      <c r="B1127" t="s">
        <v>2094</v>
      </c>
      <c r="C1127" t="s">
        <v>406</v>
      </c>
      <c r="D1127" t="s">
        <v>2095</v>
      </c>
      <c r="E1127" t="s">
        <v>497</v>
      </c>
    </row>
    <row r="1128" spans="2:5">
      <c r="B1128" t="s">
        <v>2096</v>
      </c>
      <c r="C1128">
        <v>532927</v>
      </c>
      <c r="D1128" t="s">
        <v>2097</v>
      </c>
      <c r="E1128" t="s">
        <v>736</v>
      </c>
    </row>
    <row r="1129" spans="2:5">
      <c r="B1129" t="s">
        <v>2098</v>
      </c>
      <c r="C1129">
        <v>534839</v>
      </c>
      <c r="D1129" t="s">
        <v>406</v>
      </c>
      <c r="E1129" t="s">
        <v>604</v>
      </c>
    </row>
    <row r="1130" spans="2:5">
      <c r="B1130" t="s">
        <v>2099</v>
      </c>
      <c r="C1130">
        <v>530643</v>
      </c>
      <c r="D1130" t="s">
        <v>406</v>
      </c>
      <c r="E1130" t="s">
        <v>948</v>
      </c>
    </row>
    <row r="1131" spans="2:5">
      <c r="B1131" t="s">
        <v>2100</v>
      </c>
      <c r="C1131">
        <v>523732</v>
      </c>
      <c r="D1131" t="s">
        <v>406</v>
      </c>
      <c r="E1131" t="s">
        <v>901</v>
      </c>
    </row>
    <row r="1132" spans="2:5">
      <c r="B1132" t="s">
        <v>2101</v>
      </c>
      <c r="C1132">
        <v>538708</v>
      </c>
      <c r="D1132" t="s">
        <v>406</v>
      </c>
      <c r="E1132" t="s">
        <v>423</v>
      </c>
    </row>
    <row r="1133" spans="2:5">
      <c r="B1133" t="s">
        <v>2102</v>
      </c>
      <c r="C1133">
        <v>538708</v>
      </c>
      <c r="D1133" t="s">
        <v>406</v>
      </c>
      <c r="E1133" t="s">
        <v>423</v>
      </c>
    </row>
    <row r="1134" spans="2:5">
      <c r="B1134" t="s">
        <v>2103</v>
      </c>
      <c r="C1134">
        <v>526703</v>
      </c>
      <c r="D1134" t="s">
        <v>406</v>
      </c>
      <c r="E1134" t="s">
        <v>526</v>
      </c>
    </row>
    <row r="1135" spans="2:5">
      <c r="B1135" t="s">
        <v>2104</v>
      </c>
      <c r="C1135">
        <v>540063</v>
      </c>
      <c r="D1135" t="s">
        <v>406</v>
      </c>
      <c r="E1135" t="s">
        <v>392</v>
      </c>
    </row>
    <row r="1136" spans="2:5">
      <c r="B1136" t="s">
        <v>2105</v>
      </c>
      <c r="C1136">
        <v>532922</v>
      </c>
      <c r="D1136" t="s">
        <v>2106</v>
      </c>
      <c r="E1136" t="s">
        <v>389</v>
      </c>
    </row>
    <row r="1137" spans="2:5">
      <c r="B1137" t="s">
        <v>2107</v>
      </c>
      <c r="C1137">
        <v>532696</v>
      </c>
      <c r="D1137" t="s">
        <v>2108</v>
      </c>
      <c r="E1137" t="s">
        <v>511</v>
      </c>
    </row>
    <row r="1138" spans="2:5">
      <c r="B1138" t="s">
        <v>2109</v>
      </c>
      <c r="C1138">
        <v>526483</v>
      </c>
      <c r="D1138" t="s">
        <v>406</v>
      </c>
      <c r="E1138" t="s">
        <v>1645</v>
      </c>
    </row>
    <row r="1139" spans="2:5">
      <c r="B1139" t="s">
        <v>2110</v>
      </c>
      <c r="C1139">
        <v>535694</v>
      </c>
      <c r="D1139" t="s">
        <v>406</v>
      </c>
      <c r="E1139" t="s">
        <v>428</v>
      </c>
    </row>
    <row r="1140" spans="2:5">
      <c r="B1140" t="s">
        <v>2111</v>
      </c>
      <c r="C1140">
        <v>505200</v>
      </c>
      <c r="D1140" t="s">
        <v>2112</v>
      </c>
      <c r="E1140" t="s">
        <v>1064</v>
      </c>
    </row>
    <row r="1141" spans="2:5">
      <c r="B1141" t="s">
        <v>2113</v>
      </c>
      <c r="C1141">
        <v>500125</v>
      </c>
      <c r="D1141" t="s">
        <v>2114</v>
      </c>
      <c r="E1141" t="s">
        <v>1105</v>
      </c>
    </row>
    <row r="1142" spans="2:5">
      <c r="B1142" t="s">
        <v>2115</v>
      </c>
      <c r="C1142">
        <v>500125</v>
      </c>
      <c r="D1142" t="s">
        <v>2114</v>
      </c>
      <c r="E1142" t="s">
        <v>1105</v>
      </c>
    </row>
    <row r="1143" spans="2:5">
      <c r="B1143" t="s">
        <v>2116</v>
      </c>
      <c r="C1143">
        <v>523127</v>
      </c>
      <c r="D1143" t="s">
        <v>2117</v>
      </c>
      <c r="E1143" t="s">
        <v>607</v>
      </c>
    </row>
    <row r="1144" spans="2:5">
      <c r="B1144" t="s">
        <v>2118</v>
      </c>
      <c r="C1144">
        <v>500840</v>
      </c>
      <c r="D1144" t="s">
        <v>2119</v>
      </c>
      <c r="E1144" t="s">
        <v>607</v>
      </c>
    </row>
    <row r="1145" spans="2:5">
      <c r="B1145" t="s">
        <v>2120</v>
      </c>
      <c r="C1145">
        <v>523708</v>
      </c>
      <c r="D1145" t="s">
        <v>2121</v>
      </c>
      <c r="E1145" t="s">
        <v>414</v>
      </c>
    </row>
    <row r="1146" spans="2:5">
      <c r="B1146" t="s">
        <v>2122</v>
      </c>
      <c r="C1146">
        <v>523708</v>
      </c>
      <c r="D1146" t="s">
        <v>2121</v>
      </c>
      <c r="E1146" t="s">
        <v>414</v>
      </c>
    </row>
    <row r="1147" spans="2:5">
      <c r="B1147" t="s">
        <v>2123</v>
      </c>
      <c r="C1147">
        <v>538653</v>
      </c>
      <c r="D1147" t="s">
        <v>2124</v>
      </c>
      <c r="E1147" t="s">
        <v>772</v>
      </c>
    </row>
    <row r="1148" spans="2:5">
      <c r="B1148" t="s">
        <v>2125</v>
      </c>
      <c r="C1148">
        <v>530581</v>
      </c>
      <c r="D1148" t="s">
        <v>406</v>
      </c>
      <c r="E1148" t="s">
        <v>827</v>
      </c>
    </row>
    <row r="1149" spans="2:5">
      <c r="B1149" t="s">
        <v>2126</v>
      </c>
      <c r="C1149">
        <v>532820</v>
      </c>
      <c r="D1149" t="s">
        <v>2127</v>
      </c>
      <c r="E1149" t="s">
        <v>421</v>
      </c>
    </row>
    <row r="1150" spans="2:5">
      <c r="B1150" t="s">
        <v>2128</v>
      </c>
      <c r="C1150">
        <v>513452</v>
      </c>
      <c r="D1150" t="s">
        <v>406</v>
      </c>
      <c r="E1150" t="s">
        <v>438</v>
      </c>
    </row>
    <row r="1151" spans="2:5">
      <c r="B1151" t="s">
        <v>2129</v>
      </c>
      <c r="C1151">
        <v>500123</v>
      </c>
      <c r="D1151" t="s">
        <v>406</v>
      </c>
      <c r="E1151" t="s">
        <v>454</v>
      </c>
    </row>
    <row r="1152" spans="2:5">
      <c r="B1152" t="s">
        <v>2130</v>
      </c>
      <c r="C1152">
        <v>500123</v>
      </c>
      <c r="D1152" t="s">
        <v>406</v>
      </c>
      <c r="E1152" t="s">
        <v>454</v>
      </c>
    </row>
    <row r="1153" spans="2:5">
      <c r="B1153" t="s">
        <v>2131</v>
      </c>
      <c r="C1153">
        <v>503681</v>
      </c>
      <c r="D1153" t="s">
        <v>406</v>
      </c>
      <c r="E1153" t="s">
        <v>827</v>
      </c>
    </row>
    <row r="1154" spans="2:5">
      <c r="B1154" t="s">
        <v>2132</v>
      </c>
      <c r="C1154">
        <v>523329</v>
      </c>
      <c r="D1154" t="s">
        <v>406</v>
      </c>
      <c r="E1154" t="s">
        <v>492</v>
      </c>
    </row>
    <row r="1155" spans="2:5">
      <c r="B1155" t="s">
        <v>2133</v>
      </c>
      <c r="C1155">
        <v>505700</v>
      </c>
      <c r="D1155" t="s">
        <v>2134</v>
      </c>
      <c r="E1155" t="s">
        <v>414</v>
      </c>
    </row>
    <row r="1156" spans="2:5">
      <c r="B1156" t="s">
        <v>2135</v>
      </c>
      <c r="C1156">
        <v>500128</v>
      </c>
      <c r="D1156" t="s">
        <v>2136</v>
      </c>
      <c r="E1156" t="s">
        <v>804</v>
      </c>
    </row>
    <row r="1157" spans="2:5">
      <c r="B1157" t="s">
        <v>2137</v>
      </c>
      <c r="C1157">
        <v>533264</v>
      </c>
      <c r="D1157" t="s">
        <v>2138</v>
      </c>
      <c r="E1157" t="s">
        <v>804</v>
      </c>
    </row>
    <row r="1158" spans="2:5">
      <c r="B1158" t="s">
        <v>2139</v>
      </c>
      <c r="C1158">
        <v>526608</v>
      </c>
      <c r="D1158" t="s">
        <v>2140</v>
      </c>
      <c r="E1158" t="s">
        <v>729</v>
      </c>
    </row>
    <row r="1159" spans="2:5">
      <c r="B1159" t="s">
        <v>2141</v>
      </c>
      <c r="C1159">
        <v>526608</v>
      </c>
      <c r="D1159" t="s">
        <v>2140</v>
      </c>
      <c r="E1159" t="s">
        <v>729</v>
      </c>
    </row>
    <row r="1160" spans="2:5">
      <c r="B1160" t="s">
        <v>2142</v>
      </c>
      <c r="C1160">
        <v>526473</v>
      </c>
      <c r="D1160" t="s">
        <v>406</v>
      </c>
      <c r="E1160" t="s">
        <v>604</v>
      </c>
    </row>
    <row r="1161" spans="2:5">
      <c r="B1161" t="s">
        <v>2143</v>
      </c>
      <c r="C1161">
        <v>526473</v>
      </c>
      <c r="D1161" t="s">
        <v>406</v>
      </c>
      <c r="E1161" t="s">
        <v>604</v>
      </c>
    </row>
    <row r="1162" spans="2:5">
      <c r="B1162" t="s">
        <v>2144</v>
      </c>
      <c r="C1162">
        <v>526705</v>
      </c>
      <c r="D1162" t="s">
        <v>406</v>
      </c>
      <c r="E1162" t="s">
        <v>428</v>
      </c>
    </row>
    <row r="1163" spans="2:5">
      <c r="B1163" t="s">
        <v>2145</v>
      </c>
      <c r="C1163">
        <v>522074</v>
      </c>
      <c r="D1163" t="s">
        <v>2146</v>
      </c>
      <c r="E1163" t="s">
        <v>414</v>
      </c>
    </row>
    <row r="1164" spans="2:5">
      <c r="B1164" t="s">
        <v>2147</v>
      </c>
      <c r="C1164" t="s">
        <v>406</v>
      </c>
      <c r="D1164" t="s">
        <v>2148</v>
      </c>
      <c r="E1164" t="s">
        <v>497</v>
      </c>
    </row>
    <row r="1165" spans="2:5">
      <c r="B1165" t="s">
        <v>2149</v>
      </c>
      <c r="C1165">
        <v>531278</v>
      </c>
      <c r="D1165" t="s">
        <v>406</v>
      </c>
      <c r="E1165" t="s">
        <v>389</v>
      </c>
    </row>
    <row r="1166" spans="2:5">
      <c r="B1166" t="s">
        <v>2150</v>
      </c>
      <c r="C1166">
        <v>517477</v>
      </c>
      <c r="D1166" t="s">
        <v>406</v>
      </c>
      <c r="E1166" t="s">
        <v>499</v>
      </c>
    </row>
    <row r="1167" spans="2:5">
      <c r="B1167" t="s">
        <v>2151</v>
      </c>
      <c r="C1167">
        <v>504000</v>
      </c>
      <c r="D1167" t="s">
        <v>406</v>
      </c>
      <c r="E1167" t="s">
        <v>704</v>
      </c>
    </row>
    <row r="1168" spans="2:5">
      <c r="B1168" t="s">
        <v>2152</v>
      </c>
      <c r="C1168">
        <v>522027</v>
      </c>
      <c r="D1168" t="s">
        <v>406</v>
      </c>
      <c r="E1168" t="s">
        <v>414</v>
      </c>
    </row>
    <row r="1169" spans="2:5">
      <c r="B1169" t="s">
        <v>2153</v>
      </c>
      <c r="C1169">
        <v>522027</v>
      </c>
      <c r="D1169" t="s">
        <v>406</v>
      </c>
      <c r="E1169" t="s">
        <v>414</v>
      </c>
    </row>
    <row r="1170" spans="2:5">
      <c r="B1170" t="s">
        <v>2154</v>
      </c>
      <c r="C1170">
        <v>531162</v>
      </c>
      <c r="D1170" t="s">
        <v>2155</v>
      </c>
      <c r="E1170" t="s">
        <v>588</v>
      </c>
    </row>
    <row r="1171" spans="2:5">
      <c r="B1171" t="s">
        <v>2156</v>
      </c>
      <c r="C1171" t="s">
        <v>406</v>
      </c>
      <c r="D1171" t="s">
        <v>2157</v>
      </c>
      <c r="E1171" t="s">
        <v>588</v>
      </c>
    </row>
    <row r="1172" spans="2:5">
      <c r="B1172" t="s">
        <v>2158</v>
      </c>
      <c r="C1172">
        <v>533208</v>
      </c>
      <c r="D1172" t="s">
        <v>406</v>
      </c>
      <c r="E1172" t="s">
        <v>400</v>
      </c>
    </row>
    <row r="1173" spans="2:5">
      <c r="B1173" t="s">
        <v>2159</v>
      </c>
      <c r="C1173">
        <v>533218</v>
      </c>
      <c r="D1173" t="s">
        <v>2160</v>
      </c>
      <c r="E1173" t="s">
        <v>492</v>
      </c>
    </row>
    <row r="1174" spans="2:5">
      <c r="B1174" t="s">
        <v>2161</v>
      </c>
      <c r="C1174">
        <v>542602</v>
      </c>
      <c r="D1174" t="s">
        <v>2162</v>
      </c>
      <c r="E1174" t="s">
        <v>426</v>
      </c>
    </row>
    <row r="1175" spans="2:5">
      <c r="B1175" t="s">
        <v>2163</v>
      </c>
      <c r="C1175">
        <v>504008</v>
      </c>
      <c r="D1175" t="s">
        <v>2164</v>
      </c>
      <c r="E1175" t="s">
        <v>449</v>
      </c>
    </row>
    <row r="1176" spans="2:5">
      <c r="B1176" t="s">
        <v>2165</v>
      </c>
      <c r="C1176">
        <v>538882</v>
      </c>
      <c r="D1176" t="s">
        <v>406</v>
      </c>
      <c r="E1176" t="s">
        <v>389</v>
      </c>
    </row>
    <row r="1177" spans="2:5">
      <c r="B1177" t="s">
        <v>2166</v>
      </c>
      <c r="C1177">
        <v>507265</v>
      </c>
      <c r="D1177" t="s">
        <v>406</v>
      </c>
      <c r="E1177" t="s">
        <v>584</v>
      </c>
    </row>
    <row r="1178" spans="2:5">
      <c r="B1178" t="s">
        <v>2167</v>
      </c>
      <c r="C1178">
        <v>530333</v>
      </c>
      <c r="D1178" t="s">
        <v>406</v>
      </c>
      <c r="E1178" t="s">
        <v>704</v>
      </c>
    </row>
    <row r="1179" spans="2:5">
      <c r="B1179" t="s">
        <v>2168</v>
      </c>
      <c r="C1179">
        <v>532737</v>
      </c>
      <c r="D1179" t="s">
        <v>2169</v>
      </c>
      <c r="E1179" t="s">
        <v>389</v>
      </c>
    </row>
    <row r="1180" spans="2:5">
      <c r="B1180" t="s">
        <v>2170</v>
      </c>
      <c r="C1180" t="s">
        <v>406</v>
      </c>
      <c r="D1180" t="s">
        <v>2171</v>
      </c>
      <c r="E1180" t="s">
        <v>417</v>
      </c>
    </row>
    <row r="1181" spans="2:5">
      <c r="B1181" t="s">
        <v>2172</v>
      </c>
      <c r="C1181">
        <v>533161</v>
      </c>
      <c r="D1181" t="s">
        <v>2173</v>
      </c>
      <c r="E1181" t="s">
        <v>601</v>
      </c>
    </row>
    <row r="1182" spans="2:5">
      <c r="B1182" t="s">
        <v>2174</v>
      </c>
      <c r="C1182">
        <v>524768</v>
      </c>
      <c r="D1182" t="s">
        <v>406</v>
      </c>
      <c r="E1182" t="s">
        <v>454</v>
      </c>
    </row>
    <row r="1183" spans="2:5">
      <c r="B1183" t="s">
        <v>2175</v>
      </c>
      <c r="C1183">
        <v>532038</v>
      </c>
      <c r="D1183" t="s">
        <v>406</v>
      </c>
      <c r="E1183" t="s">
        <v>428</v>
      </c>
    </row>
    <row r="1184" spans="2:5">
      <c r="B1184" t="s">
        <v>2176</v>
      </c>
      <c r="C1184">
        <v>532920</v>
      </c>
      <c r="D1184" t="s">
        <v>2177</v>
      </c>
      <c r="E1184" t="s">
        <v>1038</v>
      </c>
    </row>
    <row r="1185" spans="2:5">
      <c r="B1185" t="s">
        <v>2178</v>
      </c>
      <c r="C1185">
        <v>500132</v>
      </c>
      <c r="D1185" t="s">
        <v>406</v>
      </c>
      <c r="E1185" t="s">
        <v>1105</v>
      </c>
    </row>
    <row r="1186" spans="2:5">
      <c r="B1186" t="s">
        <v>2179</v>
      </c>
      <c r="C1186">
        <v>509525</v>
      </c>
      <c r="D1186" t="s">
        <v>406</v>
      </c>
      <c r="E1186" t="s">
        <v>395</v>
      </c>
    </row>
    <row r="1187" spans="2:5">
      <c r="B1187" t="s">
        <v>2180</v>
      </c>
      <c r="C1187">
        <v>504351</v>
      </c>
      <c r="D1187" t="s">
        <v>406</v>
      </c>
      <c r="E1187" t="s">
        <v>392</v>
      </c>
    </row>
    <row r="1188" spans="2:5">
      <c r="B1188" t="s">
        <v>2181</v>
      </c>
      <c r="C1188">
        <v>504351</v>
      </c>
      <c r="D1188" t="s">
        <v>406</v>
      </c>
      <c r="E1188" t="s">
        <v>392</v>
      </c>
    </row>
    <row r="1189" spans="2:5">
      <c r="B1189" t="s">
        <v>2182</v>
      </c>
      <c r="C1189">
        <v>512441</v>
      </c>
      <c r="D1189" t="s">
        <v>406</v>
      </c>
      <c r="E1189" t="s">
        <v>827</v>
      </c>
    </row>
    <row r="1190" spans="2:5">
      <c r="B1190" t="s">
        <v>2183</v>
      </c>
      <c r="C1190">
        <v>538684</v>
      </c>
      <c r="D1190" t="s">
        <v>406</v>
      </c>
      <c r="E1190" t="s">
        <v>409</v>
      </c>
    </row>
    <row r="1191" spans="2:5">
      <c r="B1191" t="s">
        <v>2184</v>
      </c>
      <c r="C1191">
        <v>540153</v>
      </c>
      <c r="D1191" t="s">
        <v>2185</v>
      </c>
      <c r="E1191" t="s">
        <v>1064</v>
      </c>
    </row>
    <row r="1192" spans="2:5">
      <c r="B1192" t="s">
        <v>2186</v>
      </c>
      <c r="C1192">
        <v>532219</v>
      </c>
      <c r="D1192" t="s">
        <v>2187</v>
      </c>
      <c r="E1192" t="s">
        <v>545</v>
      </c>
    </row>
    <row r="1193" spans="2:5">
      <c r="B1193" t="s">
        <v>2188</v>
      </c>
      <c r="C1193">
        <v>532178</v>
      </c>
      <c r="D1193" t="s">
        <v>2189</v>
      </c>
      <c r="E1193" t="s">
        <v>490</v>
      </c>
    </row>
    <row r="1194" spans="2:5">
      <c r="B1194" t="s">
        <v>2190</v>
      </c>
      <c r="C1194">
        <v>532178</v>
      </c>
      <c r="D1194" t="s">
        <v>2189</v>
      </c>
      <c r="E1194" t="s">
        <v>490</v>
      </c>
    </row>
    <row r="1195" spans="2:5">
      <c r="B1195" t="s">
        <v>2191</v>
      </c>
      <c r="C1195">
        <v>533477</v>
      </c>
      <c r="D1195" t="s">
        <v>406</v>
      </c>
      <c r="E1195" t="s">
        <v>761</v>
      </c>
    </row>
    <row r="1196" spans="2:5">
      <c r="B1196" t="s">
        <v>2192</v>
      </c>
      <c r="C1196">
        <v>533477</v>
      </c>
      <c r="D1196" t="s">
        <v>406</v>
      </c>
      <c r="E1196" t="s">
        <v>761</v>
      </c>
    </row>
    <row r="1197" spans="2:5">
      <c r="B1197" t="s">
        <v>2193</v>
      </c>
      <c r="C1197">
        <v>526574</v>
      </c>
      <c r="D1197" t="s">
        <v>406</v>
      </c>
      <c r="E1197" t="s">
        <v>428</v>
      </c>
    </row>
    <row r="1198" spans="2:5">
      <c r="B1198" t="s">
        <v>2194</v>
      </c>
      <c r="C1198">
        <v>532700</v>
      </c>
      <c r="D1198" t="s">
        <v>2195</v>
      </c>
      <c r="E1198" t="s">
        <v>1145</v>
      </c>
    </row>
    <row r="1199" spans="2:5">
      <c r="B1199" t="s">
        <v>2196</v>
      </c>
      <c r="C1199">
        <v>532700</v>
      </c>
      <c r="D1199" t="s">
        <v>2195</v>
      </c>
      <c r="E1199" t="s">
        <v>1145</v>
      </c>
    </row>
    <row r="1200" spans="2:5">
      <c r="B1200" t="s">
        <v>2197</v>
      </c>
      <c r="C1200">
        <v>500246</v>
      </c>
      <c r="D1200" t="s">
        <v>406</v>
      </c>
      <c r="E1200" t="s">
        <v>414</v>
      </c>
    </row>
    <row r="1201" spans="2:5">
      <c r="B1201" t="s">
        <v>2198</v>
      </c>
      <c r="C1201">
        <v>532658</v>
      </c>
      <c r="D1201" t="s">
        <v>2199</v>
      </c>
      <c r="E1201" t="s">
        <v>704</v>
      </c>
    </row>
    <row r="1202" spans="2:5">
      <c r="B1202" t="s">
        <v>2200</v>
      </c>
      <c r="C1202">
        <v>523754</v>
      </c>
      <c r="D1202" t="s">
        <v>406</v>
      </c>
      <c r="E1202" t="s">
        <v>526</v>
      </c>
    </row>
    <row r="1203" spans="2:5">
      <c r="B1203" t="s">
        <v>2201</v>
      </c>
      <c r="C1203">
        <v>530407</v>
      </c>
      <c r="D1203" t="s">
        <v>406</v>
      </c>
      <c r="E1203" t="s">
        <v>423</v>
      </c>
    </row>
    <row r="1204" spans="2:5">
      <c r="B1204" t="s">
        <v>2202</v>
      </c>
      <c r="C1204">
        <v>531155</v>
      </c>
      <c r="D1204" t="s">
        <v>406</v>
      </c>
      <c r="E1204" t="s">
        <v>444</v>
      </c>
    </row>
    <row r="1205" spans="2:5">
      <c r="B1205" t="s">
        <v>2203</v>
      </c>
      <c r="C1205">
        <v>539844</v>
      </c>
      <c r="D1205" t="s">
        <v>2204</v>
      </c>
      <c r="E1205" t="s">
        <v>572</v>
      </c>
    </row>
    <row r="1206" spans="2:5">
      <c r="B1206" t="s">
        <v>2205</v>
      </c>
      <c r="C1206">
        <v>540596</v>
      </c>
      <c r="D1206" t="s">
        <v>2206</v>
      </c>
      <c r="E1206" t="s">
        <v>444</v>
      </c>
    </row>
    <row r="1207" spans="2:5">
      <c r="B1207" t="s">
        <v>2207</v>
      </c>
      <c r="C1207">
        <v>533261</v>
      </c>
      <c r="D1207" t="s">
        <v>2208</v>
      </c>
      <c r="E1207" t="s">
        <v>409</v>
      </c>
    </row>
    <row r="1208" spans="2:5">
      <c r="B1208" t="s">
        <v>2209</v>
      </c>
      <c r="C1208">
        <v>530909</v>
      </c>
      <c r="D1208" t="s">
        <v>406</v>
      </c>
      <c r="E1208" t="s">
        <v>827</v>
      </c>
    </row>
    <row r="1209" spans="2:5">
      <c r="B1209" t="s">
        <v>2210</v>
      </c>
      <c r="C1209">
        <v>531502</v>
      </c>
      <c r="D1209" t="s">
        <v>406</v>
      </c>
      <c r="E1209" t="s">
        <v>827</v>
      </c>
    </row>
    <row r="1210" spans="2:5">
      <c r="B1210" t="s">
        <v>2211</v>
      </c>
      <c r="C1210">
        <v>531502</v>
      </c>
      <c r="D1210" t="s">
        <v>406</v>
      </c>
      <c r="E1210" t="s">
        <v>827</v>
      </c>
    </row>
    <row r="1211" spans="2:5">
      <c r="B1211" t="s">
        <v>2212</v>
      </c>
      <c r="C1211">
        <v>500133</v>
      </c>
      <c r="D1211" t="s">
        <v>2213</v>
      </c>
      <c r="E1211" t="s">
        <v>591</v>
      </c>
    </row>
    <row r="1212" spans="2:5">
      <c r="B1212" t="s">
        <v>2214</v>
      </c>
      <c r="C1212">
        <v>500133</v>
      </c>
      <c r="D1212" t="s">
        <v>2215</v>
      </c>
      <c r="E1212" t="s">
        <v>591</v>
      </c>
    </row>
    <row r="1213" spans="2:5">
      <c r="B1213" t="s">
        <v>2216</v>
      </c>
      <c r="C1213">
        <v>540455</v>
      </c>
      <c r="D1213" t="s">
        <v>406</v>
      </c>
      <c r="E1213" t="s">
        <v>389</v>
      </c>
    </row>
    <row r="1214" spans="2:5">
      <c r="B1214" t="s">
        <v>2217</v>
      </c>
      <c r="C1214">
        <v>511716</v>
      </c>
      <c r="D1214" t="s">
        <v>406</v>
      </c>
      <c r="E1214" t="s">
        <v>423</v>
      </c>
    </row>
    <row r="1215" spans="2:5">
      <c r="B1215" t="s">
        <v>2218</v>
      </c>
      <c r="C1215">
        <v>500495</v>
      </c>
      <c r="D1215" t="s">
        <v>2219</v>
      </c>
      <c r="E1215" t="s">
        <v>484</v>
      </c>
    </row>
    <row r="1216" spans="2:5">
      <c r="B1216" t="s">
        <v>2220</v>
      </c>
      <c r="C1216">
        <v>531259</v>
      </c>
      <c r="D1216" t="s">
        <v>406</v>
      </c>
      <c r="E1216" t="s">
        <v>2009</v>
      </c>
    </row>
    <row r="1217" spans="2:5">
      <c r="B1217" t="s">
        <v>2221</v>
      </c>
      <c r="C1217">
        <v>514118</v>
      </c>
      <c r="D1217" t="s">
        <v>406</v>
      </c>
      <c r="E1217" t="s">
        <v>421</v>
      </c>
    </row>
    <row r="1218" spans="2:5">
      <c r="B1218" t="s">
        <v>2222</v>
      </c>
      <c r="C1218">
        <v>514118</v>
      </c>
      <c r="D1218" t="s">
        <v>406</v>
      </c>
      <c r="E1218" t="s">
        <v>421</v>
      </c>
    </row>
    <row r="1219" spans="2:5">
      <c r="B1219" t="s">
        <v>2223</v>
      </c>
      <c r="C1219">
        <v>532787</v>
      </c>
      <c r="D1219" t="s">
        <v>2224</v>
      </c>
      <c r="E1219" t="s">
        <v>2225</v>
      </c>
    </row>
    <row r="1220" spans="2:5">
      <c r="B1220" t="s">
        <v>2226</v>
      </c>
      <c r="C1220">
        <v>533149</v>
      </c>
      <c r="D1220" t="s">
        <v>406</v>
      </c>
      <c r="E1220" t="s">
        <v>389</v>
      </c>
    </row>
    <row r="1221" spans="2:5">
      <c r="B1221" t="s">
        <v>2227</v>
      </c>
      <c r="C1221">
        <v>533704</v>
      </c>
      <c r="D1221" t="s">
        <v>2228</v>
      </c>
      <c r="E1221" t="s">
        <v>1654</v>
      </c>
    </row>
    <row r="1222" spans="2:5">
      <c r="B1222" t="s">
        <v>2229</v>
      </c>
      <c r="C1222">
        <v>500135</v>
      </c>
      <c r="D1222" t="s">
        <v>2230</v>
      </c>
      <c r="E1222" t="s">
        <v>601</v>
      </c>
    </row>
    <row r="1223" spans="2:5">
      <c r="B1223" t="s">
        <v>2231</v>
      </c>
      <c r="C1223">
        <v>534927</v>
      </c>
      <c r="D1223" t="s">
        <v>406</v>
      </c>
      <c r="E1223" t="s">
        <v>604</v>
      </c>
    </row>
    <row r="1224" spans="2:5">
      <c r="B1224" t="s">
        <v>2232</v>
      </c>
      <c r="C1224">
        <v>500136</v>
      </c>
      <c r="D1224" t="s">
        <v>2233</v>
      </c>
      <c r="E1224" t="s">
        <v>454</v>
      </c>
    </row>
    <row r="1225" spans="2:5">
      <c r="B1225" t="s">
        <v>2234</v>
      </c>
      <c r="C1225">
        <v>537707</v>
      </c>
      <c r="D1225" t="s">
        <v>406</v>
      </c>
      <c r="E1225" t="s">
        <v>492</v>
      </c>
    </row>
    <row r="1226" spans="2:5">
      <c r="B1226" t="s">
        <v>2235</v>
      </c>
      <c r="C1226">
        <v>521137</v>
      </c>
      <c r="D1226" t="s">
        <v>406</v>
      </c>
      <c r="E1226" t="s">
        <v>421</v>
      </c>
    </row>
    <row r="1227" spans="2:5">
      <c r="B1227" t="s">
        <v>2236</v>
      </c>
      <c r="C1227">
        <v>530929</v>
      </c>
      <c r="D1227" t="s">
        <v>406</v>
      </c>
      <c r="E1227" t="s">
        <v>428</v>
      </c>
    </row>
    <row r="1228" spans="2:5">
      <c r="B1228" t="s">
        <v>2237</v>
      </c>
      <c r="C1228">
        <v>532823</v>
      </c>
      <c r="D1228" t="s">
        <v>2238</v>
      </c>
      <c r="E1228" t="s">
        <v>683</v>
      </c>
    </row>
    <row r="1229" spans="2:5">
      <c r="B1229" t="s">
        <v>2239</v>
      </c>
      <c r="C1229" t="s">
        <v>406</v>
      </c>
      <c r="D1229" t="s">
        <v>2240</v>
      </c>
      <c r="E1229" t="s">
        <v>417</v>
      </c>
    </row>
    <row r="1230" spans="2:5">
      <c r="B1230" t="s">
        <v>2241</v>
      </c>
      <c r="C1230">
        <v>533109</v>
      </c>
      <c r="D1230" t="s">
        <v>2242</v>
      </c>
      <c r="E1230" t="s">
        <v>503</v>
      </c>
    </row>
    <row r="1231" spans="2:5">
      <c r="B1231" t="s">
        <v>2243</v>
      </c>
      <c r="C1231">
        <v>521014</v>
      </c>
      <c r="D1231" t="s">
        <v>406</v>
      </c>
      <c r="E1231" t="s">
        <v>421</v>
      </c>
    </row>
    <row r="1232" spans="2:5">
      <c r="B1232" t="s">
        <v>2244</v>
      </c>
      <c r="C1232" t="s">
        <v>406</v>
      </c>
      <c r="D1232" t="s">
        <v>2245</v>
      </c>
      <c r="E1232" t="s">
        <v>421</v>
      </c>
    </row>
    <row r="1233" spans="2:5">
      <c r="B1233" t="s">
        <v>2246</v>
      </c>
      <c r="C1233">
        <v>542668</v>
      </c>
      <c r="D1233" t="s">
        <v>2247</v>
      </c>
      <c r="E1233" t="s">
        <v>827</v>
      </c>
    </row>
    <row r="1234" spans="2:5">
      <c r="B1234" t="s">
        <v>2248</v>
      </c>
      <c r="C1234">
        <v>531508</v>
      </c>
      <c r="D1234" t="s">
        <v>2249</v>
      </c>
      <c r="E1234" t="s">
        <v>952</v>
      </c>
    </row>
    <row r="1235" spans="2:5">
      <c r="B1235" t="s">
        <v>2250</v>
      </c>
      <c r="C1235">
        <v>531508</v>
      </c>
      <c r="D1235" t="s">
        <v>2249</v>
      </c>
      <c r="E1235" t="s">
        <v>952</v>
      </c>
    </row>
    <row r="1236" spans="2:5">
      <c r="B1236" t="s">
        <v>2251</v>
      </c>
      <c r="C1236">
        <v>508906</v>
      </c>
      <c r="D1236" t="s">
        <v>2252</v>
      </c>
      <c r="E1236" t="s">
        <v>419</v>
      </c>
    </row>
    <row r="1237" spans="2:5">
      <c r="B1237" t="s">
        <v>2253</v>
      </c>
      <c r="C1237">
        <v>532684</v>
      </c>
      <c r="D1237" t="s">
        <v>2254</v>
      </c>
      <c r="E1237" t="s">
        <v>1326</v>
      </c>
    </row>
    <row r="1238" spans="2:5">
      <c r="B1238" t="s">
        <v>2255</v>
      </c>
      <c r="C1238">
        <v>524790</v>
      </c>
      <c r="D1238" t="s">
        <v>406</v>
      </c>
      <c r="E1238" t="s">
        <v>444</v>
      </c>
    </row>
    <row r="1239" spans="2:5">
      <c r="B1239" t="s">
        <v>2256</v>
      </c>
      <c r="C1239">
        <v>514060</v>
      </c>
      <c r="D1239" t="s">
        <v>406</v>
      </c>
      <c r="E1239" t="s">
        <v>421</v>
      </c>
    </row>
    <row r="1240" spans="2:5">
      <c r="B1240" t="s">
        <v>2257</v>
      </c>
      <c r="C1240">
        <v>514358</v>
      </c>
      <c r="D1240" t="s">
        <v>406</v>
      </c>
      <c r="E1240" t="s">
        <v>421</v>
      </c>
    </row>
    <row r="1241" spans="2:5">
      <c r="B1241" t="s">
        <v>2258</v>
      </c>
      <c r="C1241">
        <v>532511</v>
      </c>
      <c r="D1241" t="s">
        <v>2259</v>
      </c>
      <c r="E1241" t="s">
        <v>550</v>
      </c>
    </row>
    <row r="1242" spans="2:5">
      <c r="B1242" t="s">
        <v>2260</v>
      </c>
      <c r="C1242">
        <v>500650</v>
      </c>
      <c r="D1242" t="s">
        <v>2261</v>
      </c>
      <c r="E1242" t="s">
        <v>566</v>
      </c>
    </row>
    <row r="1243" spans="2:5">
      <c r="B1243" t="s">
        <v>2262</v>
      </c>
      <c r="C1243">
        <v>533090</v>
      </c>
      <c r="D1243" t="s">
        <v>2263</v>
      </c>
      <c r="E1243" t="s">
        <v>736</v>
      </c>
    </row>
    <row r="1244" spans="2:5">
      <c r="B1244" t="s">
        <v>2264</v>
      </c>
      <c r="C1244">
        <v>500086</v>
      </c>
      <c r="D1244" t="s">
        <v>2265</v>
      </c>
      <c r="E1244" t="s">
        <v>761</v>
      </c>
    </row>
    <row r="1245" spans="2:5">
      <c r="B1245" t="s">
        <v>2266</v>
      </c>
      <c r="C1245" t="s">
        <v>406</v>
      </c>
      <c r="D1245" t="s">
        <v>2267</v>
      </c>
      <c r="E1245" t="s">
        <v>761</v>
      </c>
    </row>
    <row r="1246" spans="2:5">
      <c r="B1246" t="s">
        <v>2268</v>
      </c>
      <c r="C1246">
        <v>530571</v>
      </c>
      <c r="D1246" t="s">
        <v>406</v>
      </c>
      <c r="E1246" t="s">
        <v>827</v>
      </c>
    </row>
    <row r="1247" spans="2:5">
      <c r="B1247" t="s">
        <v>2269</v>
      </c>
      <c r="C1247">
        <v>526614</v>
      </c>
      <c r="D1247" t="s">
        <v>406</v>
      </c>
      <c r="E1247" t="s">
        <v>1326</v>
      </c>
    </row>
    <row r="1248" spans="2:5">
      <c r="B1248" t="s">
        <v>2270</v>
      </c>
      <c r="C1248">
        <v>539552</v>
      </c>
      <c r="D1248" t="s">
        <v>406</v>
      </c>
      <c r="E1248" t="s">
        <v>423</v>
      </c>
    </row>
    <row r="1249" spans="2:5">
      <c r="B1249" t="s">
        <v>2271</v>
      </c>
      <c r="C1249">
        <v>532656</v>
      </c>
      <c r="D1249" t="s">
        <v>406</v>
      </c>
      <c r="E1249" t="s">
        <v>438</v>
      </c>
    </row>
    <row r="1250" spans="2:5">
      <c r="B1250" t="s">
        <v>2272</v>
      </c>
      <c r="C1250">
        <v>514474</v>
      </c>
      <c r="D1250" t="s">
        <v>406</v>
      </c>
      <c r="E1250" t="s">
        <v>421</v>
      </c>
    </row>
    <row r="1251" spans="2:5">
      <c r="B1251" t="s">
        <v>2273</v>
      </c>
      <c r="C1251">
        <v>530117</v>
      </c>
      <c r="D1251" t="s">
        <v>2274</v>
      </c>
      <c r="E1251" t="s">
        <v>566</v>
      </c>
    </row>
    <row r="1252" spans="2:5">
      <c r="B1252" t="s">
        <v>2275</v>
      </c>
      <c r="C1252">
        <v>530079</v>
      </c>
      <c r="D1252" t="s">
        <v>406</v>
      </c>
      <c r="E1252" t="s">
        <v>421</v>
      </c>
    </row>
    <row r="1253" spans="2:5">
      <c r="B1253" t="s">
        <v>2276</v>
      </c>
      <c r="C1253">
        <v>532666</v>
      </c>
      <c r="D1253" t="s">
        <v>2277</v>
      </c>
      <c r="E1253" t="s">
        <v>392</v>
      </c>
    </row>
    <row r="1254" spans="2:5">
      <c r="B1254" t="s">
        <v>2278</v>
      </c>
      <c r="C1254">
        <v>531599</v>
      </c>
      <c r="D1254" t="s">
        <v>2279</v>
      </c>
      <c r="E1254" t="s">
        <v>444</v>
      </c>
    </row>
    <row r="1255" spans="2:5">
      <c r="B1255" t="s">
        <v>2280</v>
      </c>
      <c r="C1255">
        <v>505744</v>
      </c>
      <c r="D1255" t="s">
        <v>2281</v>
      </c>
      <c r="E1255" t="s">
        <v>761</v>
      </c>
    </row>
    <row r="1256" spans="2:5">
      <c r="B1256" t="s">
        <v>2282</v>
      </c>
      <c r="C1256">
        <v>505744</v>
      </c>
      <c r="D1256" t="s">
        <v>2281</v>
      </c>
      <c r="E1256" t="s">
        <v>761</v>
      </c>
    </row>
    <row r="1257" spans="2:5">
      <c r="B1257" t="s">
        <v>2283</v>
      </c>
      <c r="C1257" t="s">
        <v>406</v>
      </c>
      <c r="D1257" t="s">
        <v>2284</v>
      </c>
      <c r="E1257" t="s">
        <v>417</v>
      </c>
    </row>
    <row r="1258" spans="2:5">
      <c r="B1258" t="s">
        <v>2285</v>
      </c>
      <c r="C1258">
        <v>526689</v>
      </c>
      <c r="D1258" t="s">
        <v>406</v>
      </c>
      <c r="E1258" t="s">
        <v>526</v>
      </c>
    </row>
    <row r="1259" spans="2:5">
      <c r="B1259" t="s">
        <v>2286</v>
      </c>
      <c r="C1259">
        <v>500141</v>
      </c>
      <c r="D1259" t="s">
        <v>406</v>
      </c>
      <c r="E1259" t="s">
        <v>438</v>
      </c>
    </row>
    <row r="1260" spans="2:5">
      <c r="B1260" t="s">
        <v>2287</v>
      </c>
      <c r="C1260">
        <v>590024</v>
      </c>
      <c r="D1260" t="s">
        <v>2288</v>
      </c>
      <c r="E1260" t="s">
        <v>914</v>
      </c>
    </row>
    <row r="1261" spans="2:5">
      <c r="B1261" t="s">
        <v>2289</v>
      </c>
      <c r="C1261">
        <v>533896</v>
      </c>
      <c r="D1261" t="s">
        <v>406</v>
      </c>
      <c r="E1261" t="s">
        <v>444</v>
      </c>
    </row>
    <row r="1262" spans="2:5">
      <c r="B1262" t="s">
        <v>2290</v>
      </c>
      <c r="C1262">
        <v>500142</v>
      </c>
      <c r="D1262" t="s">
        <v>406</v>
      </c>
      <c r="E1262" t="s">
        <v>423</v>
      </c>
    </row>
    <row r="1263" spans="2:5">
      <c r="B1263" t="s">
        <v>2291</v>
      </c>
      <c r="C1263">
        <v>507910</v>
      </c>
      <c r="D1263" t="s">
        <v>406</v>
      </c>
      <c r="E1263" t="s">
        <v>526</v>
      </c>
    </row>
    <row r="1264" spans="2:5">
      <c r="B1264" t="s">
        <v>2292</v>
      </c>
      <c r="C1264">
        <v>507910</v>
      </c>
      <c r="D1264" t="s">
        <v>406</v>
      </c>
      <c r="E1264" t="s">
        <v>526</v>
      </c>
    </row>
    <row r="1265" spans="2:5">
      <c r="B1265" t="s">
        <v>2293</v>
      </c>
      <c r="C1265">
        <v>532768</v>
      </c>
      <c r="D1265" t="s">
        <v>2294</v>
      </c>
      <c r="E1265" t="s">
        <v>761</v>
      </c>
    </row>
    <row r="1266" spans="2:5">
      <c r="B1266" t="s">
        <v>2295</v>
      </c>
      <c r="C1266">
        <v>526227</v>
      </c>
      <c r="D1266" t="s">
        <v>2296</v>
      </c>
      <c r="E1266" t="s">
        <v>421</v>
      </c>
    </row>
    <row r="1267" spans="2:5">
      <c r="B1267" t="s">
        <v>2297</v>
      </c>
      <c r="C1267">
        <v>532022</v>
      </c>
      <c r="D1267" t="s">
        <v>406</v>
      </c>
      <c r="E1267" t="s">
        <v>421</v>
      </c>
    </row>
    <row r="1268" spans="2:5">
      <c r="B1268" t="s">
        <v>2298</v>
      </c>
      <c r="C1268">
        <v>526227</v>
      </c>
      <c r="D1268" t="s">
        <v>2296</v>
      </c>
      <c r="E1268" t="s">
        <v>421</v>
      </c>
    </row>
    <row r="1269" spans="2:5">
      <c r="B1269" t="s">
        <v>2299</v>
      </c>
      <c r="C1269">
        <v>539098</v>
      </c>
      <c r="D1269" t="s">
        <v>406</v>
      </c>
      <c r="E1269" t="s">
        <v>431</v>
      </c>
    </row>
    <row r="1270" spans="2:5">
      <c r="B1270" t="s">
        <v>2300</v>
      </c>
      <c r="C1270">
        <v>541557</v>
      </c>
      <c r="D1270" t="s">
        <v>2301</v>
      </c>
      <c r="E1270" t="s">
        <v>566</v>
      </c>
    </row>
    <row r="1271" spans="2:5">
      <c r="B1271" t="s">
        <v>2302</v>
      </c>
      <c r="C1271">
        <v>517264</v>
      </c>
      <c r="D1271" t="s">
        <v>2303</v>
      </c>
      <c r="E1271" t="s">
        <v>948</v>
      </c>
    </row>
    <row r="1272" spans="2:5">
      <c r="B1272" t="s">
        <v>2304</v>
      </c>
      <c r="C1272">
        <v>533333</v>
      </c>
      <c r="D1272" t="s">
        <v>2305</v>
      </c>
      <c r="E1272" t="s">
        <v>566</v>
      </c>
    </row>
    <row r="1273" spans="2:5">
      <c r="B1273" t="s">
        <v>2306</v>
      </c>
      <c r="C1273">
        <v>508954</v>
      </c>
      <c r="D1273" t="s">
        <v>406</v>
      </c>
      <c r="E1273" t="s">
        <v>423</v>
      </c>
    </row>
    <row r="1274" spans="2:5">
      <c r="B1274" t="s">
        <v>2307</v>
      </c>
      <c r="C1274">
        <v>500144</v>
      </c>
      <c r="D1274" t="s">
        <v>2308</v>
      </c>
      <c r="E1274" t="s">
        <v>704</v>
      </c>
    </row>
    <row r="1275" spans="2:5">
      <c r="B1275" t="s">
        <v>2309</v>
      </c>
      <c r="C1275">
        <v>500940</v>
      </c>
      <c r="D1275" t="s">
        <v>2310</v>
      </c>
      <c r="E1275" t="s">
        <v>526</v>
      </c>
    </row>
    <row r="1276" spans="2:5">
      <c r="B1276" t="s">
        <v>2311</v>
      </c>
      <c r="C1276">
        <v>511122</v>
      </c>
      <c r="D1276" t="s">
        <v>406</v>
      </c>
      <c r="E1276" t="s">
        <v>423</v>
      </c>
    </row>
    <row r="1277" spans="2:5">
      <c r="B1277" t="s">
        <v>2312</v>
      </c>
      <c r="C1277">
        <v>511122</v>
      </c>
      <c r="D1277" t="s">
        <v>406</v>
      </c>
      <c r="E1277" t="s">
        <v>423</v>
      </c>
    </row>
    <row r="1278" spans="2:5">
      <c r="B1278" t="s">
        <v>2313</v>
      </c>
      <c r="C1278">
        <v>532379</v>
      </c>
      <c r="D1278" t="s">
        <v>406</v>
      </c>
      <c r="E1278" t="s">
        <v>499</v>
      </c>
    </row>
    <row r="1279" spans="2:5">
      <c r="B1279" t="s">
        <v>2314</v>
      </c>
      <c r="C1279">
        <v>532809</v>
      </c>
      <c r="D1279" t="s">
        <v>2315</v>
      </c>
      <c r="E1279" t="s">
        <v>736</v>
      </c>
    </row>
    <row r="1280" spans="2:5">
      <c r="B1280" t="s">
        <v>2316</v>
      </c>
      <c r="C1280">
        <v>524743</v>
      </c>
      <c r="D1280" t="s">
        <v>406</v>
      </c>
      <c r="E1280" t="s">
        <v>454</v>
      </c>
    </row>
    <row r="1281" spans="2:5">
      <c r="B1281" t="s">
        <v>2317</v>
      </c>
      <c r="C1281" t="s">
        <v>406</v>
      </c>
      <c r="D1281" t="s">
        <v>2318</v>
      </c>
      <c r="E1281" t="s">
        <v>417</v>
      </c>
    </row>
    <row r="1282" spans="2:5">
      <c r="B1282" t="s">
        <v>2319</v>
      </c>
      <c r="C1282">
        <v>530885</v>
      </c>
      <c r="D1282" t="s">
        <v>406</v>
      </c>
      <c r="E1282" t="s">
        <v>392</v>
      </c>
    </row>
    <row r="1283" spans="2:5">
      <c r="B1283" t="s">
        <v>2320</v>
      </c>
      <c r="C1283">
        <v>536751</v>
      </c>
      <c r="D1283" t="s">
        <v>406</v>
      </c>
      <c r="E1283" t="s">
        <v>389</v>
      </c>
    </row>
    <row r="1284" spans="2:5">
      <c r="B1284" t="s">
        <v>2321</v>
      </c>
      <c r="C1284">
        <v>523672</v>
      </c>
      <c r="D1284" t="s">
        <v>406</v>
      </c>
      <c r="E1284" t="s">
        <v>604</v>
      </c>
    </row>
    <row r="1285" spans="2:5">
      <c r="B1285" t="s">
        <v>2322</v>
      </c>
      <c r="C1285">
        <v>533638</v>
      </c>
      <c r="D1285" t="s">
        <v>2323</v>
      </c>
      <c r="E1285" t="s">
        <v>526</v>
      </c>
    </row>
    <row r="1286" spans="2:5">
      <c r="B1286" t="s">
        <v>2324</v>
      </c>
      <c r="C1286">
        <v>540267</v>
      </c>
      <c r="D1286" t="s">
        <v>406</v>
      </c>
      <c r="E1286" t="s">
        <v>428</v>
      </c>
    </row>
    <row r="1287" spans="2:5">
      <c r="B1287" t="s">
        <v>2325</v>
      </c>
      <c r="C1287">
        <v>530705</v>
      </c>
      <c r="D1287" t="s">
        <v>406</v>
      </c>
      <c r="E1287" t="s">
        <v>421</v>
      </c>
    </row>
    <row r="1288" spans="2:5">
      <c r="B1288" t="s">
        <v>2326</v>
      </c>
      <c r="C1288">
        <v>532518</v>
      </c>
      <c r="D1288" t="s">
        <v>406</v>
      </c>
      <c r="E1288" t="s">
        <v>426</v>
      </c>
    </row>
    <row r="1289" spans="2:5">
      <c r="B1289" t="s">
        <v>2327</v>
      </c>
      <c r="C1289">
        <v>522017</v>
      </c>
      <c r="D1289" t="s">
        <v>406</v>
      </c>
      <c r="E1289" t="s">
        <v>704</v>
      </c>
    </row>
    <row r="1290" spans="2:5">
      <c r="B1290" t="s">
        <v>2328</v>
      </c>
      <c r="C1290">
        <v>534757</v>
      </c>
      <c r="D1290" t="s">
        <v>406</v>
      </c>
      <c r="E1290" t="s">
        <v>423</v>
      </c>
    </row>
    <row r="1291" spans="2:5">
      <c r="B1291" t="s">
        <v>2329</v>
      </c>
      <c r="C1291" t="s">
        <v>406</v>
      </c>
      <c r="D1291" t="s">
        <v>2330</v>
      </c>
      <c r="E1291" t="s">
        <v>417</v>
      </c>
    </row>
    <row r="1292" spans="2:5">
      <c r="B1292" t="s">
        <v>2331</v>
      </c>
      <c r="C1292">
        <v>540945</v>
      </c>
      <c r="D1292" t="s">
        <v>406</v>
      </c>
      <c r="E1292" t="s">
        <v>490</v>
      </c>
    </row>
    <row r="1293" spans="2:5">
      <c r="B1293" t="s">
        <v>2332</v>
      </c>
      <c r="C1293">
        <v>503831</v>
      </c>
      <c r="D1293" t="s">
        <v>406</v>
      </c>
      <c r="E1293" t="s">
        <v>607</v>
      </c>
    </row>
    <row r="1294" spans="2:5">
      <c r="B1294" t="s">
        <v>2333</v>
      </c>
      <c r="C1294">
        <v>507552</v>
      </c>
      <c r="D1294" t="s">
        <v>406</v>
      </c>
      <c r="E1294" t="s">
        <v>486</v>
      </c>
    </row>
    <row r="1295" spans="2:5">
      <c r="B1295" t="s">
        <v>2334</v>
      </c>
      <c r="C1295">
        <v>502865</v>
      </c>
      <c r="D1295" t="s">
        <v>406</v>
      </c>
      <c r="E1295" t="s">
        <v>414</v>
      </c>
    </row>
    <row r="1296" spans="2:5">
      <c r="B1296" t="s">
        <v>2335</v>
      </c>
      <c r="C1296">
        <v>500033</v>
      </c>
      <c r="D1296" t="s">
        <v>406</v>
      </c>
      <c r="E1296" t="s">
        <v>2336</v>
      </c>
    </row>
    <row r="1297" spans="2:5">
      <c r="B1297" t="s">
        <v>2337</v>
      </c>
      <c r="C1297">
        <v>532843</v>
      </c>
      <c r="D1297" t="s">
        <v>2338</v>
      </c>
      <c r="E1297" t="s">
        <v>876</v>
      </c>
    </row>
    <row r="1298" spans="2:5">
      <c r="B1298" t="s">
        <v>2339</v>
      </c>
      <c r="C1298">
        <v>523696</v>
      </c>
      <c r="D1298" t="s">
        <v>406</v>
      </c>
      <c r="E1298" t="s">
        <v>595</v>
      </c>
    </row>
    <row r="1299" spans="2:5">
      <c r="B1299" t="s">
        <v>2340</v>
      </c>
      <c r="C1299">
        <v>530213</v>
      </c>
      <c r="D1299" t="s">
        <v>406</v>
      </c>
      <c r="E1299" t="s">
        <v>428</v>
      </c>
    </row>
    <row r="1300" spans="2:5">
      <c r="B1300" t="s">
        <v>2341</v>
      </c>
      <c r="C1300">
        <v>500150</v>
      </c>
      <c r="D1300" t="s">
        <v>2342</v>
      </c>
      <c r="E1300" t="s">
        <v>454</v>
      </c>
    </row>
    <row r="1301" spans="2:5">
      <c r="B1301" t="s">
        <v>2343</v>
      </c>
      <c r="C1301">
        <v>500150</v>
      </c>
      <c r="D1301" t="s">
        <v>2342</v>
      </c>
      <c r="E1301" t="s">
        <v>454</v>
      </c>
    </row>
    <row r="1302" spans="2:5">
      <c r="B1302" t="s">
        <v>2344</v>
      </c>
      <c r="C1302">
        <v>513579</v>
      </c>
      <c r="D1302" t="s">
        <v>406</v>
      </c>
      <c r="E1302" t="s">
        <v>1084</v>
      </c>
    </row>
    <row r="1303" spans="2:5">
      <c r="B1303" t="s">
        <v>2345</v>
      </c>
      <c r="C1303" t="s">
        <v>406</v>
      </c>
      <c r="D1303" t="s">
        <v>2346</v>
      </c>
      <c r="E1303" t="s">
        <v>417</v>
      </c>
    </row>
    <row r="1304" spans="2:5">
      <c r="B1304" t="s">
        <v>2347</v>
      </c>
      <c r="C1304">
        <v>532403</v>
      </c>
      <c r="D1304" t="s">
        <v>406</v>
      </c>
      <c r="E1304" t="s">
        <v>499</v>
      </c>
    </row>
    <row r="1305" spans="2:5">
      <c r="B1305" t="s">
        <v>2348</v>
      </c>
      <c r="C1305">
        <v>540190</v>
      </c>
      <c r="D1305" t="s">
        <v>406</v>
      </c>
      <c r="E1305" t="s">
        <v>428</v>
      </c>
    </row>
    <row r="1306" spans="2:5">
      <c r="B1306" t="s">
        <v>2349</v>
      </c>
      <c r="C1306">
        <v>539839</v>
      </c>
      <c r="D1306" t="s">
        <v>406</v>
      </c>
      <c r="E1306" t="s">
        <v>423</v>
      </c>
    </row>
    <row r="1307" spans="2:5">
      <c r="B1307" t="s">
        <v>2350</v>
      </c>
      <c r="C1307">
        <v>539032</v>
      </c>
      <c r="D1307" t="s">
        <v>2351</v>
      </c>
      <c r="E1307" t="s">
        <v>772</v>
      </c>
    </row>
    <row r="1308" spans="2:5">
      <c r="B1308" t="s">
        <v>2352</v>
      </c>
      <c r="C1308">
        <v>539730</v>
      </c>
      <c r="D1308" t="s">
        <v>406</v>
      </c>
      <c r="E1308" t="s">
        <v>444</v>
      </c>
    </row>
    <row r="1309" spans="2:5">
      <c r="B1309" t="s">
        <v>2353</v>
      </c>
      <c r="C1309">
        <v>530077</v>
      </c>
      <c r="D1309" t="s">
        <v>406</v>
      </c>
      <c r="E1309" t="s">
        <v>604</v>
      </c>
    </row>
    <row r="1310" spans="2:5">
      <c r="B1310" t="s">
        <v>2354</v>
      </c>
      <c r="C1310">
        <v>508980</v>
      </c>
      <c r="D1310" t="s">
        <v>406</v>
      </c>
      <c r="E1310" t="s">
        <v>827</v>
      </c>
    </row>
    <row r="1311" spans="2:5">
      <c r="B1311" t="s">
        <v>2355</v>
      </c>
      <c r="C1311">
        <v>522195</v>
      </c>
      <c r="D1311" t="s">
        <v>406</v>
      </c>
      <c r="E1311" t="s">
        <v>761</v>
      </c>
    </row>
    <row r="1312" spans="2:5">
      <c r="B1312" t="s">
        <v>2356</v>
      </c>
      <c r="C1312">
        <v>521167</v>
      </c>
      <c r="D1312" t="s">
        <v>2357</v>
      </c>
      <c r="E1312" t="s">
        <v>962</v>
      </c>
    </row>
    <row r="1313" spans="2:5">
      <c r="B1313" t="s">
        <v>2358</v>
      </c>
      <c r="C1313">
        <v>532042</v>
      </c>
      <c r="D1313" t="s">
        <v>406</v>
      </c>
      <c r="E1313" t="s">
        <v>478</v>
      </c>
    </row>
    <row r="1314" spans="2:5">
      <c r="B1314" t="s">
        <v>2359</v>
      </c>
      <c r="C1314">
        <v>533213</v>
      </c>
      <c r="D1314" t="s">
        <v>406</v>
      </c>
      <c r="E1314" t="s">
        <v>389</v>
      </c>
    </row>
    <row r="1315" spans="2:5">
      <c r="B1315" t="s">
        <v>2360</v>
      </c>
      <c r="C1315">
        <v>538568</v>
      </c>
      <c r="D1315" t="s">
        <v>406</v>
      </c>
      <c r="E1315" t="s">
        <v>428</v>
      </c>
    </row>
    <row r="1316" spans="2:5">
      <c r="B1316" t="s">
        <v>2361</v>
      </c>
      <c r="C1316">
        <v>539169</v>
      </c>
      <c r="D1316" t="s">
        <v>406</v>
      </c>
      <c r="E1316" t="s">
        <v>392</v>
      </c>
    </row>
    <row r="1317" spans="2:5">
      <c r="B1317" t="s">
        <v>2362</v>
      </c>
      <c r="C1317">
        <v>533400</v>
      </c>
      <c r="D1317" t="s">
        <v>2363</v>
      </c>
      <c r="E1317" t="s">
        <v>466</v>
      </c>
    </row>
    <row r="1318" spans="2:5">
      <c r="B1318" t="s">
        <v>2364</v>
      </c>
      <c r="C1318">
        <v>523574</v>
      </c>
      <c r="D1318" t="s">
        <v>2365</v>
      </c>
      <c r="E1318" t="s">
        <v>575</v>
      </c>
    </row>
    <row r="1319" spans="2:5">
      <c r="B1319" t="s">
        <v>2364</v>
      </c>
      <c r="C1319">
        <v>570002</v>
      </c>
      <c r="D1319" t="s">
        <v>2366</v>
      </c>
      <c r="E1319" t="s">
        <v>575</v>
      </c>
    </row>
    <row r="1320" spans="2:5">
      <c r="B1320" t="s">
        <v>2367</v>
      </c>
      <c r="C1320">
        <v>536507</v>
      </c>
      <c r="D1320" t="s">
        <v>2368</v>
      </c>
      <c r="E1320" t="s">
        <v>575</v>
      </c>
    </row>
    <row r="1321" spans="2:5">
      <c r="B1321" t="s">
        <v>2369</v>
      </c>
      <c r="C1321">
        <v>533296</v>
      </c>
      <c r="D1321" t="s">
        <v>2370</v>
      </c>
      <c r="E1321" t="s">
        <v>575</v>
      </c>
    </row>
    <row r="1322" spans="2:5">
      <c r="B1322" t="s">
        <v>2371</v>
      </c>
      <c r="C1322">
        <v>540064</v>
      </c>
      <c r="D1322" t="s">
        <v>2372</v>
      </c>
      <c r="E1322" t="s">
        <v>575</v>
      </c>
    </row>
    <row r="1323" spans="2:5">
      <c r="B1323" t="s">
        <v>2373</v>
      </c>
      <c r="C1323">
        <v>540798</v>
      </c>
      <c r="D1323" t="s">
        <v>2374</v>
      </c>
      <c r="E1323" t="s">
        <v>727</v>
      </c>
    </row>
    <row r="1324" spans="2:5">
      <c r="B1324" t="s">
        <v>2375</v>
      </c>
      <c r="C1324">
        <v>523113</v>
      </c>
      <c r="D1324" t="s">
        <v>406</v>
      </c>
      <c r="E1324" t="s">
        <v>423</v>
      </c>
    </row>
    <row r="1325" spans="2:5">
      <c r="B1325" t="s">
        <v>2376</v>
      </c>
      <c r="C1325">
        <v>534063</v>
      </c>
      <c r="D1325" t="s">
        <v>406</v>
      </c>
      <c r="E1325" t="s">
        <v>389</v>
      </c>
    </row>
    <row r="1326" spans="2:5">
      <c r="B1326" t="s">
        <v>2377</v>
      </c>
      <c r="C1326">
        <v>504346</v>
      </c>
      <c r="D1326" t="s">
        <v>406</v>
      </c>
      <c r="E1326" t="s">
        <v>389</v>
      </c>
    </row>
    <row r="1327" spans="2:5">
      <c r="B1327" t="s">
        <v>2378</v>
      </c>
      <c r="C1327">
        <v>505250</v>
      </c>
      <c r="D1327" t="s">
        <v>406</v>
      </c>
      <c r="E1327" t="s">
        <v>414</v>
      </c>
    </row>
    <row r="1328" spans="2:5">
      <c r="B1328" t="s">
        <v>2379</v>
      </c>
      <c r="C1328">
        <v>540614</v>
      </c>
      <c r="D1328" t="s">
        <v>406</v>
      </c>
      <c r="E1328" t="s">
        <v>449</v>
      </c>
    </row>
    <row r="1329" spans="2:5">
      <c r="B1329" t="s">
        <v>2380</v>
      </c>
      <c r="C1329">
        <v>531758</v>
      </c>
      <c r="D1329" t="s">
        <v>406</v>
      </c>
      <c r="E1329" t="s">
        <v>423</v>
      </c>
    </row>
    <row r="1330" spans="2:5">
      <c r="B1330" t="s">
        <v>2381</v>
      </c>
      <c r="C1330">
        <v>513059</v>
      </c>
      <c r="D1330" t="s">
        <v>406</v>
      </c>
      <c r="E1330" t="s">
        <v>761</v>
      </c>
    </row>
    <row r="1331" spans="2:5">
      <c r="B1331" t="s">
        <v>2382</v>
      </c>
      <c r="C1331">
        <v>542666</v>
      </c>
      <c r="D1331" t="s">
        <v>2383</v>
      </c>
      <c r="E1331" t="s">
        <v>2384</v>
      </c>
    </row>
    <row r="1332" spans="2:5">
      <c r="B1332" t="s">
        <v>2385</v>
      </c>
      <c r="C1332">
        <v>505714</v>
      </c>
      <c r="D1332" t="s">
        <v>2386</v>
      </c>
      <c r="E1332" t="s">
        <v>761</v>
      </c>
    </row>
    <row r="1333" spans="2:5">
      <c r="B1333" t="s">
        <v>2387</v>
      </c>
      <c r="C1333">
        <v>505714</v>
      </c>
      <c r="D1333" t="s">
        <v>2386</v>
      </c>
      <c r="E1333" t="s">
        <v>761</v>
      </c>
    </row>
    <row r="1334" spans="2:5">
      <c r="B1334" t="s">
        <v>2388</v>
      </c>
      <c r="C1334">
        <v>524624</v>
      </c>
      <c r="D1334" t="s">
        <v>2389</v>
      </c>
      <c r="E1334" t="s">
        <v>2390</v>
      </c>
    </row>
    <row r="1335" spans="2:5">
      <c r="B1335" t="s">
        <v>2391</v>
      </c>
      <c r="C1335">
        <v>531196</v>
      </c>
      <c r="D1335" t="s">
        <v>406</v>
      </c>
      <c r="E1335" t="s">
        <v>428</v>
      </c>
    </row>
    <row r="1336" spans="2:5">
      <c r="B1336" t="s">
        <v>2392</v>
      </c>
      <c r="C1336">
        <v>531196</v>
      </c>
      <c r="D1336" t="s">
        <v>406</v>
      </c>
      <c r="E1336" t="s">
        <v>428</v>
      </c>
    </row>
    <row r="1337" spans="2:5">
      <c r="B1337" t="s">
        <v>2393</v>
      </c>
      <c r="C1337">
        <v>532155</v>
      </c>
      <c r="D1337" t="s">
        <v>2394</v>
      </c>
      <c r="E1337" t="s">
        <v>431</v>
      </c>
    </row>
    <row r="1338" spans="2:5">
      <c r="B1338" t="s">
        <v>2395</v>
      </c>
      <c r="C1338">
        <v>532155</v>
      </c>
      <c r="D1338" t="s">
        <v>2394</v>
      </c>
      <c r="E1338" t="s">
        <v>431</v>
      </c>
    </row>
    <row r="1339" spans="2:5">
      <c r="B1339" t="s">
        <v>2396</v>
      </c>
      <c r="C1339">
        <v>538609</v>
      </c>
      <c r="D1339" t="s">
        <v>406</v>
      </c>
      <c r="E1339" t="s">
        <v>389</v>
      </c>
    </row>
    <row r="1340" spans="2:5">
      <c r="B1340" t="s">
        <v>2397</v>
      </c>
      <c r="C1340">
        <v>505711</v>
      </c>
      <c r="D1340" t="s">
        <v>406</v>
      </c>
      <c r="E1340" t="s">
        <v>761</v>
      </c>
    </row>
    <row r="1341" spans="2:5">
      <c r="B1341" t="s">
        <v>2398</v>
      </c>
      <c r="C1341">
        <v>539228</v>
      </c>
      <c r="D1341" t="s">
        <v>406</v>
      </c>
      <c r="E1341" t="s">
        <v>2399</v>
      </c>
    </row>
    <row r="1342" spans="2:5">
      <c r="B1342" t="s">
        <v>2400</v>
      </c>
      <c r="C1342">
        <v>538881</v>
      </c>
      <c r="D1342" t="s">
        <v>406</v>
      </c>
      <c r="E1342" t="s">
        <v>423</v>
      </c>
    </row>
    <row r="1343" spans="2:5">
      <c r="B1343" t="s">
        <v>2401</v>
      </c>
      <c r="C1343">
        <v>504697</v>
      </c>
      <c r="D1343" t="s">
        <v>406</v>
      </c>
      <c r="E1343" t="s">
        <v>704</v>
      </c>
    </row>
    <row r="1344" spans="2:5">
      <c r="B1344" t="s">
        <v>2402</v>
      </c>
      <c r="C1344">
        <v>531911</v>
      </c>
      <c r="D1344" t="s">
        <v>406</v>
      </c>
      <c r="E1344" t="s">
        <v>414</v>
      </c>
    </row>
    <row r="1345" spans="2:5">
      <c r="B1345" t="s">
        <v>2403</v>
      </c>
      <c r="C1345">
        <v>526073</v>
      </c>
      <c r="D1345" t="s">
        <v>406</v>
      </c>
      <c r="E1345" t="s">
        <v>591</v>
      </c>
    </row>
    <row r="1346" spans="2:5">
      <c r="B1346" t="s">
        <v>2404</v>
      </c>
      <c r="C1346">
        <v>506186</v>
      </c>
      <c r="D1346" t="s">
        <v>406</v>
      </c>
      <c r="E1346" t="s">
        <v>409</v>
      </c>
    </row>
    <row r="1347" spans="2:5">
      <c r="B1347" t="s">
        <v>2405</v>
      </c>
      <c r="C1347">
        <v>540935</v>
      </c>
      <c r="D1347" t="s">
        <v>2406</v>
      </c>
      <c r="E1347" t="s">
        <v>566</v>
      </c>
    </row>
    <row r="1348" spans="2:5">
      <c r="B1348" t="s">
        <v>2407</v>
      </c>
      <c r="C1348">
        <v>533265</v>
      </c>
      <c r="D1348" t="s">
        <v>2408</v>
      </c>
      <c r="E1348" t="s">
        <v>438</v>
      </c>
    </row>
    <row r="1349" spans="2:5">
      <c r="B1349" t="s">
        <v>2409</v>
      </c>
      <c r="C1349">
        <v>532726</v>
      </c>
      <c r="D1349" t="s">
        <v>2410</v>
      </c>
      <c r="E1349" t="s">
        <v>438</v>
      </c>
    </row>
    <row r="1350" spans="2:5">
      <c r="B1350" t="s">
        <v>2411</v>
      </c>
      <c r="C1350">
        <v>531902</v>
      </c>
      <c r="D1350" t="s">
        <v>2412</v>
      </c>
      <c r="E1350" t="s">
        <v>492</v>
      </c>
    </row>
    <row r="1351" spans="2:5">
      <c r="B1351" t="s">
        <v>2413</v>
      </c>
      <c r="C1351">
        <v>532959</v>
      </c>
      <c r="D1351" t="s">
        <v>2414</v>
      </c>
      <c r="E1351" t="s">
        <v>804</v>
      </c>
    </row>
    <row r="1352" spans="2:5">
      <c r="B1352" t="s">
        <v>2415</v>
      </c>
      <c r="C1352">
        <v>513108</v>
      </c>
      <c r="D1352" t="s">
        <v>2416</v>
      </c>
      <c r="E1352" t="s">
        <v>729</v>
      </c>
    </row>
    <row r="1353" spans="2:5">
      <c r="B1353" t="s">
        <v>2417</v>
      </c>
      <c r="C1353">
        <v>500153</v>
      </c>
      <c r="D1353" t="s">
        <v>406</v>
      </c>
      <c r="E1353" t="s">
        <v>454</v>
      </c>
    </row>
    <row r="1354" spans="2:5">
      <c r="B1354" t="s">
        <v>2418</v>
      </c>
      <c r="C1354">
        <v>541703</v>
      </c>
      <c r="D1354" t="s">
        <v>406</v>
      </c>
      <c r="E1354" t="s">
        <v>407</v>
      </c>
    </row>
    <row r="1355" spans="2:5">
      <c r="B1355" t="s">
        <v>2419</v>
      </c>
      <c r="C1355">
        <v>541703</v>
      </c>
      <c r="D1355" t="s">
        <v>406</v>
      </c>
      <c r="E1355" t="s">
        <v>407</v>
      </c>
    </row>
    <row r="1356" spans="2:5">
      <c r="B1356" t="s">
        <v>2420</v>
      </c>
      <c r="C1356">
        <v>504397</v>
      </c>
      <c r="D1356" t="s">
        <v>406</v>
      </c>
      <c r="E1356" t="s">
        <v>827</v>
      </c>
    </row>
    <row r="1357" spans="2:5">
      <c r="B1357" t="s">
        <v>2421</v>
      </c>
      <c r="C1357">
        <v>526367</v>
      </c>
      <c r="D1357" t="s">
        <v>2422</v>
      </c>
      <c r="E1357" t="s">
        <v>492</v>
      </c>
    </row>
    <row r="1358" spans="2:5">
      <c r="B1358" t="s">
        <v>2423</v>
      </c>
      <c r="C1358">
        <v>514167</v>
      </c>
      <c r="D1358" t="s">
        <v>2424</v>
      </c>
      <c r="E1358" t="s">
        <v>827</v>
      </c>
    </row>
    <row r="1359" spans="2:5">
      <c r="B1359" t="s">
        <v>2425</v>
      </c>
      <c r="C1359" t="s">
        <v>406</v>
      </c>
      <c r="D1359" t="s">
        <v>2426</v>
      </c>
      <c r="E1359" t="s">
        <v>417</v>
      </c>
    </row>
    <row r="1360" spans="2:5">
      <c r="B1360" t="s">
        <v>2427</v>
      </c>
      <c r="C1360">
        <v>531813</v>
      </c>
      <c r="D1360" t="s">
        <v>406</v>
      </c>
      <c r="E1360" t="s">
        <v>400</v>
      </c>
    </row>
    <row r="1361" spans="2:5">
      <c r="B1361" t="s">
        <v>2428</v>
      </c>
      <c r="C1361">
        <v>531813</v>
      </c>
      <c r="D1361" t="s">
        <v>406</v>
      </c>
      <c r="E1361" t="s">
        <v>400</v>
      </c>
    </row>
    <row r="1362" spans="2:5">
      <c r="B1362" t="s">
        <v>2429</v>
      </c>
      <c r="C1362">
        <v>539680</v>
      </c>
      <c r="D1362" t="s">
        <v>406</v>
      </c>
      <c r="E1362" t="s">
        <v>444</v>
      </c>
    </row>
    <row r="1363" spans="2:5">
      <c r="B1363" t="s">
        <v>2430</v>
      </c>
      <c r="C1363">
        <v>540647</v>
      </c>
      <c r="D1363" t="s">
        <v>2431</v>
      </c>
      <c r="E1363" t="s">
        <v>426</v>
      </c>
    </row>
    <row r="1364" spans="2:5">
      <c r="B1364" t="s">
        <v>2432</v>
      </c>
      <c r="C1364">
        <v>521176</v>
      </c>
      <c r="D1364" t="s">
        <v>2433</v>
      </c>
      <c r="E1364" t="s">
        <v>421</v>
      </c>
    </row>
    <row r="1365" spans="2:5">
      <c r="B1365" t="s">
        <v>2434</v>
      </c>
      <c r="C1365">
        <v>512443</v>
      </c>
      <c r="D1365" t="s">
        <v>406</v>
      </c>
      <c r="E1365" t="s">
        <v>428</v>
      </c>
    </row>
    <row r="1366" spans="2:5">
      <c r="B1366" t="s">
        <v>2435</v>
      </c>
      <c r="C1366">
        <v>539492</v>
      </c>
      <c r="D1366" t="s">
        <v>406</v>
      </c>
      <c r="E1366" t="s">
        <v>423</v>
      </c>
    </row>
    <row r="1367" spans="2:5">
      <c r="B1367" t="s">
        <v>2436</v>
      </c>
      <c r="C1367">
        <v>542011</v>
      </c>
      <c r="D1367" t="s">
        <v>2437</v>
      </c>
      <c r="E1367" t="s">
        <v>484</v>
      </c>
    </row>
    <row r="1368" spans="2:5">
      <c r="B1368" t="s">
        <v>2438</v>
      </c>
      <c r="C1368">
        <v>500155</v>
      </c>
      <c r="D1368" t="s">
        <v>2439</v>
      </c>
      <c r="E1368" t="s">
        <v>421</v>
      </c>
    </row>
    <row r="1369" spans="2:5">
      <c r="B1369" t="s">
        <v>2440</v>
      </c>
      <c r="C1369">
        <v>530615</v>
      </c>
      <c r="D1369" t="s">
        <v>406</v>
      </c>
      <c r="E1369" t="s">
        <v>438</v>
      </c>
    </row>
    <row r="1370" spans="2:5">
      <c r="B1370" t="s">
        <v>2441</v>
      </c>
      <c r="C1370">
        <v>526727</v>
      </c>
      <c r="D1370" t="s">
        <v>406</v>
      </c>
      <c r="E1370" t="s">
        <v>804</v>
      </c>
    </row>
    <row r="1371" spans="2:5">
      <c r="B1371" t="s">
        <v>2442</v>
      </c>
      <c r="C1371">
        <v>512493</v>
      </c>
      <c r="D1371" t="s">
        <v>406</v>
      </c>
      <c r="E1371" t="s">
        <v>389</v>
      </c>
    </row>
    <row r="1372" spans="2:5">
      <c r="B1372" t="s">
        <v>2443</v>
      </c>
      <c r="C1372">
        <v>530161</v>
      </c>
      <c r="D1372" t="s">
        <v>406</v>
      </c>
      <c r="E1372" t="s">
        <v>428</v>
      </c>
    </row>
    <row r="1373" spans="2:5">
      <c r="B1373" t="s">
        <v>2444</v>
      </c>
      <c r="C1373">
        <v>541276</v>
      </c>
      <c r="D1373" t="s">
        <v>406</v>
      </c>
      <c r="E1373" t="s">
        <v>428</v>
      </c>
    </row>
    <row r="1374" spans="2:5">
      <c r="B1374" t="s">
        <v>2445</v>
      </c>
      <c r="C1374">
        <v>509563</v>
      </c>
      <c r="D1374" t="s">
        <v>406</v>
      </c>
      <c r="E1374" t="s">
        <v>421</v>
      </c>
    </row>
    <row r="1375" spans="2:5">
      <c r="B1375" t="s">
        <v>2446</v>
      </c>
      <c r="C1375">
        <v>500655</v>
      </c>
      <c r="D1375" t="s">
        <v>406</v>
      </c>
      <c r="E1375" t="s">
        <v>454</v>
      </c>
    </row>
    <row r="1376" spans="2:5">
      <c r="B1376" t="s">
        <v>2447</v>
      </c>
      <c r="C1376">
        <v>514400</v>
      </c>
      <c r="D1376" t="s">
        <v>406</v>
      </c>
      <c r="E1376" t="s">
        <v>428</v>
      </c>
    </row>
    <row r="1377" spans="2:5">
      <c r="B1377" t="s">
        <v>2448</v>
      </c>
      <c r="C1377">
        <v>509557</v>
      </c>
      <c r="D1377" t="s">
        <v>2449</v>
      </c>
      <c r="E1377" t="s">
        <v>421</v>
      </c>
    </row>
    <row r="1378" spans="2:5">
      <c r="B1378" t="s">
        <v>2450</v>
      </c>
      <c r="C1378">
        <v>532622</v>
      </c>
      <c r="D1378" t="s">
        <v>2451</v>
      </c>
      <c r="E1378" t="s">
        <v>727</v>
      </c>
    </row>
    <row r="1379" spans="2:5">
      <c r="B1379" t="s">
        <v>2452</v>
      </c>
      <c r="C1379">
        <v>532345</v>
      </c>
      <c r="D1379" t="s">
        <v>2453</v>
      </c>
      <c r="E1379" t="s">
        <v>727</v>
      </c>
    </row>
    <row r="1380" spans="2:5">
      <c r="B1380" t="s">
        <v>2454</v>
      </c>
      <c r="C1380">
        <v>539515</v>
      </c>
      <c r="D1380" t="s">
        <v>406</v>
      </c>
      <c r="E1380" t="s">
        <v>428</v>
      </c>
    </row>
    <row r="1381" spans="2:5">
      <c r="B1381" t="s">
        <v>2455</v>
      </c>
      <c r="C1381">
        <v>540613</v>
      </c>
      <c r="D1381" t="s">
        <v>406</v>
      </c>
      <c r="E1381" t="s">
        <v>428</v>
      </c>
    </row>
    <row r="1382" spans="2:5">
      <c r="B1382" t="s">
        <v>2456</v>
      </c>
      <c r="C1382">
        <v>540936</v>
      </c>
      <c r="D1382" t="s">
        <v>406</v>
      </c>
      <c r="E1382" t="s">
        <v>428</v>
      </c>
    </row>
    <row r="1383" spans="2:5">
      <c r="B1383" t="s">
        <v>2457</v>
      </c>
      <c r="C1383">
        <v>524564</v>
      </c>
      <c r="D1383" t="s">
        <v>406</v>
      </c>
      <c r="E1383" t="s">
        <v>454</v>
      </c>
    </row>
    <row r="1384" spans="2:5">
      <c r="B1384" t="s">
        <v>2458</v>
      </c>
      <c r="C1384">
        <v>541546</v>
      </c>
      <c r="D1384" t="s">
        <v>2459</v>
      </c>
      <c r="E1384" t="s">
        <v>804</v>
      </c>
    </row>
    <row r="1385" spans="2:5">
      <c r="B1385" t="s">
        <v>2460</v>
      </c>
      <c r="C1385">
        <v>532767</v>
      </c>
      <c r="D1385" t="s">
        <v>2461</v>
      </c>
      <c r="E1385" t="s">
        <v>804</v>
      </c>
    </row>
    <row r="1386" spans="2:5">
      <c r="B1386" t="s">
        <v>2462</v>
      </c>
      <c r="C1386">
        <v>532183</v>
      </c>
      <c r="D1386" t="s">
        <v>406</v>
      </c>
      <c r="E1386" t="s">
        <v>1105</v>
      </c>
    </row>
    <row r="1387" spans="2:5">
      <c r="B1387" t="s">
        <v>2463</v>
      </c>
      <c r="C1387">
        <v>539009</v>
      </c>
      <c r="D1387" t="s">
        <v>406</v>
      </c>
      <c r="E1387" t="s">
        <v>804</v>
      </c>
    </row>
    <row r="1388" spans="2:5">
      <c r="B1388" t="s">
        <v>2464</v>
      </c>
      <c r="C1388">
        <v>538319</v>
      </c>
      <c r="D1388" t="s">
        <v>406</v>
      </c>
      <c r="E1388" t="s">
        <v>389</v>
      </c>
    </row>
    <row r="1389" spans="2:5">
      <c r="B1389" t="s">
        <v>2465</v>
      </c>
      <c r="C1389">
        <v>535917</v>
      </c>
      <c r="D1389" t="s">
        <v>406</v>
      </c>
      <c r="E1389" t="s">
        <v>389</v>
      </c>
    </row>
    <row r="1390" spans="2:5">
      <c r="B1390" t="s">
        <v>2466</v>
      </c>
      <c r="C1390">
        <v>535431</v>
      </c>
      <c r="D1390" t="s">
        <v>406</v>
      </c>
      <c r="E1390" t="s">
        <v>389</v>
      </c>
    </row>
    <row r="1391" spans="2:5">
      <c r="B1391" t="s">
        <v>2467</v>
      </c>
      <c r="C1391">
        <v>530855</v>
      </c>
      <c r="D1391" t="s">
        <v>406</v>
      </c>
      <c r="E1391" t="s">
        <v>423</v>
      </c>
    </row>
    <row r="1392" spans="2:5">
      <c r="B1392" t="s">
        <v>2468</v>
      </c>
      <c r="C1392">
        <v>532309</v>
      </c>
      <c r="D1392" t="s">
        <v>2469</v>
      </c>
      <c r="E1392" t="s">
        <v>449</v>
      </c>
    </row>
    <row r="1393" spans="2:5">
      <c r="B1393" t="s">
        <v>2470</v>
      </c>
      <c r="C1393">
        <v>532309</v>
      </c>
      <c r="D1393" t="s">
        <v>2469</v>
      </c>
      <c r="E1393" t="s">
        <v>449</v>
      </c>
    </row>
    <row r="1394" spans="2:5">
      <c r="B1394" t="s">
        <v>2471</v>
      </c>
      <c r="C1394">
        <v>522275</v>
      </c>
      <c r="D1394" t="s">
        <v>2472</v>
      </c>
      <c r="E1394" t="s">
        <v>545</v>
      </c>
    </row>
    <row r="1395" spans="2:5">
      <c r="B1395" t="s">
        <v>2473</v>
      </c>
      <c r="C1395">
        <v>522275</v>
      </c>
      <c r="D1395" t="s">
        <v>2472</v>
      </c>
      <c r="E1395" t="s">
        <v>545</v>
      </c>
    </row>
    <row r="1396" spans="2:5">
      <c r="B1396" t="s">
        <v>2474</v>
      </c>
      <c r="C1396">
        <v>504028</v>
      </c>
      <c r="D1396" t="s">
        <v>406</v>
      </c>
      <c r="E1396" t="s">
        <v>591</v>
      </c>
    </row>
    <row r="1397" spans="2:5">
      <c r="B1397" t="s">
        <v>2475</v>
      </c>
      <c r="C1397">
        <v>532764</v>
      </c>
      <c r="D1397" t="s">
        <v>2476</v>
      </c>
      <c r="E1397" t="s">
        <v>492</v>
      </c>
    </row>
    <row r="1398" spans="2:5">
      <c r="B1398" t="s">
        <v>2477</v>
      </c>
      <c r="C1398">
        <v>530389</v>
      </c>
      <c r="D1398" t="s">
        <v>406</v>
      </c>
      <c r="E1398" t="s">
        <v>426</v>
      </c>
    </row>
    <row r="1399" spans="2:5">
      <c r="B1399" t="s">
        <v>2478</v>
      </c>
      <c r="C1399" t="s">
        <v>406</v>
      </c>
      <c r="D1399" t="s">
        <v>2479</v>
      </c>
      <c r="E1399" t="s">
        <v>417</v>
      </c>
    </row>
    <row r="1400" spans="2:5">
      <c r="B1400" t="s">
        <v>2480</v>
      </c>
      <c r="C1400">
        <v>539486</v>
      </c>
      <c r="D1400" t="s">
        <v>406</v>
      </c>
      <c r="E1400" t="s">
        <v>423</v>
      </c>
    </row>
    <row r="1401" spans="2:5">
      <c r="B1401" t="s">
        <v>2481</v>
      </c>
      <c r="C1401">
        <v>521133</v>
      </c>
      <c r="D1401" t="s">
        <v>406</v>
      </c>
      <c r="E1401" t="s">
        <v>421</v>
      </c>
    </row>
    <row r="1402" spans="2:5">
      <c r="B1402" t="s">
        <v>2482</v>
      </c>
      <c r="C1402">
        <v>521133</v>
      </c>
      <c r="D1402" t="s">
        <v>406</v>
      </c>
      <c r="E1402" t="s">
        <v>421</v>
      </c>
    </row>
    <row r="1403" spans="2:5">
      <c r="B1403" t="s">
        <v>2483</v>
      </c>
      <c r="C1403">
        <v>532318</v>
      </c>
      <c r="D1403" t="s">
        <v>2484</v>
      </c>
      <c r="E1403" t="s">
        <v>2033</v>
      </c>
    </row>
    <row r="1404" spans="2:5">
      <c r="B1404" t="s">
        <v>2485</v>
      </c>
      <c r="C1404">
        <v>531137</v>
      </c>
      <c r="D1404" t="s">
        <v>406</v>
      </c>
      <c r="E1404" t="s">
        <v>827</v>
      </c>
    </row>
    <row r="1405" spans="2:5">
      <c r="B1405" t="s">
        <v>2486</v>
      </c>
      <c r="C1405">
        <v>541999</v>
      </c>
      <c r="D1405" t="s">
        <v>406</v>
      </c>
      <c r="E1405" t="s">
        <v>604</v>
      </c>
    </row>
    <row r="1406" spans="2:5">
      <c r="B1406" t="s">
        <v>2487</v>
      </c>
      <c r="C1406">
        <v>540755</v>
      </c>
      <c r="D1406" t="s">
        <v>2488</v>
      </c>
      <c r="E1406" t="s">
        <v>2489</v>
      </c>
    </row>
    <row r="1407" spans="2:5">
      <c r="B1407" t="s">
        <v>2490</v>
      </c>
      <c r="C1407">
        <v>539407</v>
      </c>
      <c r="D1407" t="s">
        <v>406</v>
      </c>
      <c r="E1407" t="s">
        <v>804</v>
      </c>
    </row>
    <row r="1408" spans="2:5">
      <c r="B1408" t="s">
        <v>2491</v>
      </c>
      <c r="C1408">
        <v>514336</v>
      </c>
      <c r="D1408" t="s">
        <v>406</v>
      </c>
      <c r="E1408" t="s">
        <v>744</v>
      </c>
    </row>
    <row r="1409" spans="2:5">
      <c r="B1409" t="s">
        <v>2492</v>
      </c>
      <c r="C1409">
        <v>514336</v>
      </c>
      <c r="D1409" t="s">
        <v>406</v>
      </c>
      <c r="E1409" t="s">
        <v>744</v>
      </c>
    </row>
    <row r="1410" spans="2:5">
      <c r="B1410" t="s">
        <v>2493</v>
      </c>
      <c r="C1410">
        <v>506109</v>
      </c>
      <c r="D1410" t="s">
        <v>2494</v>
      </c>
      <c r="E1410" t="s">
        <v>499</v>
      </c>
    </row>
    <row r="1411" spans="2:5">
      <c r="B1411" t="s">
        <v>2495</v>
      </c>
      <c r="C1411">
        <v>531739</v>
      </c>
      <c r="D1411" t="s">
        <v>406</v>
      </c>
      <c r="E1411" t="s">
        <v>444</v>
      </c>
    </row>
    <row r="1412" spans="2:5">
      <c r="B1412" t="s">
        <v>2496</v>
      </c>
      <c r="C1412">
        <v>539206</v>
      </c>
      <c r="D1412" t="s">
        <v>406</v>
      </c>
      <c r="E1412" t="s">
        <v>744</v>
      </c>
    </row>
    <row r="1413" spans="2:5">
      <c r="B1413" t="s">
        <v>2497</v>
      </c>
      <c r="C1413">
        <v>538961</v>
      </c>
      <c r="D1413" t="s">
        <v>2498</v>
      </c>
      <c r="E1413" t="s">
        <v>400</v>
      </c>
    </row>
    <row r="1414" spans="2:5">
      <c r="B1414" t="s">
        <v>2499</v>
      </c>
      <c r="C1414">
        <v>530343</v>
      </c>
      <c r="D1414" t="s">
        <v>2500</v>
      </c>
      <c r="E1414" t="s">
        <v>704</v>
      </c>
    </row>
    <row r="1415" spans="2:5">
      <c r="B1415" t="s">
        <v>2501</v>
      </c>
      <c r="C1415">
        <v>532285</v>
      </c>
      <c r="D1415" t="s">
        <v>2502</v>
      </c>
      <c r="E1415" t="s">
        <v>389</v>
      </c>
    </row>
    <row r="1416" spans="2:5">
      <c r="B1416" t="s">
        <v>2503</v>
      </c>
      <c r="C1416">
        <v>500171</v>
      </c>
      <c r="D1416" t="s">
        <v>2504</v>
      </c>
      <c r="E1416" t="s">
        <v>454</v>
      </c>
    </row>
    <row r="1417" spans="2:5">
      <c r="B1417" t="s">
        <v>2505</v>
      </c>
      <c r="C1417">
        <v>533048</v>
      </c>
      <c r="D1417" t="s">
        <v>2506</v>
      </c>
      <c r="E1417" t="s">
        <v>804</v>
      </c>
    </row>
    <row r="1418" spans="2:5">
      <c r="B1418" t="s">
        <v>2507</v>
      </c>
      <c r="C1418">
        <v>511676</v>
      </c>
      <c r="D1418" t="s">
        <v>2508</v>
      </c>
      <c r="E1418" t="s">
        <v>464</v>
      </c>
    </row>
    <row r="1419" spans="2:5">
      <c r="B1419" t="s">
        <v>2509</v>
      </c>
      <c r="C1419">
        <v>538788</v>
      </c>
      <c r="D1419" t="s">
        <v>406</v>
      </c>
      <c r="E1419" t="s">
        <v>423</v>
      </c>
    </row>
    <row r="1420" spans="2:5">
      <c r="B1420" t="s">
        <v>2510</v>
      </c>
      <c r="C1420">
        <v>532716</v>
      </c>
      <c r="D1420" t="s">
        <v>2511</v>
      </c>
      <c r="E1420" t="s">
        <v>395</v>
      </c>
    </row>
    <row r="1421" spans="2:5">
      <c r="B1421" t="s">
        <v>2512</v>
      </c>
      <c r="C1421">
        <v>507815</v>
      </c>
      <c r="D1421" t="s">
        <v>2513</v>
      </c>
      <c r="E1421" t="s">
        <v>588</v>
      </c>
    </row>
    <row r="1422" spans="2:5">
      <c r="B1422" t="s">
        <v>2514</v>
      </c>
      <c r="C1422">
        <v>507815</v>
      </c>
      <c r="D1422" t="s">
        <v>2513</v>
      </c>
      <c r="E1422" t="s">
        <v>588</v>
      </c>
    </row>
    <row r="1423" spans="2:5">
      <c r="B1423" t="s">
        <v>2515</v>
      </c>
      <c r="C1423">
        <v>531744</v>
      </c>
      <c r="D1423" t="s">
        <v>406</v>
      </c>
      <c r="E1423" t="s">
        <v>428</v>
      </c>
    </row>
    <row r="1424" spans="2:5">
      <c r="B1424" t="s">
        <v>2516</v>
      </c>
      <c r="C1424">
        <v>590025</v>
      </c>
      <c r="D1424" t="s">
        <v>2517</v>
      </c>
      <c r="E1424" t="s">
        <v>421</v>
      </c>
    </row>
    <row r="1425" spans="2:5">
      <c r="B1425" t="s">
        <v>2518</v>
      </c>
      <c r="C1425">
        <v>507506</v>
      </c>
      <c r="D1425" t="s">
        <v>406</v>
      </c>
      <c r="E1425" t="s">
        <v>1105</v>
      </c>
    </row>
    <row r="1426" spans="2:5">
      <c r="B1426" t="s">
        <v>2519</v>
      </c>
      <c r="C1426" t="s">
        <v>406</v>
      </c>
      <c r="D1426" t="s">
        <v>2520</v>
      </c>
      <c r="E1426" t="s">
        <v>417</v>
      </c>
    </row>
    <row r="1427" spans="2:5">
      <c r="B1427" t="s">
        <v>2521</v>
      </c>
      <c r="C1427">
        <v>539013</v>
      </c>
      <c r="D1427" t="s">
        <v>406</v>
      </c>
      <c r="E1427" t="s">
        <v>545</v>
      </c>
    </row>
    <row r="1428" spans="2:5">
      <c r="B1428" t="s">
        <v>2522</v>
      </c>
      <c r="C1428">
        <v>533212</v>
      </c>
      <c r="D1428" t="s">
        <v>406</v>
      </c>
      <c r="E1428" t="s">
        <v>595</v>
      </c>
    </row>
    <row r="1429" spans="2:5">
      <c r="B1429" t="s">
        <v>2523</v>
      </c>
      <c r="C1429" t="s">
        <v>406</v>
      </c>
      <c r="D1429" t="s">
        <v>2524</v>
      </c>
      <c r="E1429" t="s">
        <v>497</v>
      </c>
    </row>
    <row r="1430" spans="2:5">
      <c r="B1430" t="s">
        <v>2525</v>
      </c>
      <c r="C1430">
        <v>531199</v>
      </c>
      <c r="D1430" t="s">
        <v>406</v>
      </c>
      <c r="E1430" t="s">
        <v>423</v>
      </c>
    </row>
    <row r="1431" spans="2:5">
      <c r="B1431" t="s">
        <v>2526</v>
      </c>
      <c r="C1431">
        <v>500676</v>
      </c>
      <c r="D1431" t="s">
        <v>2527</v>
      </c>
      <c r="E1431" t="s">
        <v>466</v>
      </c>
    </row>
    <row r="1432" spans="2:5">
      <c r="B1432" t="s">
        <v>2528</v>
      </c>
      <c r="C1432">
        <v>500660</v>
      </c>
      <c r="D1432" t="s">
        <v>2529</v>
      </c>
      <c r="E1432" t="s">
        <v>444</v>
      </c>
    </row>
    <row r="1433" spans="2:5">
      <c r="B1433" t="s">
        <v>2530</v>
      </c>
      <c r="C1433">
        <v>542477</v>
      </c>
      <c r="D1433" t="s">
        <v>2531</v>
      </c>
      <c r="E1433" t="s">
        <v>772</v>
      </c>
    </row>
    <row r="1434" spans="2:5">
      <c r="B1434" t="s">
        <v>2532</v>
      </c>
      <c r="C1434">
        <v>532296</v>
      </c>
      <c r="D1434" t="s">
        <v>2533</v>
      </c>
      <c r="E1434" t="s">
        <v>444</v>
      </c>
    </row>
    <row r="1435" spans="2:5">
      <c r="B1435" t="s">
        <v>2534</v>
      </c>
      <c r="C1435">
        <v>513528</v>
      </c>
      <c r="D1435" t="s">
        <v>406</v>
      </c>
      <c r="E1435" t="s">
        <v>934</v>
      </c>
    </row>
    <row r="1436" spans="2:5">
      <c r="B1436" t="s">
        <v>2535</v>
      </c>
      <c r="C1436">
        <v>530263</v>
      </c>
      <c r="D1436" t="s">
        <v>406</v>
      </c>
      <c r="E1436" t="s">
        <v>423</v>
      </c>
    </row>
    <row r="1437" spans="2:5">
      <c r="B1437" t="s">
        <v>2536</v>
      </c>
      <c r="C1437" t="s">
        <v>406</v>
      </c>
      <c r="D1437" t="s">
        <v>2537</v>
      </c>
      <c r="E1437" t="s">
        <v>417</v>
      </c>
    </row>
    <row r="1438" spans="2:5">
      <c r="B1438" t="s">
        <v>2538</v>
      </c>
      <c r="C1438">
        <v>531463</v>
      </c>
      <c r="D1438" t="s">
        <v>406</v>
      </c>
      <c r="E1438" t="s">
        <v>827</v>
      </c>
    </row>
    <row r="1439" spans="2:5">
      <c r="B1439" t="s">
        <v>2539</v>
      </c>
      <c r="C1439">
        <v>531479</v>
      </c>
      <c r="D1439" t="s">
        <v>406</v>
      </c>
      <c r="E1439" t="s">
        <v>492</v>
      </c>
    </row>
    <row r="1440" spans="2:5">
      <c r="B1440" t="s">
        <v>2540</v>
      </c>
      <c r="C1440">
        <v>501848</v>
      </c>
      <c r="D1440" t="s">
        <v>2541</v>
      </c>
      <c r="E1440" t="s">
        <v>1654</v>
      </c>
    </row>
    <row r="1441" spans="2:5">
      <c r="B1441" t="s">
        <v>2542</v>
      </c>
      <c r="C1441">
        <v>532773</v>
      </c>
      <c r="D1441" t="s">
        <v>2543</v>
      </c>
      <c r="E1441" t="s">
        <v>2544</v>
      </c>
    </row>
    <row r="1442" spans="2:5">
      <c r="B1442" t="s">
        <v>2545</v>
      </c>
      <c r="C1442">
        <v>540654</v>
      </c>
      <c r="D1442" t="s">
        <v>406</v>
      </c>
      <c r="E1442" t="s">
        <v>392</v>
      </c>
    </row>
    <row r="1443" spans="2:5">
      <c r="B1443" t="s">
        <v>2546</v>
      </c>
      <c r="C1443">
        <v>540266</v>
      </c>
      <c r="D1443" t="s">
        <v>406</v>
      </c>
      <c r="E1443" t="s">
        <v>428</v>
      </c>
    </row>
    <row r="1444" spans="2:5">
      <c r="B1444" t="s">
        <v>2547</v>
      </c>
      <c r="C1444" t="s">
        <v>406</v>
      </c>
      <c r="D1444" t="s">
        <v>2548</v>
      </c>
      <c r="E1444" t="s">
        <v>417</v>
      </c>
    </row>
    <row r="1445" spans="2:5">
      <c r="B1445" t="s">
        <v>2549</v>
      </c>
      <c r="C1445" t="s">
        <v>406</v>
      </c>
      <c r="D1445" t="s">
        <v>2550</v>
      </c>
      <c r="E1445" t="s">
        <v>417</v>
      </c>
    </row>
    <row r="1446" spans="2:5">
      <c r="B1446" t="s">
        <v>2551</v>
      </c>
      <c r="C1446" t="s">
        <v>406</v>
      </c>
      <c r="D1446" t="s">
        <v>2550</v>
      </c>
      <c r="E1446" t="s">
        <v>417</v>
      </c>
    </row>
    <row r="1447" spans="2:5">
      <c r="B1447" t="s">
        <v>2552</v>
      </c>
      <c r="C1447">
        <v>526025</v>
      </c>
      <c r="D1447" t="s">
        <v>406</v>
      </c>
      <c r="E1447" t="s">
        <v>421</v>
      </c>
    </row>
    <row r="1448" spans="2:5">
      <c r="B1448" t="s">
        <v>2553</v>
      </c>
      <c r="C1448">
        <v>531904</v>
      </c>
      <c r="D1448" t="s">
        <v>2554</v>
      </c>
      <c r="E1448" t="s">
        <v>772</v>
      </c>
    </row>
    <row r="1449" spans="2:5">
      <c r="B1449" t="s">
        <v>2555</v>
      </c>
      <c r="C1449">
        <v>533104</v>
      </c>
      <c r="D1449" t="s">
        <v>2556</v>
      </c>
      <c r="E1449" t="s">
        <v>1038</v>
      </c>
    </row>
    <row r="1450" spans="2:5">
      <c r="B1450" t="s">
        <v>2557</v>
      </c>
      <c r="C1450">
        <v>542351</v>
      </c>
      <c r="D1450" t="s">
        <v>2558</v>
      </c>
      <c r="E1450" t="s">
        <v>2559</v>
      </c>
    </row>
    <row r="1451" spans="2:5">
      <c r="B1451" t="s">
        <v>2560</v>
      </c>
      <c r="C1451">
        <v>507488</v>
      </c>
      <c r="D1451" t="s">
        <v>2561</v>
      </c>
      <c r="E1451" t="s">
        <v>1038</v>
      </c>
    </row>
    <row r="1452" spans="2:5">
      <c r="B1452" t="s">
        <v>2562</v>
      </c>
      <c r="C1452">
        <v>505255</v>
      </c>
      <c r="D1452" t="s">
        <v>2563</v>
      </c>
      <c r="E1452" t="s">
        <v>414</v>
      </c>
    </row>
    <row r="1453" spans="2:5">
      <c r="B1453" t="s">
        <v>2564</v>
      </c>
      <c r="C1453">
        <v>532754</v>
      </c>
      <c r="D1453" t="s">
        <v>2565</v>
      </c>
      <c r="E1453" t="s">
        <v>545</v>
      </c>
    </row>
    <row r="1454" spans="2:5">
      <c r="B1454" t="s">
        <v>2566</v>
      </c>
      <c r="C1454">
        <v>540124</v>
      </c>
      <c r="D1454" t="s">
        <v>2567</v>
      </c>
      <c r="E1454" t="s">
        <v>761</v>
      </c>
    </row>
    <row r="1455" spans="2:5">
      <c r="B1455" t="s">
        <v>2568</v>
      </c>
      <c r="C1455">
        <v>509567</v>
      </c>
      <c r="D1455" t="s">
        <v>2569</v>
      </c>
      <c r="E1455" t="s">
        <v>1335</v>
      </c>
    </row>
    <row r="1456" spans="2:5">
      <c r="B1456" t="s">
        <v>2570</v>
      </c>
      <c r="C1456">
        <v>506480</v>
      </c>
      <c r="D1456" t="s">
        <v>2571</v>
      </c>
      <c r="E1456" t="s">
        <v>616</v>
      </c>
    </row>
    <row r="1457" spans="2:5">
      <c r="B1457" t="s">
        <v>2572</v>
      </c>
      <c r="C1457">
        <v>530317</v>
      </c>
      <c r="D1457" t="s">
        <v>406</v>
      </c>
      <c r="E1457" t="s">
        <v>444</v>
      </c>
    </row>
    <row r="1458" spans="2:5">
      <c r="B1458" t="s">
        <v>2573</v>
      </c>
      <c r="C1458">
        <v>532734</v>
      </c>
      <c r="D1458" t="s">
        <v>2574</v>
      </c>
      <c r="E1458" t="s">
        <v>438</v>
      </c>
    </row>
    <row r="1459" spans="2:5">
      <c r="B1459" t="s">
        <v>2575</v>
      </c>
      <c r="C1459">
        <v>500163</v>
      </c>
      <c r="D1459" t="s">
        <v>2576</v>
      </c>
      <c r="E1459" t="s">
        <v>2577</v>
      </c>
    </row>
    <row r="1460" spans="2:5">
      <c r="B1460" t="s">
        <v>2578</v>
      </c>
      <c r="C1460">
        <v>500163</v>
      </c>
      <c r="D1460" t="s">
        <v>2576</v>
      </c>
      <c r="E1460" t="s">
        <v>2577</v>
      </c>
    </row>
    <row r="1461" spans="2:5">
      <c r="B1461" t="s">
        <v>2579</v>
      </c>
      <c r="C1461" t="s">
        <v>406</v>
      </c>
      <c r="D1461" t="s">
        <v>2580</v>
      </c>
      <c r="E1461" t="s">
        <v>417</v>
      </c>
    </row>
    <row r="1462" spans="2:5">
      <c r="B1462" t="s">
        <v>2581</v>
      </c>
      <c r="C1462">
        <v>540743</v>
      </c>
      <c r="D1462" t="s">
        <v>2582</v>
      </c>
      <c r="E1462" t="s">
        <v>604</v>
      </c>
    </row>
    <row r="1463" spans="2:5">
      <c r="B1463" t="s">
        <v>2583</v>
      </c>
      <c r="C1463">
        <v>532424</v>
      </c>
      <c r="D1463" t="s">
        <v>2584</v>
      </c>
      <c r="E1463" t="s">
        <v>588</v>
      </c>
    </row>
    <row r="1464" spans="2:5">
      <c r="B1464" t="s">
        <v>2585</v>
      </c>
      <c r="C1464">
        <v>500164</v>
      </c>
      <c r="D1464" t="s">
        <v>2586</v>
      </c>
      <c r="E1464" t="s">
        <v>454</v>
      </c>
    </row>
    <row r="1465" spans="2:5">
      <c r="B1465" t="s">
        <v>2587</v>
      </c>
      <c r="C1465">
        <v>533150</v>
      </c>
      <c r="D1465" t="s">
        <v>2588</v>
      </c>
      <c r="E1465" t="s">
        <v>492</v>
      </c>
    </row>
    <row r="1466" spans="2:5">
      <c r="B1466" t="s">
        <v>2589</v>
      </c>
      <c r="C1466">
        <v>538787</v>
      </c>
      <c r="D1466" t="s">
        <v>406</v>
      </c>
      <c r="E1466" t="s">
        <v>423</v>
      </c>
    </row>
    <row r="1467" spans="2:5">
      <c r="B1467" t="s">
        <v>2590</v>
      </c>
      <c r="C1467">
        <v>533189</v>
      </c>
      <c r="D1467" t="s">
        <v>2591</v>
      </c>
      <c r="E1467" t="s">
        <v>520</v>
      </c>
    </row>
    <row r="1468" spans="2:5">
      <c r="B1468" t="s">
        <v>2592</v>
      </c>
      <c r="C1468">
        <v>531600</v>
      </c>
      <c r="D1468" t="s">
        <v>406</v>
      </c>
      <c r="E1468" t="s">
        <v>389</v>
      </c>
    </row>
    <row r="1469" spans="2:5">
      <c r="B1469" t="s">
        <v>2593</v>
      </c>
      <c r="C1469">
        <v>532957</v>
      </c>
      <c r="D1469" t="s">
        <v>406</v>
      </c>
      <c r="E1469" t="s">
        <v>421</v>
      </c>
    </row>
    <row r="1470" spans="2:5">
      <c r="B1470" t="s">
        <v>2594</v>
      </c>
      <c r="C1470">
        <v>532630</v>
      </c>
      <c r="D1470" t="s">
        <v>2595</v>
      </c>
      <c r="E1470" t="s">
        <v>520</v>
      </c>
    </row>
    <row r="1471" spans="2:5">
      <c r="B1471" t="s">
        <v>2596</v>
      </c>
      <c r="C1471">
        <v>539725</v>
      </c>
      <c r="D1471" t="s">
        <v>2597</v>
      </c>
      <c r="E1471" t="s">
        <v>655</v>
      </c>
    </row>
    <row r="1472" spans="2:5">
      <c r="B1472" t="s">
        <v>2598</v>
      </c>
      <c r="C1472">
        <v>532980</v>
      </c>
      <c r="D1472" t="s">
        <v>2599</v>
      </c>
      <c r="E1472" t="s">
        <v>655</v>
      </c>
    </row>
    <row r="1473" spans="2:5">
      <c r="B1473" t="s">
        <v>2600</v>
      </c>
      <c r="C1473">
        <v>780012</v>
      </c>
      <c r="D1473" t="s">
        <v>406</v>
      </c>
      <c r="E1473" t="s">
        <v>497</v>
      </c>
    </row>
    <row r="1474" spans="2:5">
      <c r="B1474" t="s">
        <v>2601</v>
      </c>
      <c r="C1474">
        <v>538542</v>
      </c>
      <c r="D1474" t="s">
        <v>406</v>
      </c>
      <c r="E1474" t="s">
        <v>466</v>
      </c>
    </row>
    <row r="1475" spans="2:5">
      <c r="B1475" t="s">
        <v>2602</v>
      </c>
      <c r="C1475">
        <v>538180</v>
      </c>
      <c r="D1475" t="s">
        <v>2603</v>
      </c>
      <c r="E1475" t="s">
        <v>426</v>
      </c>
    </row>
    <row r="1476" spans="2:5">
      <c r="B1476" t="s">
        <v>2604</v>
      </c>
      <c r="C1476">
        <v>505576</v>
      </c>
      <c r="D1476" t="s">
        <v>406</v>
      </c>
      <c r="E1476" t="s">
        <v>423</v>
      </c>
    </row>
    <row r="1477" spans="2:5">
      <c r="B1477" t="s">
        <v>2605</v>
      </c>
      <c r="C1477">
        <v>531928</v>
      </c>
      <c r="D1477" t="s">
        <v>406</v>
      </c>
      <c r="E1477" t="s">
        <v>683</v>
      </c>
    </row>
    <row r="1478" spans="2:5">
      <c r="B1478" t="s">
        <v>2606</v>
      </c>
      <c r="C1478">
        <v>540062</v>
      </c>
      <c r="D1478" t="s">
        <v>406</v>
      </c>
      <c r="E1478" t="s">
        <v>511</v>
      </c>
    </row>
    <row r="1479" spans="2:5">
      <c r="B1479" t="s">
        <v>2607</v>
      </c>
      <c r="C1479">
        <v>530579</v>
      </c>
      <c r="D1479" t="s">
        <v>406</v>
      </c>
      <c r="E1479" t="s">
        <v>423</v>
      </c>
    </row>
    <row r="1480" spans="2:5">
      <c r="B1480" t="s">
        <v>2608</v>
      </c>
      <c r="C1480">
        <v>500151</v>
      </c>
      <c r="D1480" t="s">
        <v>2609</v>
      </c>
      <c r="E1480" t="s">
        <v>2577</v>
      </c>
    </row>
    <row r="1481" spans="2:5">
      <c r="B1481" t="s">
        <v>2610</v>
      </c>
      <c r="C1481">
        <v>526729</v>
      </c>
      <c r="D1481" t="s">
        <v>2611</v>
      </c>
      <c r="E1481" t="s">
        <v>520</v>
      </c>
    </row>
    <row r="1482" spans="2:5">
      <c r="B1482" t="s">
        <v>2612</v>
      </c>
      <c r="C1482" t="s">
        <v>406</v>
      </c>
      <c r="D1482" t="s">
        <v>2613</v>
      </c>
      <c r="E1482" t="s">
        <v>417</v>
      </c>
    </row>
    <row r="1483" spans="2:5">
      <c r="B1483" t="s">
        <v>2614</v>
      </c>
      <c r="C1483">
        <v>531439</v>
      </c>
      <c r="D1483" t="s">
        <v>2615</v>
      </c>
      <c r="E1483" t="s">
        <v>392</v>
      </c>
    </row>
    <row r="1484" spans="2:5">
      <c r="B1484" t="s">
        <v>2616</v>
      </c>
      <c r="C1484">
        <v>531360</v>
      </c>
      <c r="D1484" t="s">
        <v>406</v>
      </c>
      <c r="E1484" t="s">
        <v>827</v>
      </c>
    </row>
    <row r="1485" spans="2:5">
      <c r="B1485" t="s">
        <v>2617</v>
      </c>
      <c r="C1485">
        <v>513309</v>
      </c>
      <c r="D1485" t="s">
        <v>406</v>
      </c>
      <c r="E1485" t="s">
        <v>711</v>
      </c>
    </row>
    <row r="1486" spans="2:5">
      <c r="B1486" t="s">
        <v>2618</v>
      </c>
      <c r="C1486">
        <v>523676</v>
      </c>
      <c r="D1486" t="s">
        <v>406</v>
      </c>
      <c r="E1486" t="s">
        <v>520</v>
      </c>
    </row>
    <row r="1487" spans="2:5">
      <c r="B1487" t="s">
        <v>2619</v>
      </c>
      <c r="C1487">
        <v>530655</v>
      </c>
      <c r="D1487" t="s">
        <v>2620</v>
      </c>
      <c r="E1487" t="s">
        <v>729</v>
      </c>
    </row>
    <row r="1488" spans="2:5">
      <c r="B1488" t="s">
        <v>2621</v>
      </c>
      <c r="C1488">
        <v>530655</v>
      </c>
      <c r="D1488" t="s">
        <v>2620</v>
      </c>
      <c r="E1488" t="s">
        <v>729</v>
      </c>
    </row>
    <row r="1489" spans="2:5">
      <c r="B1489" t="s">
        <v>2622</v>
      </c>
      <c r="C1489">
        <v>500166</v>
      </c>
      <c r="D1489" t="s">
        <v>406</v>
      </c>
      <c r="E1489" t="s">
        <v>813</v>
      </c>
    </row>
    <row r="1490" spans="2:5">
      <c r="B1490" t="s">
        <v>2623</v>
      </c>
      <c r="C1490">
        <v>500168</v>
      </c>
      <c r="D1490" t="s">
        <v>406</v>
      </c>
      <c r="E1490" t="s">
        <v>886</v>
      </c>
    </row>
    <row r="1491" spans="2:5">
      <c r="B1491" t="s">
        <v>2624</v>
      </c>
      <c r="C1491">
        <v>500168</v>
      </c>
      <c r="D1491" t="s">
        <v>406</v>
      </c>
      <c r="E1491" t="s">
        <v>886</v>
      </c>
    </row>
    <row r="1492" spans="2:5">
      <c r="B1492" t="s">
        <v>2625</v>
      </c>
      <c r="C1492">
        <v>531913</v>
      </c>
      <c r="D1492" t="s">
        <v>406</v>
      </c>
      <c r="E1492" t="s">
        <v>729</v>
      </c>
    </row>
    <row r="1493" spans="2:5">
      <c r="B1493" t="s">
        <v>2626</v>
      </c>
      <c r="C1493">
        <v>526717</v>
      </c>
      <c r="D1493" t="s">
        <v>406</v>
      </c>
      <c r="E1493" t="s">
        <v>601</v>
      </c>
    </row>
    <row r="1494" spans="2:5">
      <c r="B1494" t="s">
        <v>2627</v>
      </c>
      <c r="C1494">
        <v>531608</v>
      </c>
      <c r="D1494" t="s">
        <v>406</v>
      </c>
      <c r="E1494" t="s">
        <v>1452</v>
      </c>
    </row>
    <row r="1495" spans="2:5">
      <c r="B1495" t="s">
        <v>2628</v>
      </c>
      <c r="C1495">
        <v>531111</v>
      </c>
      <c r="D1495" t="s">
        <v>406</v>
      </c>
      <c r="E1495" t="s">
        <v>1452</v>
      </c>
    </row>
    <row r="1496" spans="2:5">
      <c r="B1496" t="s">
        <v>2629</v>
      </c>
      <c r="C1496">
        <v>531111</v>
      </c>
      <c r="D1496" t="s">
        <v>406</v>
      </c>
      <c r="E1496" t="s">
        <v>1452</v>
      </c>
    </row>
    <row r="1497" spans="2:5">
      <c r="B1497" t="s">
        <v>2630</v>
      </c>
      <c r="C1497">
        <v>509148</v>
      </c>
      <c r="D1497" t="s">
        <v>406</v>
      </c>
      <c r="E1497" t="s">
        <v>886</v>
      </c>
    </row>
    <row r="1498" spans="2:5">
      <c r="B1498" t="s">
        <v>2631</v>
      </c>
      <c r="C1498">
        <v>530709</v>
      </c>
      <c r="D1498" t="s">
        <v>406</v>
      </c>
      <c r="E1498" t="s">
        <v>423</v>
      </c>
    </row>
    <row r="1499" spans="2:5">
      <c r="B1499" t="s">
        <v>2632</v>
      </c>
      <c r="C1499">
        <v>530663</v>
      </c>
      <c r="D1499" t="s">
        <v>406</v>
      </c>
      <c r="E1499" t="s">
        <v>389</v>
      </c>
    </row>
    <row r="1500" spans="2:5">
      <c r="B1500" t="s">
        <v>2633</v>
      </c>
      <c r="C1500">
        <v>532543</v>
      </c>
      <c r="D1500" t="s">
        <v>2634</v>
      </c>
      <c r="E1500" t="s">
        <v>616</v>
      </c>
    </row>
    <row r="1501" spans="2:5">
      <c r="B1501" t="s">
        <v>2635</v>
      </c>
      <c r="C1501">
        <v>533761</v>
      </c>
      <c r="D1501" t="s">
        <v>2636</v>
      </c>
      <c r="E1501" t="s">
        <v>804</v>
      </c>
    </row>
    <row r="1502" spans="2:5">
      <c r="B1502" t="s">
        <v>2637</v>
      </c>
      <c r="C1502">
        <v>780002</v>
      </c>
      <c r="D1502" t="s">
        <v>406</v>
      </c>
      <c r="E1502" t="s">
        <v>497</v>
      </c>
    </row>
    <row r="1503" spans="2:5">
      <c r="B1503" t="s">
        <v>2638</v>
      </c>
      <c r="C1503">
        <v>590126</v>
      </c>
      <c r="D1503" t="s">
        <v>406</v>
      </c>
      <c r="E1503" t="s">
        <v>2009</v>
      </c>
    </row>
    <row r="1504" spans="2:5">
      <c r="B1504" t="s">
        <v>2639</v>
      </c>
      <c r="C1504">
        <v>539235</v>
      </c>
      <c r="D1504" t="s">
        <v>406</v>
      </c>
      <c r="E1504" t="s">
        <v>813</v>
      </c>
    </row>
    <row r="1505" spans="2:5">
      <c r="B1505" t="s">
        <v>2640</v>
      </c>
      <c r="C1505">
        <v>532482</v>
      </c>
      <c r="D1505" t="s">
        <v>2641</v>
      </c>
      <c r="E1505" t="s">
        <v>444</v>
      </c>
    </row>
    <row r="1506" spans="2:5">
      <c r="B1506" t="s">
        <v>2642</v>
      </c>
      <c r="C1506">
        <v>532482</v>
      </c>
      <c r="D1506" t="s">
        <v>2641</v>
      </c>
      <c r="E1506" t="s">
        <v>444</v>
      </c>
    </row>
    <row r="1507" spans="2:5">
      <c r="B1507" t="s">
        <v>2643</v>
      </c>
      <c r="C1507">
        <v>509488</v>
      </c>
      <c r="D1507" t="s">
        <v>2644</v>
      </c>
      <c r="E1507" t="s">
        <v>591</v>
      </c>
    </row>
    <row r="1508" spans="2:5">
      <c r="B1508" t="s">
        <v>2645</v>
      </c>
      <c r="C1508">
        <v>509488</v>
      </c>
      <c r="D1508" t="s">
        <v>2644</v>
      </c>
      <c r="E1508" t="s">
        <v>591</v>
      </c>
    </row>
    <row r="1509" spans="2:5">
      <c r="B1509" t="s">
        <v>2646</v>
      </c>
      <c r="C1509">
        <v>500300</v>
      </c>
      <c r="D1509" t="s">
        <v>2647</v>
      </c>
      <c r="E1509" t="s">
        <v>419</v>
      </c>
    </row>
    <row r="1510" spans="2:5">
      <c r="B1510" t="s">
        <v>2648</v>
      </c>
      <c r="C1510">
        <v>526751</v>
      </c>
      <c r="D1510" t="s">
        <v>406</v>
      </c>
      <c r="E1510" t="s">
        <v>400</v>
      </c>
    </row>
    <row r="1511" spans="2:5">
      <c r="B1511" t="s">
        <v>2649</v>
      </c>
      <c r="C1511">
        <v>505710</v>
      </c>
      <c r="D1511" t="s">
        <v>406</v>
      </c>
      <c r="E1511" t="s">
        <v>454</v>
      </c>
    </row>
    <row r="1512" spans="2:5">
      <c r="B1512" t="s">
        <v>2650</v>
      </c>
      <c r="C1512">
        <v>505710</v>
      </c>
      <c r="D1512" t="s">
        <v>406</v>
      </c>
      <c r="E1512" t="s">
        <v>454</v>
      </c>
    </row>
    <row r="1513" spans="2:5">
      <c r="B1513" t="s">
        <v>2651</v>
      </c>
      <c r="C1513">
        <v>509546</v>
      </c>
      <c r="D1513" t="s">
        <v>406</v>
      </c>
      <c r="E1513" t="s">
        <v>607</v>
      </c>
    </row>
    <row r="1514" spans="2:5">
      <c r="B1514" t="s">
        <v>2652</v>
      </c>
      <c r="C1514">
        <v>533282</v>
      </c>
      <c r="D1514" t="s">
        <v>2653</v>
      </c>
      <c r="E1514" t="s">
        <v>2654</v>
      </c>
    </row>
    <row r="1515" spans="2:5">
      <c r="B1515" t="s">
        <v>2655</v>
      </c>
      <c r="C1515">
        <v>533282</v>
      </c>
      <c r="D1515" t="s">
        <v>2653</v>
      </c>
      <c r="E1515" t="s">
        <v>2654</v>
      </c>
    </row>
    <row r="1516" spans="2:5">
      <c r="B1516" t="s">
        <v>2656</v>
      </c>
      <c r="C1516">
        <v>532015</v>
      </c>
      <c r="D1516" t="s">
        <v>406</v>
      </c>
      <c r="E1516" t="s">
        <v>421</v>
      </c>
    </row>
    <row r="1517" spans="2:5">
      <c r="B1517" t="s">
        <v>2657</v>
      </c>
      <c r="C1517">
        <v>532015</v>
      </c>
      <c r="D1517" t="s">
        <v>406</v>
      </c>
      <c r="E1517" t="s">
        <v>421</v>
      </c>
    </row>
    <row r="1518" spans="2:5">
      <c r="B1518" t="s">
        <v>2658</v>
      </c>
      <c r="C1518">
        <v>501455</v>
      </c>
      <c r="D1518" t="s">
        <v>2659</v>
      </c>
      <c r="E1518" t="s">
        <v>414</v>
      </c>
    </row>
    <row r="1519" spans="2:5">
      <c r="B1519" t="s">
        <v>2660</v>
      </c>
      <c r="C1519">
        <v>531737</v>
      </c>
      <c r="D1519" t="s">
        <v>406</v>
      </c>
      <c r="E1519" t="s">
        <v>827</v>
      </c>
    </row>
    <row r="1520" spans="2:5">
      <c r="B1520" t="s">
        <v>2661</v>
      </c>
      <c r="C1520">
        <v>538979</v>
      </c>
      <c r="D1520" t="s">
        <v>2662</v>
      </c>
      <c r="E1520" t="s">
        <v>683</v>
      </c>
    </row>
    <row r="1521" spans="2:5">
      <c r="B1521" t="s">
        <v>2663</v>
      </c>
      <c r="C1521">
        <v>526797</v>
      </c>
      <c r="D1521" t="s">
        <v>2664</v>
      </c>
      <c r="E1521" t="s">
        <v>901</v>
      </c>
    </row>
    <row r="1522" spans="2:5">
      <c r="B1522" t="s">
        <v>2665</v>
      </c>
      <c r="C1522" t="s">
        <v>406</v>
      </c>
      <c r="D1522" t="s">
        <v>2666</v>
      </c>
      <c r="E1522" t="s">
        <v>417</v>
      </c>
    </row>
    <row r="1523" spans="2:5">
      <c r="B1523" t="s">
        <v>2667</v>
      </c>
      <c r="C1523">
        <v>508918</v>
      </c>
      <c r="D1523" t="s">
        <v>406</v>
      </c>
      <c r="E1523" t="s">
        <v>511</v>
      </c>
    </row>
    <row r="1524" spans="2:5">
      <c r="B1524" t="s">
        <v>2668</v>
      </c>
      <c r="C1524">
        <v>506076</v>
      </c>
      <c r="D1524" t="s">
        <v>2669</v>
      </c>
      <c r="E1524" t="s">
        <v>1326</v>
      </c>
    </row>
    <row r="1525" spans="2:5">
      <c r="B1525" t="s">
        <v>2670</v>
      </c>
      <c r="C1525">
        <v>531449</v>
      </c>
      <c r="D1525" t="s">
        <v>406</v>
      </c>
      <c r="E1525" t="s">
        <v>604</v>
      </c>
    </row>
    <row r="1526" spans="2:5">
      <c r="B1526" t="s">
        <v>2671</v>
      </c>
      <c r="C1526">
        <v>501314</v>
      </c>
      <c r="D1526" t="s">
        <v>406</v>
      </c>
      <c r="E1526" t="s">
        <v>428</v>
      </c>
    </row>
    <row r="1527" spans="2:5">
      <c r="B1527" t="s">
        <v>2672</v>
      </c>
      <c r="C1527">
        <v>539522</v>
      </c>
      <c r="D1527" t="s">
        <v>406</v>
      </c>
      <c r="E1527" t="s">
        <v>852</v>
      </c>
    </row>
    <row r="1528" spans="2:5">
      <c r="B1528" t="s">
        <v>2673</v>
      </c>
      <c r="C1528">
        <v>539522</v>
      </c>
      <c r="D1528" t="s">
        <v>406</v>
      </c>
      <c r="E1528" t="s">
        <v>852</v>
      </c>
    </row>
    <row r="1529" spans="2:5">
      <c r="B1529" t="s">
        <v>2674</v>
      </c>
      <c r="C1529">
        <v>509152</v>
      </c>
      <c r="D1529" t="s">
        <v>2675</v>
      </c>
      <c r="E1529" t="s">
        <v>886</v>
      </c>
    </row>
    <row r="1530" spans="2:5">
      <c r="B1530" t="s">
        <v>2676</v>
      </c>
      <c r="C1530">
        <v>511288</v>
      </c>
      <c r="D1530" t="s">
        <v>2677</v>
      </c>
      <c r="E1530" t="s">
        <v>464</v>
      </c>
    </row>
    <row r="1531" spans="2:5">
      <c r="B1531" t="s">
        <v>2678</v>
      </c>
      <c r="C1531">
        <v>511543</v>
      </c>
      <c r="D1531" t="s">
        <v>406</v>
      </c>
      <c r="E1531" t="s">
        <v>423</v>
      </c>
    </row>
    <row r="1532" spans="2:5">
      <c r="B1532" t="s">
        <v>2679</v>
      </c>
      <c r="C1532">
        <v>530605</v>
      </c>
      <c r="D1532" t="s">
        <v>406</v>
      </c>
      <c r="E1532" t="s">
        <v>421</v>
      </c>
    </row>
    <row r="1533" spans="2:5">
      <c r="B1533" t="s">
        <v>2680</v>
      </c>
      <c r="C1533">
        <v>530469</v>
      </c>
      <c r="D1533" t="s">
        <v>406</v>
      </c>
      <c r="E1533" t="s">
        <v>423</v>
      </c>
    </row>
    <row r="1534" spans="2:5">
      <c r="B1534" t="s">
        <v>2681</v>
      </c>
      <c r="C1534">
        <v>532951</v>
      </c>
      <c r="D1534" t="s">
        <v>2682</v>
      </c>
      <c r="E1534" t="s">
        <v>392</v>
      </c>
    </row>
    <row r="1535" spans="2:5">
      <c r="B1535" t="s">
        <v>2683</v>
      </c>
      <c r="C1535">
        <v>532139</v>
      </c>
      <c r="D1535" t="s">
        <v>406</v>
      </c>
      <c r="E1535" t="s">
        <v>736</v>
      </c>
    </row>
    <row r="1536" spans="2:5">
      <c r="B1536" t="s">
        <v>2684</v>
      </c>
      <c r="C1536">
        <v>532775</v>
      </c>
      <c r="D1536" t="s">
        <v>2685</v>
      </c>
      <c r="E1536" t="s">
        <v>552</v>
      </c>
    </row>
    <row r="1537" spans="2:5">
      <c r="B1537" t="s">
        <v>2686</v>
      </c>
      <c r="C1537">
        <v>500160</v>
      </c>
      <c r="D1537" t="s">
        <v>2687</v>
      </c>
      <c r="E1537" t="s">
        <v>1353</v>
      </c>
    </row>
    <row r="1538" spans="2:5">
      <c r="B1538" t="s">
        <v>2688</v>
      </c>
      <c r="C1538">
        <v>500170</v>
      </c>
      <c r="D1538" t="s">
        <v>2689</v>
      </c>
      <c r="E1538" t="s">
        <v>421</v>
      </c>
    </row>
    <row r="1539" spans="2:5">
      <c r="B1539" t="s">
        <v>2690</v>
      </c>
      <c r="C1539">
        <v>532744</v>
      </c>
      <c r="D1539" t="s">
        <v>2691</v>
      </c>
      <c r="E1539" t="s">
        <v>421</v>
      </c>
    </row>
    <row r="1540" spans="2:5">
      <c r="B1540" t="s">
        <v>2692</v>
      </c>
      <c r="C1540">
        <v>540602</v>
      </c>
      <c r="D1540" t="s">
        <v>2693</v>
      </c>
      <c r="E1540" t="s">
        <v>1353</v>
      </c>
    </row>
    <row r="1541" spans="2:5">
      <c r="B1541" t="s">
        <v>2694</v>
      </c>
      <c r="C1541">
        <v>539479</v>
      </c>
      <c r="D1541" t="s">
        <v>406</v>
      </c>
      <c r="E1541" t="s">
        <v>414</v>
      </c>
    </row>
    <row r="1542" spans="2:5">
      <c r="B1542" t="s">
        <v>2695</v>
      </c>
      <c r="C1542">
        <v>509079</v>
      </c>
      <c r="D1542" t="s">
        <v>2696</v>
      </c>
      <c r="E1542" t="s">
        <v>444</v>
      </c>
    </row>
    <row r="1543" spans="2:5">
      <c r="B1543" t="s">
        <v>2697</v>
      </c>
      <c r="C1543">
        <v>530001</v>
      </c>
      <c r="D1543" t="s">
        <v>2698</v>
      </c>
      <c r="E1543" t="s">
        <v>454</v>
      </c>
    </row>
    <row r="1544" spans="2:5">
      <c r="B1544" t="s">
        <v>2699</v>
      </c>
      <c r="C1544">
        <v>524226</v>
      </c>
      <c r="D1544" t="s">
        <v>2700</v>
      </c>
      <c r="E1544" t="s">
        <v>604</v>
      </c>
    </row>
    <row r="1545" spans="2:5">
      <c r="B1545" t="s">
        <v>2701</v>
      </c>
      <c r="C1545">
        <v>522217</v>
      </c>
      <c r="D1545" t="s">
        <v>2702</v>
      </c>
      <c r="E1545" t="s">
        <v>484</v>
      </c>
    </row>
    <row r="1546" spans="2:5">
      <c r="B1546" t="s">
        <v>2703</v>
      </c>
      <c r="C1546">
        <v>523768</v>
      </c>
      <c r="D1546" t="s">
        <v>406</v>
      </c>
      <c r="E1546" t="s">
        <v>934</v>
      </c>
    </row>
    <row r="1547" spans="2:5">
      <c r="B1547" t="s">
        <v>2704</v>
      </c>
      <c r="C1547">
        <v>513507</v>
      </c>
      <c r="D1547" t="s">
        <v>406</v>
      </c>
      <c r="E1547" t="s">
        <v>729</v>
      </c>
    </row>
    <row r="1548" spans="2:5">
      <c r="B1548" t="s">
        <v>2705</v>
      </c>
      <c r="C1548">
        <v>514386</v>
      </c>
      <c r="D1548" t="s">
        <v>406</v>
      </c>
      <c r="E1548" t="s">
        <v>421</v>
      </c>
    </row>
    <row r="1549" spans="2:5">
      <c r="B1549" t="s">
        <v>2706</v>
      </c>
      <c r="C1549">
        <v>526965</v>
      </c>
      <c r="D1549" t="s">
        <v>406</v>
      </c>
      <c r="E1549" t="s">
        <v>601</v>
      </c>
    </row>
    <row r="1550" spans="2:5">
      <c r="B1550" t="s">
        <v>2707</v>
      </c>
      <c r="C1550">
        <v>511441</v>
      </c>
      <c r="D1550" t="s">
        <v>406</v>
      </c>
      <c r="E1550" t="s">
        <v>389</v>
      </c>
    </row>
    <row r="1551" spans="2:5">
      <c r="B1551" t="s">
        <v>2708</v>
      </c>
      <c r="C1551">
        <v>500173</v>
      </c>
      <c r="D1551" t="s">
        <v>2709</v>
      </c>
      <c r="E1551" t="s">
        <v>1442</v>
      </c>
    </row>
    <row r="1552" spans="2:5">
      <c r="B1552" t="s">
        <v>2710</v>
      </c>
      <c r="C1552">
        <v>531410</v>
      </c>
      <c r="D1552" t="s">
        <v>406</v>
      </c>
      <c r="E1552" t="s">
        <v>711</v>
      </c>
    </row>
    <row r="1553" spans="2:5">
      <c r="B1553" t="s">
        <v>2711</v>
      </c>
      <c r="C1553">
        <v>539336</v>
      </c>
      <c r="D1553" t="s">
        <v>2712</v>
      </c>
      <c r="E1553" t="s">
        <v>537</v>
      </c>
    </row>
    <row r="1554" spans="2:5">
      <c r="B1554" t="s">
        <v>2713</v>
      </c>
      <c r="C1554">
        <v>507960</v>
      </c>
      <c r="D1554" t="s">
        <v>406</v>
      </c>
      <c r="E1554" t="s">
        <v>607</v>
      </c>
    </row>
    <row r="1555" spans="2:5">
      <c r="B1555" t="s">
        <v>2714</v>
      </c>
      <c r="C1555">
        <v>540938</v>
      </c>
      <c r="D1555" t="s">
        <v>406</v>
      </c>
      <c r="E1555" t="s">
        <v>421</v>
      </c>
    </row>
    <row r="1556" spans="2:5">
      <c r="B1556" t="s">
        <v>2715</v>
      </c>
      <c r="C1556">
        <v>517300</v>
      </c>
      <c r="D1556" t="s">
        <v>2716</v>
      </c>
      <c r="E1556" t="s">
        <v>545</v>
      </c>
    </row>
    <row r="1557" spans="2:5">
      <c r="B1557" t="s">
        <v>2717</v>
      </c>
      <c r="C1557">
        <v>517372</v>
      </c>
      <c r="D1557" t="s">
        <v>406</v>
      </c>
      <c r="E1557" t="s">
        <v>1326</v>
      </c>
    </row>
    <row r="1558" spans="2:5">
      <c r="B1558" t="s">
        <v>2718</v>
      </c>
      <c r="C1558">
        <v>531341</v>
      </c>
      <c r="D1558" t="s">
        <v>406</v>
      </c>
      <c r="E1558" t="s">
        <v>423</v>
      </c>
    </row>
    <row r="1559" spans="2:5">
      <c r="B1559" t="s">
        <v>2719</v>
      </c>
      <c r="C1559">
        <v>500174</v>
      </c>
      <c r="D1559" t="s">
        <v>2720</v>
      </c>
      <c r="E1559" t="s">
        <v>423</v>
      </c>
    </row>
    <row r="1560" spans="2:5">
      <c r="B1560" t="s">
        <v>2721</v>
      </c>
      <c r="C1560">
        <v>524754</v>
      </c>
      <c r="D1560" t="s">
        <v>406</v>
      </c>
      <c r="E1560" t="s">
        <v>1371</v>
      </c>
    </row>
    <row r="1561" spans="2:5">
      <c r="B1561" t="s">
        <v>2722</v>
      </c>
      <c r="C1561">
        <v>531881</v>
      </c>
      <c r="D1561" t="s">
        <v>406</v>
      </c>
      <c r="E1561" t="s">
        <v>428</v>
      </c>
    </row>
    <row r="1562" spans="2:5">
      <c r="B1562" t="s">
        <v>2723</v>
      </c>
      <c r="C1562">
        <v>532181</v>
      </c>
      <c r="D1562" t="s">
        <v>2724</v>
      </c>
      <c r="E1562" t="s">
        <v>1084</v>
      </c>
    </row>
    <row r="1563" spans="2:5">
      <c r="B1563" t="s">
        <v>2725</v>
      </c>
      <c r="C1563">
        <v>500670</v>
      </c>
      <c r="D1563" t="s">
        <v>2726</v>
      </c>
      <c r="E1563" t="s">
        <v>914</v>
      </c>
    </row>
    <row r="1564" spans="2:5">
      <c r="B1564" t="s">
        <v>2727</v>
      </c>
      <c r="C1564">
        <v>513536</v>
      </c>
      <c r="D1564" t="s">
        <v>406</v>
      </c>
      <c r="E1564" t="s">
        <v>469</v>
      </c>
    </row>
    <row r="1565" spans="2:5">
      <c r="B1565" t="s">
        <v>2728</v>
      </c>
      <c r="C1565">
        <v>506858</v>
      </c>
      <c r="D1565" t="s">
        <v>406</v>
      </c>
      <c r="E1565" t="s">
        <v>783</v>
      </c>
    </row>
    <row r="1566" spans="2:5">
      <c r="B1566" t="s">
        <v>2729</v>
      </c>
      <c r="C1566">
        <v>533248</v>
      </c>
      <c r="D1566" t="s">
        <v>2730</v>
      </c>
      <c r="E1566" t="s">
        <v>542</v>
      </c>
    </row>
    <row r="1567" spans="2:5">
      <c r="B1567" t="s">
        <v>2731</v>
      </c>
      <c r="C1567">
        <v>517288</v>
      </c>
      <c r="D1567" t="s">
        <v>406</v>
      </c>
      <c r="E1567" t="s">
        <v>704</v>
      </c>
    </row>
    <row r="1568" spans="2:5">
      <c r="B1568" t="s">
        <v>2732</v>
      </c>
      <c r="C1568">
        <v>523836</v>
      </c>
      <c r="D1568" t="s">
        <v>2733</v>
      </c>
      <c r="E1568" t="s">
        <v>601</v>
      </c>
    </row>
    <row r="1569" spans="2:5">
      <c r="B1569" t="s">
        <v>2734</v>
      </c>
      <c r="C1569">
        <v>518029</v>
      </c>
      <c r="D1569" t="s">
        <v>2735</v>
      </c>
      <c r="E1569" t="s">
        <v>419</v>
      </c>
    </row>
    <row r="1570" spans="2:5">
      <c r="B1570" t="s">
        <v>2736</v>
      </c>
      <c r="C1570">
        <v>500690</v>
      </c>
      <c r="D1570" t="s">
        <v>2737</v>
      </c>
      <c r="E1570" t="s">
        <v>914</v>
      </c>
    </row>
    <row r="1571" spans="2:5">
      <c r="B1571" t="s">
        <v>2738</v>
      </c>
      <c r="C1571">
        <v>532160</v>
      </c>
      <c r="D1571" t="s">
        <v>406</v>
      </c>
      <c r="E1571" t="s">
        <v>2739</v>
      </c>
    </row>
    <row r="1572" spans="2:5">
      <c r="B1572" t="s">
        <v>2740</v>
      </c>
      <c r="C1572">
        <v>532702</v>
      </c>
      <c r="D1572" t="s">
        <v>2741</v>
      </c>
      <c r="E1572" t="s">
        <v>431</v>
      </c>
    </row>
    <row r="1573" spans="2:5">
      <c r="B1573" t="s">
        <v>2742</v>
      </c>
      <c r="C1573">
        <v>524314</v>
      </c>
      <c r="D1573" t="s">
        <v>406</v>
      </c>
      <c r="E1573" t="s">
        <v>444</v>
      </c>
    </row>
    <row r="1574" spans="2:5">
      <c r="B1574" t="s">
        <v>2743</v>
      </c>
      <c r="C1574">
        <v>506879</v>
      </c>
      <c r="D1574" t="s">
        <v>406</v>
      </c>
      <c r="E1574" t="s">
        <v>444</v>
      </c>
    </row>
    <row r="1575" spans="2:5">
      <c r="B1575" t="s">
        <v>2744</v>
      </c>
      <c r="C1575">
        <v>513337</v>
      </c>
      <c r="D1575" t="s">
        <v>406</v>
      </c>
      <c r="E1575" t="s">
        <v>526</v>
      </c>
    </row>
    <row r="1576" spans="2:5">
      <c r="B1576" t="s">
        <v>2745</v>
      </c>
      <c r="C1576">
        <v>506640</v>
      </c>
      <c r="D1576" t="s">
        <v>406</v>
      </c>
      <c r="E1576" t="s">
        <v>454</v>
      </c>
    </row>
    <row r="1577" spans="2:5">
      <c r="B1577" t="s">
        <v>2746</v>
      </c>
      <c r="C1577">
        <v>506640</v>
      </c>
      <c r="D1577" t="s">
        <v>406</v>
      </c>
      <c r="E1577" t="s">
        <v>454</v>
      </c>
    </row>
    <row r="1578" spans="2:5">
      <c r="B1578" t="s">
        <v>2747</v>
      </c>
      <c r="C1578">
        <v>538567</v>
      </c>
      <c r="D1578" t="s">
        <v>2748</v>
      </c>
      <c r="E1578" t="s">
        <v>616</v>
      </c>
    </row>
    <row r="1579" spans="2:5">
      <c r="B1579" t="s">
        <v>2749</v>
      </c>
      <c r="C1579">
        <v>538567</v>
      </c>
      <c r="D1579" t="s">
        <v>2748</v>
      </c>
      <c r="E1579" t="s">
        <v>616</v>
      </c>
    </row>
    <row r="1580" spans="2:5">
      <c r="B1580" t="s">
        <v>2750</v>
      </c>
      <c r="C1580">
        <v>532425</v>
      </c>
      <c r="D1580" t="s">
        <v>406</v>
      </c>
      <c r="E1580" t="s">
        <v>454</v>
      </c>
    </row>
    <row r="1581" spans="2:5">
      <c r="B1581" t="s">
        <v>2751</v>
      </c>
      <c r="C1581">
        <v>532457</v>
      </c>
      <c r="D1581" t="s">
        <v>2752</v>
      </c>
      <c r="E1581" t="s">
        <v>454</v>
      </c>
    </row>
    <row r="1582" spans="2:5">
      <c r="B1582" t="s">
        <v>2753</v>
      </c>
      <c r="C1582">
        <v>523277</v>
      </c>
      <c r="D1582" t="s">
        <v>406</v>
      </c>
      <c r="E1582" t="s">
        <v>409</v>
      </c>
    </row>
    <row r="1583" spans="2:5">
      <c r="B1583" t="s">
        <v>2754</v>
      </c>
      <c r="C1583">
        <v>532708</v>
      </c>
      <c r="D1583" t="s">
        <v>2755</v>
      </c>
      <c r="E1583" t="s">
        <v>545</v>
      </c>
    </row>
    <row r="1584" spans="2:5">
      <c r="B1584" t="s">
        <v>2756</v>
      </c>
      <c r="C1584">
        <v>530141</v>
      </c>
      <c r="D1584" t="s">
        <v>406</v>
      </c>
      <c r="E1584" t="s">
        <v>492</v>
      </c>
    </row>
    <row r="1585" spans="2:5">
      <c r="B1585" t="s">
        <v>2757</v>
      </c>
      <c r="C1585">
        <v>533275</v>
      </c>
      <c r="D1585" t="s">
        <v>2758</v>
      </c>
      <c r="E1585" t="s">
        <v>438</v>
      </c>
    </row>
    <row r="1586" spans="2:5">
      <c r="B1586" t="s">
        <v>2759</v>
      </c>
      <c r="C1586">
        <v>541019</v>
      </c>
      <c r="D1586" t="s">
        <v>2760</v>
      </c>
      <c r="E1586" t="s">
        <v>804</v>
      </c>
    </row>
    <row r="1587" spans="2:5">
      <c r="B1587" t="s">
        <v>2761</v>
      </c>
      <c r="C1587">
        <v>539337</v>
      </c>
      <c r="D1587" t="s">
        <v>406</v>
      </c>
      <c r="E1587" t="s">
        <v>601</v>
      </c>
    </row>
    <row r="1588" spans="2:5">
      <c r="B1588" t="s">
        <v>2762</v>
      </c>
      <c r="C1588">
        <v>502873</v>
      </c>
      <c r="D1588" t="s">
        <v>406</v>
      </c>
      <c r="E1588" t="s">
        <v>421</v>
      </c>
    </row>
    <row r="1589" spans="2:5">
      <c r="B1589" t="s">
        <v>2763</v>
      </c>
      <c r="C1589">
        <v>532145</v>
      </c>
      <c r="D1589" t="s">
        <v>406</v>
      </c>
      <c r="E1589" t="s">
        <v>607</v>
      </c>
    </row>
    <row r="1590" spans="2:5">
      <c r="B1590" t="s">
        <v>2764</v>
      </c>
      <c r="C1590">
        <v>532145</v>
      </c>
      <c r="D1590" t="s">
        <v>406</v>
      </c>
      <c r="E1590" t="s">
        <v>607</v>
      </c>
    </row>
    <row r="1591" spans="2:5">
      <c r="B1591" t="s">
        <v>2765</v>
      </c>
      <c r="C1591">
        <v>539854</v>
      </c>
      <c r="D1591" t="s">
        <v>406</v>
      </c>
      <c r="E1591" t="s">
        <v>604</v>
      </c>
    </row>
    <row r="1592" spans="2:5">
      <c r="B1592" t="s">
        <v>2766</v>
      </c>
      <c r="C1592">
        <v>515147</v>
      </c>
      <c r="D1592" t="s">
        <v>406</v>
      </c>
      <c r="E1592" t="s">
        <v>601</v>
      </c>
    </row>
    <row r="1593" spans="2:5">
      <c r="B1593" t="s">
        <v>2767</v>
      </c>
      <c r="C1593">
        <v>509597</v>
      </c>
      <c r="D1593" t="s">
        <v>406</v>
      </c>
      <c r="E1593" t="s">
        <v>566</v>
      </c>
    </row>
    <row r="1594" spans="2:5">
      <c r="B1594" t="s">
        <v>2768</v>
      </c>
      <c r="C1594">
        <v>531971</v>
      </c>
      <c r="D1594" t="s">
        <v>406</v>
      </c>
      <c r="E1594" t="s">
        <v>421</v>
      </c>
    </row>
    <row r="1595" spans="2:5">
      <c r="B1595" t="s">
        <v>2769</v>
      </c>
      <c r="C1595">
        <v>538081</v>
      </c>
      <c r="D1595" t="s">
        <v>406</v>
      </c>
      <c r="E1595" t="s">
        <v>421</v>
      </c>
    </row>
    <row r="1596" spans="2:5">
      <c r="B1596" t="s">
        <v>2770</v>
      </c>
      <c r="C1596">
        <v>512604</v>
      </c>
      <c r="D1596" t="s">
        <v>406</v>
      </c>
      <c r="E1596" t="s">
        <v>520</v>
      </c>
    </row>
    <row r="1597" spans="2:5">
      <c r="B1597" t="s">
        <v>2771</v>
      </c>
      <c r="C1597">
        <v>542682</v>
      </c>
      <c r="D1597" t="s">
        <v>2772</v>
      </c>
      <c r="E1597" t="s">
        <v>414</v>
      </c>
    </row>
    <row r="1598" spans="2:5">
      <c r="B1598" t="s">
        <v>2773</v>
      </c>
      <c r="C1598">
        <v>590043</v>
      </c>
      <c r="D1598" t="s">
        <v>2774</v>
      </c>
      <c r="E1598" t="s">
        <v>761</v>
      </c>
    </row>
    <row r="1599" spans="2:5">
      <c r="B1599" t="s">
        <v>2775</v>
      </c>
      <c r="C1599">
        <v>506024</v>
      </c>
      <c r="D1599" t="s">
        <v>406</v>
      </c>
      <c r="E1599" t="s">
        <v>438</v>
      </c>
    </row>
    <row r="1600" spans="2:5">
      <c r="B1600" t="s">
        <v>2776</v>
      </c>
      <c r="C1600">
        <v>526931</v>
      </c>
      <c r="D1600" t="s">
        <v>406</v>
      </c>
      <c r="E1600" t="s">
        <v>591</v>
      </c>
    </row>
    <row r="1601" spans="2:5">
      <c r="B1601" t="s">
        <v>2777</v>
      </c>
      <c r="C1601">
        <v>530055</v>
      </c>
      <c r="D1601" t="s">
        <v>406</v>
      </c>
      <c r="E1601" t="s">
        <v>827</v>
      </c>
    </row>
    <row r="1602" spans="2:5">
      <c r="B1602" t="s">
        <v>2778</v>
      </c>
      <c r="C1602">
        <v>500467</v>
      </c>
      <c r="D1602" t="s">
        <v>2779</v>
      </c>
      <c r="E1602" t="s">
        <v>886</v>
      </c>
    </row>
    <row r="1603" spans="2:5">
      <c r="B1603" t="s">
        <v>2780</v>
      </c>
      <c r="C1603">
        <v>532855</v>
      </c>
      <c r="D1603" t="s">
        <v>406</v>
      </c>
      <c r="E1603" t="s">
        <v>426</v>
      </c>
    </row>
    <row r="1604" spans="2:5">
      <c r="B1604" t="s">
        <v>2781</v>
      </c>
      <c r="C1604">
        <v>530927</v>
      </c>
      <c r="D1604" t="s">
        <v>406</v>
      </c>
      <c r="E1604" t="s">
        <v>2739</v>
      </c>
    </row>
    <row r="1605" spans="2:5">
      <c r="B1605" t="s">
        <v>2782</v>
      </c>
      <c r="C1605">
        <v>524080</v>
      </c>
      <c r="D1605" t="s">
        <v>406</v>
      </c>
      <c r="E1605" t="s">
        <v>454</v>
      </c>
    </row>
    <row r="1606" spans="2:5">
      <c r="B1606" t="s">
        <v>2783</v>
      </c>
      <c r="C1606">
        <v>780014</v>
      </c>
      <c r="D1606" t="s">
        <v>406</v>
      </c>
      <c r="E1606" t="s">
        <v>497</v>
      </c>
    </row>
    <row r="1607" spans="2:5">
      <c r="B1607" t="s">
        <v>2784</v>
      </c>
      <c r="C1607">
        <v>531387</v>
      </c>
      <c r="D1607" t="s">
        <v>406</v>
      </c>
      <c r="E1607" t="s">
        <v>423</v>
      </c>
    </row>
    <row r="1608" spans="2:5">
      <c r="B1608" t="s">
        <v>2785</v>
      </c>
      <c r="C1608">
        <v>509073</v>
      </c>
      <c r="D1608" t="s">
        <v>2786</v>
      </c>
      <c r="E1608" t="s">
        <v>2787</v>
      </c>
    </row>
    <row r="1609" spans="2:5">
      <c r="B1609" t="s">
        <v>2788</v>
      </c>
      <c r="C1609">
        <v>533162</v>
      </c>
      <c r="D1609" t="s">
        <v>2789</v>
      </c>
      <c r="E1609" t="s">
        <v>1145</v>
      </c>
    </row>
    <row r="1610" spans="2:5">
      <c r="B1610" t="s">
        <v>2790</v>
      </c>
      <c r="C1610">
        <v>531531</v>
      </c>
      <c r="D1610" t="s">
        <v>2791</v>
      </c>
      <c r="E1610" t="s">
        <v>466</v>
      </c>
    </row>
    <row r="1611" spans="2:5">
      <c r="B1611" t="s">
        <v>2792</v>
      </c>
      <c r="C1611">
        <v>517354</v>
      </c>
      <c r="D1611" t="s">
        <v>2793</v>
      </c>
      <c r="E1611" t="s">
        <v>704</v>
      </c>
    </row>
    <row r="1612" spans="2:5">
      <c r="B1612" t="s">
        <v>2794</v>
      </c>
      <c r="C1612">
        <v>517354</v>
      </c>
      <c r="D1612" t="s">
        <v>2793</v>
      </c>
      <c r="E1612" t="s">
        <v>704</v>
      </c>
    </row>
    <row r="1613" spans="2:5">
      <c r="B1613" t="s">
        <v>2795</v>
      </c>
      <c r="C1613">
        <v>539176</v>
      </c>
      <c r="D1613" t="s">
        <v>406</v>
      </c>
      <c r="E1613" t="s">
        <v>414</v>
      </c>
    </row>
    <row r="1614" spans="2:5">
      <c r="B1614" t="s">
        <v>2796</v>
      </c>
      <c r="C1614">
        <v>508486</v>
      </c>
      <c r="D1614" t="s">
        <v>406</v>
      </c>
      <c r="E1614" t="s">
        <v>1452</v>
      </c>
    </row>
    <row r="1615" spans="2:5">
      <c r="B1615" t="s">
        <v>2797</v>
      </c>
      <c r="C1615">
        <v>532467</v>
      </c>
      <c r="D1615" t="s">
        <v>406</v>
      </c>
      <c r="E1615" t="s">
        <v>409</v>
      </c>
    </row>
    <row r="1616" spans="2:5">
      <c r="B1616" t="s">
        <v>2798</v>
      </c>
      <c r="C1616">
        <v>532334</v>
      </c>
      <c r="D1616" t="s">
        <v>406</v>
      </c>
      <c r="E1616" t="s">
        <v>492</v>
      </c>
    </row>
    <row r="1617" spans="2:5">
      <c r="B1617" t="s">
        <v>2799</v>
      </c>
      <c r="C1617">
        <v>508956</v>
      </c>
      <c r="D1617" t="s">
        <v>406</v>
      </c>
      <c r="E1617" t="s">
        <v>423</v>
      </c>
    </row>
    <row r="1618" spans="2:5">
      <c r="B1618" t="s">
        <v>2800</v>
      </c>
      <c r="C1618">
        <v>532333</v>
      </c>
      <c r="D1618" t="s">
        <v>406</v>
      </c>
      <c r="E1618" t="s">
        <v>389</v>
      </c>
    </row>
    <row r="1619" spans="2:5">
      <c r="B1619" t="s">
        <v>2801</v>
      </c>
      <c r="C1619">
        <v>532216</v>
      </c>
      <c r="D1619" t="s">
        <v>2802</v>
      </c>
      <c r="E1619" t="s">
        <v>423</v>
      </c>
    </row>
    <row r="1620" spans="2:5">
      <c r="B1620" t="s">
        <v>2803</v>
      </c>
      <c r="C1620">
        <v>517271</v>
      </c>
      <c r="D1620" t="s">
        <v>2804</v>
      </c>
      <c r="E1620" t="s">
        <v>704</v>
      </c>
    </row>
    <row r="1621" spans="2:5">
      <c r="B1621" t="s">
        <v>2805</v>
      </c>
      <c r="C1621">
        <v>539224</v>
      </c>
      <c r="D1621" t="s">
        <v>406</v>
      </c>
      <c r="E1621" t="s">
        <v>395</v>
      </c>
    </row>
    <row r="1622" spans="2:5">
      <c r="B1622" t="s">
        <v>2806</v>
      </c>
      <c r="C1622">
        <v>500179</v>
      </c>
      <c r="D1622" t="s">
        <v>2807</v>
      </c>
      <c r="E1622" t="s">
        <v>731</v>
      </c>
    </row>
    <row r="1623" spans="2:5">
      <c r="B1623" t="s">
        <v>2808</v>
      </c>
      <c r="C1623">
        <v>532281</v>
      </c>
      <c r="D1623" t="s">
        <v>2809</v>
      </c>
      <c r="E1623" t="s">
        <v>392</v>
      </c>
    </row>
    <row r="1624" spans="2:5">
      <c r="B1624" t="s">
        <v>2810</v>
      </c>
      <c r="C1624">
        <v>541729</v>
      </c>
      <c r="D1624" t="s">
        <v>2811</v>
      </c>
      <c r="E1624" t="s">
        <v>2812</v>
      </c>
    </row>
    <row r="1625" spans="2:5">
      <c r="B1625" t="s">
        <v>2813</v>
      </c>
      <c r="C1625">
        <v>500180</v>
      </c>
      <c r="D1625" t="s">
        <v>2814</v>
      </c>
      <c r="E1625" t="s">
        <v>724</v>
      </c>
    </row>
    <row r="1626" spans="2:5">
      <c r="B1626" t="s">
        <v>2815</v>
      </c>
      <c r="C1626">
        <v>533230</v>
      </c>
      <c r="D1626" t="s">
        <v>2816</v>
      </c>
      <c r="E1626" t="s">
        <v>389</v>
      </c>
    </row>
    <row r="1627" spans="2:5">
      <c r="B1627" t="s">
        <v>2817</v>
      </c>
      <c r="C1627">
        <v>540777</v>
      </c>
      <c r="D1627" t="s">
        <v>2818</v>
      </c>
      <c r="E1627" t="s">
        <v>2819</v>
      </c>
    </row>
    <row r="1628" spans="2:5">
      <c r="B1628" t="s">
        <v>2820</v>
      </c>
      <c r="C1628">
        <v>539787</v>
      </c>
      <c r="D1628" t="s">
        <v>2821</v>
      </c>
      <c r="E1628" t="s">
        <v>876</v>
      </c>
    </row>
    <row r="1629" spans="2:5">
      <c r="B1629" t="s">
        <v>2822</v>
      </c>
      <c r="C1629">
        <v>503689</v>
      </c>
      <c r="D1629" t="s">
        <v>406</v>
      </c>
      <c r="E1629" t="s">
        <v>827</v>
      </c>
    </row>
    <row r="1630" spans="2:5">
      <c r="B1630" t="s">
        <v>2823</v>
      </c>
      <c r="C1630" t="s">
        <v>406</v>
      </c>
      <c r="D1630" t="s">
        <v>2824</v>
      </c>
      <c r="E1630" t="s">
        <v>417</v>
      </c>
    </row>
    <row r="1631" spans="2:5">
      <c r="B1631" t="s">
        <v>2825</v>
      </c>
      <c r="C1631">
        <v>526967</v>
      </c>
      <c r="D1631" t="s">
        <v>406</v>
      </c>
      <c r="E1631" t="s">
        <v>438</v>
      </c>
    </row>
    <row r="1632" spans="2:5">
      <c r="B1632" t="s">
        <v>2826</v>
      </c>
      <c r="C1632">
        <v>509631</v>
      </c>
      <c r="D1632" t="s">
        <v>2827</v>
      </c>
      <c r="E1632" t="s">
        <v>591</v>
      </c>
    </row>
    <row r="1633" spans="2:5">
      <c r="B1633" t="s">
        <v>2828</v>
      </c>
      <c r="C1633">
        <v>500292</v>
      </c>
      <c r="D1633" t="s">
        <v>2829</v>
      </c>
      <c r="E1633" t="s">
        <v>419</v>
      </c>
    </row>
    <row r="1634" spans="2:5">
      <c r="B1634" t="s">
        <v>2830</v>
      </c>
      <c r="C1634">
        <v>500292</v>
      </c>
      <c r="D1634" t="s">
        <v>2829</v>
      </c>
      <c r="E1634" t="s">
        <v>419</v>
      </c>
    </row>
    <row r="1635" spans="2:5">
      <c r="B1635" t="s">
        <v>2831</v>
      </c>
      <c r="C1635">
        <v>539174</v>
      </c>
      <c r="D1635" t="s">
        <v>2832</v>
      </c>
      <c r="E1635" t="s">
        <v>423</v>
      </c>
    </row>
    <row r="1636" spans="2:5">
      <c r="B1636" t="s">
        <v>2833</v>
      </c>
      <c r="C1636">
        <v>505520</v>
      </c>
      <c r="D1636" t="s">
        <v>406</v>
      </c>
      <c r="E1636" t="s">
        <v>827</v>
      </c>
    </row>
    <row r="1637" spans="2:5">
      <c r="B1637" t="s">
        <v>2834</v>
      </c>
      <c r="C1637">
        <v>531178</v>
      </c>
      <c r="D1637" t="s">
        <v>406</v>
      </c>
      <c r="E1637" t="s">
        <v>428</v>
      </c>
    </row>
    <row r="1638" spans="2:5">
      <c r="B1638" t="s">
        <v>2835</v>
      </c>
      <c r="C1638">
        <v>524590</v>
      </c>
      <c r="D1638" t="s">
        <v>406</v>
      </c>
      <c r="E1638" t="s">
        <v>428</v>
      </c>
    </row>
    <row r="1639" spans="2:5">
      <c r="B1639" t="s">
        <v>2836</v>
      </c>
      <c r="C1639">
        <v>505720</v>
      </c>
      <c r="D1639" t="s">
        <v>2837</v>
      </c>
      <c r="E1639" t="s">
        <v>414</v>
      </c>
    </row>
    <row r="1640" spans="2:5">
      <c r="B1640" t="s">
        <v>2838</v>
      </c>
      <c r="C1640">
        <v>519552</v>
      </c>
      <c r="D1640" t="s">
        <v>2839</v>
      </c>
      <c r="E1640" t="s">
        <v>466</v>
      </c>
    </row>
    <row r="1641" spans="2:5">
      <c r="B1641" t="s">
        <v>2840</v>
      </c>
      <c r="C1641">
        <v>500182</v>
      </c>
      <c r="D1641" t="s">
        <v>2841</v>
      </c>
      <c r="E1641" t="s">
        <v>1064</v>
      </c>
    </row>
    <row r="1642" spans="2:5">
      <c r="B1642" t="s">
        <v>2842</v>
      </c>
      <c r="C1642">
        <v>524669</v>
      </c>
      <c r="D1642" t="s">
        <v>2843</v>
      </c>
      <c r="E1642" t="s">
        <v>444</v>
      </c>
    </row>
    <row r="1643" spans="2:5">
      <c r="B1643" t="s">
        <v>2844</v>
      </c>
      <c r="C1643">
        <v>534328</v>
      </c>
      <c r="D1643" t="s">
        <v>2845</v>
      </c>
      <c r="E1643" t="s">
        <v>428</v>
      </c>
    </row>
    <row r="1644" spans="2:5">
      <c r="B1644" t="s">
        <v>2846</v>
      </c>
      <c r="C1644">
        <v>532129</v>
      </c>
      <c r="D1644" t="s">
        <v>2847</v>
      </c>
      <c r="E1644" t="s">
        <v>392</v>
      </c>
    </row>
    <row r="1645" spans="2:5">
      <c r="B1645" t="s">
        <v>2848</v>
      </c>
      <c r="C1645">
        <v>504176</v>
      </c>
      <c r="D1645" t="s">
        <v>406</v>
      </c>
      <c r="E1645" t="s">
        <v>952</v>
      </c>
    </row>
    <row r="1646" spans="2:5">
      <c r="B1646" t="s">
        <v>2849</v>
      </c>
      <c r="C1646">
        <v>504176</v>
      </c>
      <c r="D1646" t="s">
        <v>406</v>
      </c>
      <c r="E1646" t="s">
        <v>952</v>
      </c>
    </row>
    <row r="1647" spans="2:5">
      <c r="B1647" t="s">
        <v>2850</v>
      </c>
      <c r="C1647">
        <v>517080</v>
      </c>
      <c r="D1647" t="s">
        <v>2851</v>
      </c>
      <c r="E1647" t="s">
        <v>804</v>
      </c>
    </row>
    <row r="1648" spans="2:5">
      <c r="B1648" t="s">
        <v>2852</v>
      </c>
      <c r="C1648">
        <v>531301</v>
      </c>
      <c r="D1648" t="s">
        <v>406</v>
      </c>
      <c r="E1648" t="s">
        <v>421</v>
      </c>
    </row>
    <row r="1649" spans="2:5">
      <c r="B1649" t="s">
        <v>2853</v>
      </c>
      <c r="C1649">
        <v>524735</v>
      </c>
      <c r="D1649" t="s">
        <v>2854</v>
      </c>
      <c r="E1649" t="s">
        <v>444</v>
      </c>
    </row>
    <row r="1650" spans="2:5">
      <c r="B1650" t="s">
        <v>2855</v>
      </c>
      <c r="C1650">
        <v>542332</v>
      </c>
      <c r="D1650" t="s">
        <v>2856</v>
      </c>
      <c r="E1650" t="s">
        <v>389</v>
      </c>
    </row>
    <row r="1651" spans="2:5">
      <c r="B1651" t="s">
        <v>2857</v>
      </c>
      <c r="C1651">
        <v>509675</v>
      </c>
      <c r="D1651" t="s">
        <v>2858</v>
      </c>
      <c r="E1651" t="s">
        <v>419</v>
      </c>
    </row>
    <row r="1652" spans="2:5">
      <c r="B1652" t="s">
        <v>2859</v>
      </c>
      <c r="C1652">
        <v>532847</v>
      </c>
      <c r="D1652" t="s">
        <v>2860</v>
      </c>
      <c r="E1652" t="s">
        <v>1326</v>
      </c>
    </row>
    <row r="1653" spans="2:5">
      <c r="B1653" t="s">
        <v>2861</v>
      </c>
      <c r="C1653">
        <v>505712</v>
      </c>
      <c r="D1653" t="s">
        <v>406</v>
      </c>
      <c r="E1653" t="s">
        <v>761</v>
      </c>
    </row>
    <row r="1654" spans="2:5">
      <c r="B1654" t="s">
        <v>2862</v>
      </c>
      <c r="C1654">
        <v>514010</v>
      </c>
      <c r="D1654" t="s">
        <v>406</v>
      </c>
      <c r="E1654" t="s">
        <v>421</v>
      </c>
    </row>
    <row r="1655" spans="2:5">
      <c r="B1655" t="s">
        <v>2863</v>
      </c>
      <c r="C1655">
        <v>500183</v>
      </c>
      <c r="D1655" t="s">
        <v>2864</v>
      </c>
      <c r="E1655" t="s">
        <v>676</v>
      </c>
    </row>
    <row r="1656" spans="2:5">
      <c r="B1656" t="s">
        <v>2865</v>
      </c>
      <c r="C1656">
        <v>500184</v>
      </c>
      <c r="D1656" t="s">
        <v>2866</v>
      </c>
      <c r="E1656" t="s">
        <v>566</v>
      </c>
    </row>
    <row r="1657" spans="2:5">
      <c r="B1657" t="s">
        <v>2867</v>
      </c>
      <c r="C1657">
        <v>526899</v>
      </c>
      <c r="D1657" t="s">
        <v>406</v>
      </c>
      <c r="E1657" t="s">
        <v>604</v>
      </c>
    </row>
    <row r="1658" spans="2:5">
      <c r="B1658" t="s">
        <v>2868</v>
      </c>
      <c r="C1658">
        <v>513723</v>
      </c>
      <c r="D1658" t="s">
        <v>406</v>
      </c>
      <c r="E1658" t="s">
        <v>934</v>
      </c>
    </row>
    <row r="1659" spans="2:5">
      <c r="B1659" t="s">
        <v>2869</v>
      </c>
      <c r="C1659">
        <v>511169</v>
      </c>
      <c r="D1659" t="s">
        <v>406</v>
      </c>
      <c r="E1659" t="s">
        <v>423</v>
      </c>
    </row>
    <row r="1660" spans="2:5">
      <c r="B1660" t="s">
        <v>2870</v>
      </c>
      <c r="C1660">
        <v>514043</v>
      </c>
      <c r="D1660" t="s">
        <v>2871</v>
      </c>
      <c r="E1660" t="s">
        <v>421</v>
      </c>
    </row>
    <row r="1661" spans="2:5">
      <c r="B1661" t="s">
        <v>2872</v>
      </c>
      <c r="C1661">
        <v>531979</v>
      </c>
      <c r="D1661" t="s">
        <v>406</v>
      </c>
      <c r="E1661" t="s">
        <v>711</v>
      </c>
    </row>
    <row r="1662" spans="2:5">
      <c r="B1662" t="s">
        <v>2873</v>
      </c>
      <c r="C1662">
        <v>538652</v>
      </c>
      <c r="D1662" t="s">
        <v>406</v>
      </c>
      <c r="E1662" t="s">
        <v>428</v>
      </c>
    </row>
    <row r="1663" spans="2:5">
      <c r="B1663" t="s">
        <v>2874</v>
      </c>
      <c r="C1663">
        <v>504036</v>
      </c>
      <c r="D1663" t="s">
        <v>2875</v>
      </c>
      <c r="E1663" t="s">
        <v>948</v>
      </c>
    </row>
    <row r="1664" spans="2:5">
      <c r="B1664" t="s">
        <v>2876</v>
      </c>
      <c r="C1664">
        <v>539114</v>
      </c>
      <c r="D1664" t="s">
        <v>406</v>
      </c>
      <c r="E1664" t="s">
        <v>423</v>
      </c>
    </row>
    <row r="1665" spans="2:5">
      <c r="B1665" t="s">
        <v>2877</v>
      </c>
      <c r="C1665">
        <v>503881</v>
      </c>
      <c r="D1665" t="s">
        <v>2878</v>
      </c>
      <c r="E1665" t="s">
        <v>421</v>
      </c>
    </row>
    <row r="1666" spans="2:5">
      <c r="B1666" t="s">
        <v>2879</v>
      </c>
      <c r="C1666">
        <v>500440</v>
      </c>
      <c r="D1666" t="s">
        <v>2880</v>
      </c>
      <c r="E1666" t="s">
        <v>711</v>
      </c>
    </row>
    <row r="1667" spans="2:5">
      <c r="B1667" t="s">
        <v>2881</v>
      </c>
      <c r="C1667" t="s">
        <v>406</v>
      </c>
      <c r="D1667" t="s">
        <v>2882</v>
      </c>
      <c r="E1667" t="s">
        <v>417</v>
      </c>
    </row>
    <row r="1668" spans="2:5">
      <c r="B1668" t="s">
        <v>2883</v>
      </c>
      <c r="C1668">
        <v>509895</v>
      </c>
      <c r="D1668" t="s">
        <v>406</v>
      </c>
      <c r="E1668" t="s">
        <v>421</v>
      </c>
    </row>
    <row r="1669" spans="2:5">
      <c r="B1669" t="s">
        <v>2884</v>
      </c>
      <c r="C1669">
        <v>532859</v>
      </c>
      <c r="D1669" t="s">
        <v>2885</v>
      </c>
      <c r="E1669" t="s">
        <v>736</v>
      </c>
    </row>
    <row r="1670" spans="2:5">
      <c r="B1670" t="s">
        <v>2886</v>
      </c>
      <c r="C1670">
        <v>500189</v>
      </c>
      <c r="D1670" t="s">
        <v>2887</v>
      </c>
      <c r="E1670" t="s">
        <v>1145</v>
      </c>
    </row>
    <row r="1671" spans="2:5">
      <c r="B1671" t="s">
        <v>2888</v>
      </c>
      <c r="C1671">
        <v>514428</v>
      </c>
      <c r="D1671" t="s">
        <v>406</v>
      </c>
      <c r="E1671" t="s">
        <v>526</v>
      </c>
    </row>
    <row r="1672" spans="2:5">
      <c r="B1672" t="s">
        <v>2889</v>
      </c>
      <c r="C1672">
        <v>541154</v>
      </c>
      <c r="D1672" t="s">
        <v>2890</v>
      </c>
      <c r="E1672" t="s">
        <v>2891</v>
      </c>
    </row>
    <row r="1673" spans="2:5">
      <c r="B1673" t="s">
        <v>2892</v>
      </c>
      <c r="C1673">
        <v>531918</v>
      </c>
      <c r="D1673" t="s">
        <v>406</v>
      </c>
      <c r="E1673" t="s">
        <v>428</v>
      </c>
    </row>
    <row r="1674" spans="2:5">
      <c r="B1674" t="s">
        <v>2893</v>
      </c>
      <c r="C1674">
        <v>532041</v>
      </c>
      <c r="D1674" t="s">
        <v>2894</v>
      </c>
      <c r="E1674" t="s">
        <v>499</v>
      </c>
    </row>
    <row r="1675" spans="2:5">
      <c r="B1675" t="s">
        <v>2895</v>
      </c>
      <c r="C1675">
        <v>509635</v>
      </c>
      <c r="D1675" t="s">
        <v>2896</v>
      </c>
      <c r="E1675" t="s">
        <v>761</v>
      </c>
    </row>
    <row r="1676" spans="2:5">
      <c r="B1676" t="s">
        <v>2897</v>
      </c>
      <c r="C1676">
        <v>500185</v>
      </c>
      <c r="D1676" t="s">
        <v>2898</v>
      </c>
      <c r="E1676" t="s">
        <v>804</v>
      </c>
    </row>
    <row r="1677" spans="2:5">
      <c r="B1677" t="s">
        <v>2899</v>
      </c>
      <c r="C1677">
        <v>513599</v>
      </c>
      <c r="D1677" t="s">
        <v>2900</v>
      </c>
      <c r="E1677" t="s">
        <v>480</v>
      </c>
    </row>
    <row r="1678" spans="2:5">
      <c r="B1678" t="s">
        <v>2901</v>
      </c>
      <c r="C1678">
        <v>505725</v>
      </c>
      <c r="D1678" t="s">
        <v>2902</v>
      </c>
      <c r="E1678" t="s">
        <v>591</v>
      </c>
    </row>
    <row r="1679" spans="2:5">
      <c r="B1679" t="s">
        <v>2903</v>
      </c>
      <c r="C1679">
        <v>524013</v>
      </c>
      <c r="D1679" t="s">
        <v>406</v>
      </c>
      <c r="E1679" t="s">
        <v>783</v>
      </c>
    </row>
    <row r="1680" spans="2:5">
      <c r="B1680" t="s">
        <v>2904</v>
      </c>
      <c r="C1680">
        <v>519126</v>
      </c>
      <c r="D1680" t="s">
        <v>406</v>
      </c>
      <c r="E1680" t="s">
        <v>466</v>
      </c>
    </row>
    <row r="1681" spans="2:5">
      <c r="B1681" t="s">
        <v>2905</v>
      </c>
      <c r="C1681">
        <v>505893</v>
      </c>
      <c r="D1681" t="s">
        <v>406</v>
      </c>
      <c r="E1681" t="s">
        <v>761</v>
      </c>
    </row>
    <row r="1682" spans="2:5">
      <c r="B1682" t="s">
        <v>2906</v>
      </c>
      <c r="C1682">
        <v>509650</v>
      </c>
      <c r="D1682" t="s">
        <v>406</v>
      </c>
      <c r="E1682" t="s">
        <v>464</v>
      </c>
    </row>
    <row r="1683" spans="2:5">
      <c r="B1683" t="s">
        <v>2907</v>
      </c>
      <c r="C1683">
        <v>533217</v>
      </c>
      <c r="D1683" t="s">
        <v>2908</v>
      </c>
      <c r="E1683" t="s">
        <v>930</v>
      </c>
    </row>
    <row r="1684" spans="2:5">
      <c r="B1684" t="s">
        <v>2909</v>
      </c>
      <c r="C1684">
        <v>500500</v>
      </c>
      <c r="D1684" t="s">
        <v>2910</v>
      </c>
      <c r="E1684" t="s">
        <v>2336</v>
      </c>
    </row>
    <row r="1685" spans="2:5">
      <c r="B1685" t="s">
        <v>2911</v>
      </c>
      <c r="C1685">
        <v>500186</v>
      </c>
      <c r="D1685" t="s">
        <v>2912</v>
      </c>
      <c r="E1685" t="s">
        <v>469</v>
      </c>
    </row>
    <row r="1686" spans="2:5">
      <c r="B1686" t="s">
        <v>2913</v>
      </c>
      <c r="C1686">
        <v>500449</v>
      </c>
      <c r="D1686" t="s">
        <v>406</v>
      </c>
      <c r="E1686" t="s">
        <v>454</v>
      </c>
    </row>
    <row r="1687" spans="2:5">
      <c r="B1687" t="s">
        <v>2914</v>
      </c>
      <c r="C1687">
        <v>500104</v>
      </c>
      <c r="D1687" t="s">
        <v>2915</v>
      </c>
      <c r="E1687" t="s">
        <v>1335</v>
      </c>
    </row>
    <row r="1688" spans="2:5">
      <c r="B1688" t="s">
        <v>2916</v>
      </c>
      <c r="C1688">
        <v>530315</v>
      </c>
      <c r="D1688" t="s">
        <v>406</v>
      </c>
      <c r="E1688" t="s">
        <v>601</v>
      </c>
    </row>
    <row r="1689" spans="2:5">
      <c r="B1689" t="s">
        <v>2917</v>
      </c>
      <c r="C1689">
        <v>500696</v>
      </c>
      <c r="D1689" t="s">
        <v>2918</v>
      </c>
      <c r="E1689" t="s">
        <v>588</v>
      </c>
    </row>
    <row r="1690" spans="2:5">
      <c r="B1690" t="s">
        <v>2919</v>
      </c>
      <c r="C1690">
        <v>504713</v>
      </c>
      <c r="D1690" t="s">
        <v>406</v>
      </c>
      <c r="E1690" t="s">
        <v>1326</v>
      </c>
    </row>
    <row r="1691" spans="2:5">
      <c r="B1691" t="s">
        <v>2920</v>
      </c>
      <c r="C1691">
        <v>500188</v>
      </c>
      <c r="D1691" t="s">
        <v>2921</v>
      </c>
      <c r="E1691" t="s">
        <v>2922</v>
      </c>
    </row>
    <row r="1692" spans="2:5">
      <c r="B1692" t="s">
        <v>2923</v>
      </c>
      <c r="C1692">
        <v>515145</v>
      </c>
      <c r="D1692" t="s">
        <v>2924</v>
      </c>
      <c r="E1692" t="s">
        <v>601</v>
      </c>
    </row>
    <row r="1693" spans="2:5">
      <c r="B1693" t="s">
        <v>2925</v>
      </c>
      <c r="C1693">
        <v>513039</v>
      </c>
      <c r="D1693" t="s">
        <v>406</v>
      </c>
      <c r="E1693" t="s">
        <v>414</v>
      </c>
    </row>
    <row r="1694" spans="2:5">
      <c r="B1694" t="s">
        <v>2926</v>
      </c>
      <c r="C1694">
        <v>539984</v>
      </c>
      <c r="D1694" t="s">
        <v>406</v>
      </c>
      <c r="E1694" t="s">
        <v>948</v>
      </c>
    </row>
    <row r="1695" spans="2:5">
      <c r="B1695" t="s">
        <v>2927</v>
      </c>
      <c r="C1695">
        <v>530853</v>
      </c>
      <c r="D1695" t="s">
        <v>406</v>
      </c>
      <c r="E1695" t="s">
        <v>2225</v>
      </c>
    </row>
    <row r="1696" spans="2:5">
      <c r="B1696" t="s">
        <v>2928</v>
      </c>
      <c r="C1696">
        <v>531743</v>
      </c>
      <c r="D1696" t="s">
        <v>406</v>
      </c>
      <c r="E1696" t="s">
        <v>428</v>
      </c>
    </row>
    <row r="1697" spans="2:5">
      <c r="B1697" t="s">
        <v>2929</v>
      </c>
      <c r="C1697">
        <v>590018</v>
      </c>
      <c r="D1697" t="s">
        <v>2930</v>
      </c>
      <c r="E1697" t="s">
        <v>438</v>
      </c>
    </row>
    <row r="1698" spans="2:5">
      <c r="B1698" t="s">
        <v>2931</v>
      </c>
      <c r="C1698">
        <v>521068</v>
      </c>
      <c r="D1698" t="s">
        <v>406</v>
      </c>
      <c r="E1698" t="s">
        <v>421</v>
      </c>
    </row>
    <row r="1699" spans="2:5">
      <c r="B1699" t="s">
        <v>2932</v>
      </c>
      <c r="C1699">
        <v>532359</v>
      </c>
      <c r="D1699" t="s">
        <v>406</v>
      </c>
      <c r="E1699" t="s">
        <v>499</v>
      </c>
    </row>
    <row r="1700" spans="2:5">
      <c r="B1700" t="s">
        <v>2933</v>
      </c>
      <c r="C1700">
        <v>526217</v>
      </c>
      <c r="D1700" t="s">
        <v>2934</v>
      </c>
      <c r="E1700" t="s">
        <v>601</v>
      </c>
    </row>
    <row r="1701" spans="2:5">
      <c r="B1701" t="s">
        <v>2935</v>
      </c>
      <c r="C1701" t="s">
        <v>406</v>
      </c>
      <c r="D1701" t="s">
        <v>2936</v>
      </c>
      <c r="E1701" t="s">
        <v>497</v>
      </c>
    </row>
    <row r="1702" spans="2:5">
      <c r="B1702" t="s">
        <v>2937</v>
      </c>
      <c r="C1702">
        <v>541627</v>
      </c>
      <c r="D1702" t="s">
        <v>2938</v>
      </c>
      <c r="E1702" t="s">
        <v>1775</v>
      </c>
    </row>
    <row r="1703" spans="2:5">
      <c r="B1703" t="s">
        <v>2939</v>
      </c>
      <c r="C1703">
        <v>531661</v>
      </c>
      <c r="D1703" t="s">
        <v>406</v>
      </c>
      <c r="E1703" t="s">
        <v>414</v>
      </c>
    </row>
    <row r="1704" spans="2:5">
      <c r="B1704" t="s">
        <v>2940</v>
      </c>
      <c r="C1704">
        <v>500191</v>
      </c>
      <c r="D1704" t="s">
        <v>2941</v>
      </c>
      <c r="E1704" t="s">
        <v>484</v>
      </c>
    </row>
    <row r="1705" spans="2:5">
      <c r="B1705" t="s">
        <v>2942</v>
      </c>
      <c r="C1705">
        <v>522064</v>
      </c>
      <c r="D1705" t="s">
        <v>2943</v>
      </c>
      <c r="E1705" t="s">
        <v>414</v>
      </c>
    </row>
    <row r="1706" spans="2:5">
      <c r="B1706" t="s">
        <v>2944</v>
      </c>
      <c r="C1706">
        <v>517174</v>
      </c>
      <c r="D1706" t="s">
        <v>2945</v>
      </c>
      <c r="E1706" t="s">
        <v>704</v>
      </c>
    </row>
    <row r="1707" spans="2:5">
      <c r="B1707" t="s">
        <v>2946</v>
      </c>
      <c r="C1707">
        <v>517174</v>
      </c>
      <c r="D1707" t="s">
        <v>2945</v>
      </c>
      <c r="E1707" t="s">
        <v>704</v>
      </c>
    </row>
    <row r="1708" spans="2:5">
      <c r="B1708" t="s">
        <v>2947</v>
      </c>
      <c r="C1708">
        <v>500193</v>
      </c>
      <c r="D1708" t="s">
        <v>2948</v>
      </c>
      <c r="E1708" t="s">
        <v>607</v>
      </c>
    </row>
    <row r="1709" spans="2:5">
      <c r="B1709" t="s">
        <v>2949</v>
      </c>
      <c r="C1709">
        <v>526683</v>
      </c>
      <c r="D1709" t="s">
        <v>2950</v>
      </c>
      <c r="E1709" t="s">
        <v>607</v>
      </c>
    </row>
    <row r="1710" spans="2:5">
      <c r="B1710" t="s">
        <v>2951</v>
      </c>
      <c r="C1710">
        <v>540530</v>
      </c>
      <c r="D1710" t="s">
        <v>2952</v>
      </c>
      <c r="E1710" t="s">
        <v>464</v>
      </c>
    </row>
    <row r="1711" spans="2:5">
      <c r="B1711" t="s">
        <v>2953</v>
      </c>
      <c r="C1711">
        <v>532873</v>
      </c>
      <c r="D1711" t="s">
        <v>2954</v>
      </c>
      <c r="E1711" t="s">
        <v>492</v>
      </c>
    </row>
    <row r="1712" spans="2:5">
      <c r="B1712" t="s">
        <v>2955</v>
      </c>
      <c r="C1712">
        <v>500010</v>
      </c>
      <c r="D1712" t="s">
        <v>2956</v>
      </c>
      <c r="E1712" t="s">
        <v>464</v>
      </c>
    </row>
    <row r="1713" spans="2:5">
      <c r="B1713" t="s">
        <v>2957</v>
      </c>
      <c r="C1713">
        <v>532761</v>
      </c>
      <c r="D1713" t="s">
        <v>2958</v>
      </c>
      <c r="E1713" t="s">
        <v>736</v>
      </c>
    </row>
    <row r="1714" spans="2:5">
      <c r="B1714" t="s">
        <v>2959</v>
      </c>
      <c r="C1714">
        <v>526761</v>
      </c>
      <c r="D1714" t="s">
        <v>406</v>
      </c>
      <c r="E1714" t="s">
        <v>607</v>
      </c>
    </row>
    <row r="1715" spans="2:5">
      <c r="B1715" t="s">
        <v>2960</v>
      </c>
      <c r="C1715">
        <v>535217</v>
      </c>
      <c r="D1715" t="s">
        <v>406</v>
      </c>
      <c r="E1715" t="s">
        <v>604</v>
      </c>
    </row>
    <row r="1716" spans="2:5">
      <c r="B1716" t="s">
        <v>2961</v>
      </c>
      <c r="C1716">
        <v>540136</v>
      </c>
      <c r="D1716" t="s">
        <v>2962</v>
      </c>
      <c r="E1716" t="s">
        <v>449</v>
      </c>
    </row>
    <row r="1717" spans="2:5">
      <c r="B1717" t="s">
        <v>2963</v>
      </c>
      <c r="C1717">
        <v>531724</v>
      </c>
      <c r="D1717" t="s">
        <v>406</v>
      </c>
      <c r="E1717" t="s">
        <v>827</v>
      </c>
    </row>
    <row r="1718" spans="2:5">
      <c r="B1718" t="s">
        <v>2964</v>
      </c>
      <c r="C1718">
        <v>500187</v>
      </c>
      <c r="D1718" t="s">
        <v>2965</v>
      </c>
      <c r="E1718" t="s">
        <v>601</v>
      </c>
    </row>
    <row r="1719" spans="2:5">
      <c r="B1719" t="s">
        <v>2966</v>
      </c>
      <c r="C1719">
        <v>532662</v>
      </c>
      <c r="D1719" t="s">
        <v>2967</v>
      </c>
      <c r="E1719" t="s">
        <v>930</v>
      </c>
    </row>
    <row r="1720" spans="2:5">
      <c r="B1720" t="s">
        <v>2968</v>
      </c>
      <c r="C1720">
        <v>532799</v>
      </c>
      <c r="D1720" t="s">
        <v>2969</v>
      </c>
      <c r="E1720" t="s">
        <v>492</v>
      </c>
    </row>
    <row r="1721" spans="2:5">
      <c r="B1721" t="s">
        <v>2970</v>
      </c>
      <c r="C1721">
        <v>509820</v>
      </c>
      <c r="D1721" t="s">
        <v>2971</v>
      </c>
      <c r="E1721" t="s">
        <v>601</v>
      </c>
    </row>
    <row r="1722" spans="2:5">
      <c r="B1722" t="s">
        <v>2972</v>
      </c>
      <c r="C1722">
        <v>542592</v>
      </c>
      <c r="D1722" t="s">
        <v>2973</v>
      </c>
      <c r="E1722" t="s">
        <v>511</v>
      </c>
    </row>
    <row r="1723" spans="2:5">
      <c r="B1723" t="s">
        <v>2974</v>
      </c>
      <c r="C1723" t="s">
        <v>406</v>
      </c>
      <c r="D1723" t="s">
        <v>2975</v>
      </c>
      <c r="E1723" t="s">
        <v>417</v>
      </c>
    </row>
    <row r="1724" spans="2:5">
      <c r="B1724" t="s">
        <v>2976</v>
      </c>
      <c r="C1724">
        <v>539724</v>
      </c>
      <c r="D1724" t="s">
        <v>406</v>
      </c>
      <c r="E1724" t="s">
        <v>392</v>
      </c>
    </row>
    <row r="1725" spans="2:5">
      <c r="B1725" t="s">
        <v>2977</v>
      </c>
      <c r="C1725">
        <v>519463</v>
      </c>
      <c r="D1725" t="s">
        <v>406</v>
      </c>
      <c r="E1725" t="s">
        <v>604</v>
      </c>
    </row>
    <row r="1726" spans="2:5">
      <c r="B1726" t="s">
        <v>2978</v>
      </c>
      <c r="C1726" t="s">
        <v>406</v>
      </c>
      <c r="D1726" t="s">
        <v>2979</v>
      </c>
      <c r="E1726" t="s">
        <v>417</v>
      </c>
    </row>
    <row r="1727" spans="2:5">
      <c r="B1727" t="s">
        <v>2980</v>
      </c>
      <c r="C1727">
        <v>532174</v>
      </c>
      <c r="D1727" t="s">
        <v>2981</v>
      </c>
      <c r="E1727" t="s">
        <v>724</v>
      </c>
    </row>
    <row r="1728" spans="2:5">
      <c r="B1728" t="s">
        <v>2982</v>
      </c>
      <c r="C1728">
        <v>540716</v>
      </c>
      <c r="D1728" t="s">
        <v>2983</v>
      </c>
      <c r="E1728" t="s">
        <v>2489</v>
      </c>
    </row>
    <row r="1729" spans="2:5">
      <c r="B1729" t="s">
        <v>2984</v>
      </c>
      <c r="C1729">
        <v>533244</v>
      </c>
      <c r="D1729" t="s">
        <v>2985</v>
      </c>
      <c r="E1729" t="s">
        <v>389</v>
      </c>
    </row>
    <row r="1730" spans="2:5">
      <c r="B1730" t="s">
        <v>2986</v>
      </c>
      <c r="C1730">
        <v>540133</v>
      </c>
      <c r="D1730" t="s">
        <v>2987</v>
      </c>
      <c r="E1730" t="s">
        <v>2819</v>
      </c>
    </row>
    <row r="1731" spans="2:5">
      <c r="B1731" t="s">
        <v>2988</v>
      </c>
      <c r="C1731">
        <v>555555</v>
      </c>
      <c r="D1731" t="s">
        <v>2989</v>
      </c>
      <c r="E1731" t="s">
        <v>389</v>
      </c>
    </row>
    <row r="1732" spans="2:5">
      <c r="B1732" t="s">
        <v>2990</v>
      </c>
      <c r="C1732">
        <v>541179</v>
      </c>
      <c r="D1732" t="s">
        <v>2991</v>
      </c>
      <c r="E1732" t="s">
        <v>389</v>
      </c>
    </row>
    <row r="1733" spans="2:5">
      <c r="B1733" t="s">
        <v>2992</v>
      </c>
      <c r="C1733">
        <v>532835</v>
      </c>
      <c r="D1733" t="s">
        <v>2993</v>
      </c>
      <c r="E1733" t="s">
        <v>389</v>
      </c>
    </row>
    <row r="1734" spans="2:5">
      <c r="B1734" t="s">
        <v>2994</v>
      </c>
      <c r="C1734">
        <v>531524</v>
      </c>
      <c r="D1734" t="s">
        <v>2995</v>
      </c>
      <c r="E1734" t="s">
        <v>704</v>
      </c>
    </row>
    <row r="1735" spans="2:5">
      <c r="B1735" t="s">
        <v>2996</v>
      </c>
      <c r="C1735">
        <v>531524</v>
      </c>
      <c r="D1735" t="s">
        <v>2995</v>
      </c>
      <c r="E1735" t="s">
        <v>704</v>
      </c>
    </row>
    <row r="1736" spans="2:5">
      <c r="B1736" t="s">
        <v>2997</v>
      </c>
      <c r="C1736">
        <v>500116</v>
      </c>
      <c r="D1736" t="s">
        <v>2998</v>
      </c>
      <c r="E1736" t="s">
        <v>724</v>
      </c>
    </row>
    <row r="1737" spans="2:5">
      <c r="B1737" t="s">
        <v>2999</v>
      </c>
      <c r="C1737">
        <v>539437</v>
      </c>
      <c r="D1737" t="s">
        <v>3000</v>
      </c>
      <c r="E1737" t="s">
        <v>724</v>
      </c>
    </row>
    <row r="1738" spans="2:5">
      <c r="B1738" t="s">
        <v>3001</v>
      </c>
      <c r="C1738" t="s">
        <v>406</v>
      </c>
      <c r="D1738" t="s">
        <v>3002</v>
      </c>
      <c r="E1738" t="s">
        <v>724</v>
      </c>
    </row>
    <row r="1739" spans="2:5">
      <c r="B1739" t="s">
        <v>3003</v>
      </c>
      <c r="C1739">
        <v>532659</v>
      </c>
      <c r="D1739" t="s">
        <v>3004</v>
      </c>
      <c r="E1739" t="s">
        <v>423</v>
      </c>
    </row>
    <row r="1740" spans="2:5">
      <c r="B1740" t="s">
        <v>3005</v>
      </c>
      <c r="C1740">
        <v>507438</v>
      </c>
      <c r="D1740" t="s">
        <v>3006</v>
      </c>
      <c r="E1740" t="s">
        <v>1038</v>
      </c>
    </row>
    <row r="1741" spans="2:5">
      <c r="B1741" t="s">
        <v>3007</v>
      </c>
      <c r="C1741">
        <v>505726</v>
      </c>
      <c r="D1741" t="s">
        <v>3008</v>
      </c>
      <c r="E1741" t="s">
        <v>1171</v>
      </c>
    </row>
    <row r="1742" spans="2:5">
      <c r="B1742" t="s">
        <v>3009</v>
      </c>
      <c r="C1742">
        <v>500106</v>
      </c>
      <c r="D1742" t="s">
        <v>3010</v>
      </c>
      <c r="E1742" t="s">
        <v>2739</v>
      </c>
    </row>
    <row r="1743" spans="2:5">
      <c r="B1743" t="s">
        <v>3011</v>
      </c>
      <c r="C1743">
        <v>540774</v>
      </c>
      <c r="D1743" t="s">
        <v>3012</v>
      </c>
      <c r="E1743" t="s">
        <v>591</v>
      </c>
    </row>
    <row r="1744" spans="2:5">
      <c r="B1744" t="s">
        <v>3013</v>
      </c>
      <c r="C1744">
        <v>540377</v>
      </c>
      <c r="D1744" t="s">
        <v>406</v>
      </c>
      <c r="E1744" t="s">
        <v>428</v>
      </c>
    </row>
    <row r="1745" spans="2:5">
      <c r="B1745" t="s">
        <v>3014</v>
      </c>
      <c r="C1745">
        <v>522289</v>
      </c>
      <c r="D1745" t="s">
        <v>406</v>
      </c>
      <c r="E1745" t="s">
        <v>428</v>
      </c>
    </row>
    <row r="1746" spans="2:5">
      <c r="B1746" t="s">
        <v>3015</v>
      </c>
      <c r="C1746">
        <v>500199</v>
      </c>
      <c r="D1746" t="s">
        <v>3016</v>
      </c>
      <c r="E1746" t="s">
        <v>454</v>
      </c>
    </row>
    <row r="1747" spans="2:5">
      <c r="B1747" t="s">
        <v>3017</v>
      </c>
      <c r="C1747">
        <v>517380</v>
      </c>
      <c r="D1747" t="s">
        <v>3018</v>
      </c>
      <c r="E1747" t="s">
        <v>761</v>
      </c>
    </row>
    <row r="1748" spans="2:5">
      <c r="B1748" t="s">
        <v>3019</v>
      </c>
      <c r="C1748">
        <v>517380</v>
      </c>
      <c r="D1748" t="s">
        <v>3018</v>
      </c>
      <c r="E1748" t="s">
        <v>761</v>
      </c>
    </row>
    <row r="1749" spans="2:5">
      <c r="B1749" t="s">
        <v>3020</v>
      </c>
      <c r="C1749">
        <v>539449</v>
      </c>
      <c r="D1749" t="s">
        <v>406</v>
      </c>
      <c r="E1749" t="s">
        <v>428</v>
      </c>
    </row>
    <row r="1750" spans="2:5">
      <c r="B1750" t="s">
        <v>3021</v>
      </c>
      <c r="C1750">
        <v>532636</v>
      </c>
      <c r="D1750" t="s">
        <v>3022</v>
      </c>
      <c r="E1750" t="s">
        <v>389</v>
      </c>
    </row>
    <row r="1751" spans="2:5">
      <c r="B1751" t="s">
        <v>3023</v>
      </c>
      <c r="C1751">
        <v>531968</v>
      </c>
      <c r="D1751" t="s">
        <v>3024</v>
      </c>
      <c r="E1751" t="s">
        <v>492</v>
      </c>
    </row>
    <row r="1752" spans="2:5">
      <c r="B1752" t="s">
        <v>3025</v>
      </c>
      <c r="C1752">
        <v>514238</v>
      </c>
      <c r="D1752" t="s">
        <v>406</v>
      </c>
      <c r="E1752" t="s">
        <v>389</v>
      </c>
    </row>
    <row r="1753" spans="2:5">
      <c r="B1753" t="s">
        <v>3026</v>
      </c>
      <c r="C1753">
        <v>532414</v>
      </c>
      <c r="D1753" t="s">
        <v>406</v>
      </c>
      <c r="E1753" t="s">
        <v>499</v>
      </c>
    </row>
    <row r="1754" spans="2:5">
      <c r="B1754" t="s">
        <v>3027</v>
      </c>
      <c r="C1754">
        <v>532907</v>
      </c>
      <c r="D1754" t="s">
        <v>3028</v>
      </c>
      <c r="E1754" t="s">
        <v>804</v>
      </c>
    </row>
    <row r="1755" spans="2:5">
      <c r="B1755" t="s">
        <v>3029</v>
      </c>
      <c r="C1755">
        <v>511208</v>
      </c>
      <c r="D1755" t="s">
        <v>3030</v>
      </c>
      <c r="E1755" t="s">
        <v>2812</v>
      </c>
    </row>
    <row r="1756" spans="2:5">
      <c r="B1756" t="s">
        <v>3031</v>
      </c>
      <c r="C1756">
        <v>533177</v>
      </c>
      <c r="D1756" t="s">
        <v>3032</v>
      </c>
      <c r="E1756" t="s">
        <v>1001</v>
      </c>
    </row>
    <row r="1757" spans="2:5">
      <c r="B1757" t="s">
        <v>3033</v>
      </c>
      <c r="C1757">
        <v>511628</v>
      </c>
      <c r="D1757" t="s">
        <v>406</v>
      </c>
      <c r="E1757" t="s">
        <v>423</v>
      </c>
    </row>
    <row r="1758" spans="2:5">
      <c r="B1758" t="s">
        <v>3034</v>
      </c>
      <c r="C1758">
        <v>505539</v>
      </c>
      <c r="D1758" t="s">
        <v>406</v>
      </c>
      <c r="E1758" t="s">
        <v>827</v>
      </c>
    </row>
    <row r="1759" spans="2:5">
      <c r="B1759" t="s">
        <v>3035</v>
      </c>
      <c r="C1759">
        <v>513295</v>
      </c>
      <c r="D1759" t="s">
        <v>406</v>
      </c>
      <c r="E1759" t="s">
        <v>438</v>
      </c>
    </row>
    <row r="1760" spans="2:5">
      <c r="B1760" t="s">
        <v>3036</v>
      </c>
      <c r="C1760">
        <v>517571</v>
      </c>
      <c r="D1760" t="s">
        <v>3037</v>
      </c>
      <c r="E1760" t="s">
        <v>449</v>
      </c>
    </row>
    <row r="1761" spans="2:5">
      <c r="B1761" t="s">
        <v>3038</v>
      </c>
      <c r="C1761">
        <v>532614</v>
      </c>
      <c r="D1761" t="s">
        <v>3039</v>
      </c>
      <c r="E1761" t="s">
        <v>438</v>
      </c>
    </row>
    <row r="1762" spans="2:5">
      <c r="B1762" t="s">
        <v>3040</v>
      </c>
      <c r="C1762">
        <v>531129</v>
      </c>
      <c r="D1762" t="s">
        <v>406</v>
      </c>
      <c r="E1762" t="s">
        <v>934</v>
      </c>
    </row>
    <row r="1763" spans="2:5">
      <c r="B1763" t="s">
        <v>3041</v>
      </c>
      <c r="C1763">
        <v>531672</v>
      </c>
      <c r="D1763" t="s">
        <v>406</v>
      </c>
      <c r="E1763" t="s">
        <v>389</v>
      </c>
    </row>
    <row r="1764" spans="2:5">
      <c r="B1764" t="s">
        <v>3042</v>
      </c>
      <c r="C1764">
        <v>517370</v>
      </c>
      <c r="D1764" t="s">
        <v>406</v>
      </c>
      <c r="E1764" t="s">
        <v>704</v>
      </c>
    </row>
    <row r="1765" spans="2:5">
      <c r="B1765" t="s">
        <v>3043</v>
      </c>
      <c r="C1765">
        <v>538541</v>
      </c>
      <c r="D1765" t="s">
        <v>406</v>
      </c>
      <c r="E1765" t="s">
        <v>428</v>
      </c>
    </row>
    <row r="1766" spans="2:5">
      <c r="B1766" t="s">
        <v>3044</v>
      </c>
      <c r="C1766">
        <v>531594</v>
      </c>
      <c r="D1766" t="s">
        <v>406</v>
      </c>
      <c r="E1766" t="s">
        <v>414</v>
      </c>
    </row>
    <row r="1767" spans="2:5">
      <c r="B1767" t="s">
        <v>3045</v>
      </c>
      <c r="C1767">
        <v>523465</v>
      </c>
      <c r="D1767" t="s">
        <v>406</v>
      </c>
      <c r="E1767" t="s">
        <v>464</v>
      </c>
    </row>
    <row r="1768" spans="2:5">
      <c r="B1768" t="s">
        <v>3046</v>
      </c>
      <c r="C1768">
        <v>536709</v>
      </c>
      <c r="D1768" t="s">
        <v>406</v>
      </c>
      <c r="E1768" t="s">
        <v>545</v>
      </c>
    </row>
    <row r="1769" spans="2:5">
      <c r="B1769" t="s">
        <v>3047</v>
      </c>
      <c r="C1769">
        <v>509162</v>
      </c>
      <c r="D1769" t="s">
        <v>406</v>
      </c>
      <c r="E1769" t="s">
        <v>886</v>
      </c>
    </row>
    <row r="1770" spans="2:5">
      <c r="B1770" t="s">
        <v>3048</v>
      </c>
      <c r="C1770">
        <v>517077</v>
      </c>
      <c r="D1770" t="s">
        <v>406</v>
      </c>
      <c r="E1770" t="s">
        <v>428</v>
      </c>
    </row>
    <row r="1771" spans="2:5">
      <c r="B1771" t="s">
        <v>3049</v>
      </c>
      <c r="C1771">
        <v>511473</v>
      </c>
      <c r="D1771" t="s">
        <v>3050</v>
      </c>
      <c r="E1771" t="s">
        <v>389</v>
      </c>
    </row>
    <row r="1772" spans="2:5">
      <c r="B1772" t="s">
        <v>3051</v>
      </c>
      <c r="C1772">
        <v>531505</v>
      </c>
      <c r="D1772" t="s">
        <v>406</v>
      </c>
      <c r="E1772" t="s">
        <v>423</v>
      </c>
    </row>
    <row r="1773" spans="2:5">
      <c r="B1773" t="s">
        <v>3052</v>
      </c>
      <c r="C1773">
        <v>511355</v>
      </c>
      <c r="D1773" t="s">
        <v>406</v>
      </c>
      <c r="E1773" t="s">
        <v>423</v>
      </c>
    </row>
    <row r="1774" spans="2:5">
      <c r="B1774" t="s">
        <v>3053</v>
      </c>
      <c r="C1774">
        <v>535667</v>
      </c>
      <c r="D1774" t="s">
        <v>406</v>
      </c>
      <c r="E1774" t="s">
        <v>423</v>
      </c>
    </row>
    <row r="1775" spans="2:5">
      <c r="B1775" t="s">
        <v>3054</v>
      </c>
      <c r="C1775">
        <v>531253</v>
      </c>
      <c r="D1775" t="s">
        <v>406</v>
      </c>
      <c r="E1775" t="s">
        <v>566</v>
      </c>
    </row>
    <row r="1776" spans="2:5">
      <c r="B1776" t="s">
        <v>3055</v>
      </c>
      <c r="C1776">
        <v>500201</v>
      </c>
      <c r="D1776" t="s">
        <v>3056</v>
      </c>
      <c r="E1776" t="s">
        <v>454</v>
      </c>
    </row>
    <row r="1777" spans="2:5">
      <c r="B1777" t="s">
        <v>3057</v>
      </c>
      <c r="C1777">
        <v>540152</v>
      </c>
      <c r="D1777" t="s">
        <v>406</v>
      </c>
      <c r="E1777" t="s">
        <v>492</v>
      </c>
    </row>
    <row r="1778" spans="2:5">
      <c r="B1778" t="s">
        <v>3058</v>
      </c>
      <c r="C1778">
        <v>540565</v>
      </c>
      <c r="D1778" t="s">
        <v>3059</v>
      </c>
      <c r="E1778" t="s">
        <v>426</v>
      </c>
    </row>
    <row r="1779" spans="2:5">
      <c r="B1779" t="s">
        <v>3060</v>
      </c>
      <c r="C1779">
        <v>530979</v>
      </c>
      <c r="D1779" t="s">
        <v>406</v>
      </c>
      <c r="E1779" t="s">
        <v>464</v>
      </c>
    </row>
    <row r="1780" spans="2:5">
      <c r="B1780" t="s">
        <v>3061</v>
      </c>
      <c r="C1780">
        <v>531343</v>
      </c>
      <c r="D1780" t="s">
        <v>406</v>
      </c>
      <c r="E1780" t="s">
        <v>827</v>
      </c>
    </row>
    <row r="1781" spans="2:5">
      <c r="B1781" t="s">
        <v>3062</v>
      </c>
      <c r="C1781">
        <v>590065</v>
      </c>
      <c r="D1781" t="s">
        <v>3063</v>
      </c>
      <c r="E1781" t="s">
        <v>428</v>
      </c>
    </row>
    <row r="1782" spans="2:5">
      <c r="B1782" t="s">
        <v>3064</v>
      </c>
      <c r="C1782">
        <v>532240</v>
      </c>
      <c r="D1782" t="s">
        <v>3065</v>
      </c>
      <c r="E1782" t="s">
        <v>761</v>
      </c>
    </row>
    <row r="1783" spans="2:5">
      <c r="B1783" t="s">
        <v>3066</v>
      </c>
      <c r="C1783">
        <v>513361</v>
      </c>
      <c r="D1783" t="s">
        <v>406</v>
      </c>
      <c r="E1783" t="s">
        <v>438</v>
      </c>
    </row>
    <row r="1784" spans="2:5">
      <c r="B1784" t="s">
        <v>3067</v>
      </c>
      <c r="C1784">
        <v>532189</v>
      </c>
      <c r="D1784" t="s">
        <v>3068</v>
      </c>
      <c r="E1784" t="s">
        <v>607</v>
      </c>
    </row>
    <row r="1785" spans="2:5">
      <c r="B1785" t="s">
        <v>3069</v>
      </c>
      <c r="C1785">
        <v>535789</v>
      </c>
      <c r="D1785" t="s">
        <v>3070</v>
      </c>
      <c r="E1785" t="s">
        <v>464</v>
      </c>
    </row>
    <row r="1786" spans="2:5">
      <c r="B1786" t="s">
        <v>3071</v>
      </c>
      <c r="C1786">
        <v>533520</v>
      </c>
      <c r="D1786" t="s">
        <v>3072</v>
      </c>
      <c r="E1786" t="s">
        <v>428</v>
      </c>
    </row>
    <row r="1787" spans="2:5">
      <c r="B1787" t="s">
        <v>3073</v>
      </c>
      <c r="C1787">
        <v>532832</v>
      </c>
      <c r="D1787" t="s">
        <v>3074</v>
      </c>
      <c r="E1787" t="s">
        <v>492</v>
      </c>
    </row>
    <row r="1788" spans="2:5">
      <c r="B1788" t="s">
        <v>3075</v>
      </c>
      <c r="C1788">
        <v>532960</v>
      </c>
      <c r="D1788" t="s">
        <v>3076</v>
      </c>
      <c r="E1788" t="s">
        <v>389</v>
      </c>
    </row>
    <row r="1789" spans="2:5">
      <c r="B1789" t="s">
        <v>3077</v>
      </c>
      <c r="C1789">
        <v>514165</v>
      </c>
      <c r="D1789" t="s">
        <v>406</v>
      </c>
      <c r="E1789" t="s">
        <v>783</v>
      </c>
    </row>
    <row r="1790" spans="2:5">
      <c r="B1790" t="s">
        <v>3078</v>
      </c>
      <c r="C1790">
        <v>532814</v>
      </c>
      <c r="D1790" t="s">
        <v>3079</v>
      </c>
      <c r="E1790" t="s">
        <v>724</v>
      </c>
    </row>
    <row r="1791" spans="2:5">
      <c r="B1791" t="s">
        <v>3080</v>
      </c>
      <c r="C1791">
        <v>504731</v>
      </c>
      <c r="D1791" t="s">
        <v>406</v>
      </c>
      <c r="E1791" t="s">
        <v>438</v>
      </c>
    </row>
    <row r="1792" spans="2:5">
      <c r="B1792" t="s">
        <v>3081</v>
      </c>
      <c r="C1792">
        <v>509692</v>
      </c>
      <c r="D1792" t="s">
        <v>3082</v>
      </c>
      <c r="E1792" t="s">
        <v>421</v>
      </c>
    </row>
    <row r="1793" spans="2:5">
      <c r="B1793" t="s">
        <v>3083</v>
      </c>
      <c r="C1793">
        <v>540750</v>
      </c>
      <c r="D1793" t="s">
        <v>3084</v>
      </c>
      <c r="E1793" t="s">
        <v>545</v>
      </c>
    </row>
    <row r="1794" spans="2:5">
      <c r="B1794" t="s">
        <v>3085</v>
      </c>
      <c r="C1794">
        <v>524614</v>
      </c>
      <c r="D1794" t="s">
        <v>406</v>
      </c>
      <c r="E1794" t="s">
        <v>486</v>
      </c>
    </row>
    <row r="1795" spans="2:5">
      <c r="B1795" t="s">
        <v>3086</v>
      </c>
      <c r="C1795">
        <v>504741</v>
      </c>
      <c r="D1795" t="s">
        <v>3087</v>
      </c>
      <c r="E1795" t="s">
        <v>419</v>
      </c>
    </row>
    <row r="1796" spans="2:5">
      <c r="B1796" t="s">
        <v>3088</v>
      </c>
      <c r="C1796">
        <v>509051</v>
      </c>
      <c r="D1796" t="s">
        <v>406</v>
      </c>
      <c r="E1796" t="s">
        <v>499</v>
      </c>
    </row>
    <row r="1797" spans="2:5">
      <c r="B1797" t="s">
        <v>3089</v>
      </c>
      <c r="C1797">
        <v>504746</v>
      </c>
      <c r="D1797" t="s">
        <v>406</v>
      </c>
      <c r="E1797" t="s">
        <v>1326</v>
      </c>
    </row>
    <row r="1798" spans="2:5">
      <c r="B1798" t="s">
        <v>3090</v>
      </c>
      <c r="C1798">
        <v>533047</v>
      </c>
      <c r="D1798" t="s">
        <v>3091</v>
      </c>
      <c r="E1798" t="s">
        <v>438</v>
      </c>
    </row>
    <row r="1799" spans="2:5">
      <c r="B1799" t="s">
        <v>3092</v>
      </c>
      <c r="C1799">
        <v>530965</v>
      </c>
      <c r="D1799" t="s">
        <v>3093</v>
      </c>
      <c r="E1799" t="s">
        <v>616</v>
      </c>
    </row>
    <row r="1800" spans="2:5">
      <c r="B1800" t="s">
        <v>3094</v>
      </c>
      <c r="C1800">
        <v>532388</v>
      </c>
      <c r="D1800" t="s">
        <v>3095</v>
      </c>
      <c r="E1800" t="s">
        <v>724</v>
      </c>
    </row>
    <row r="1801" spans="2:5">
      <c r="B1801" t="s">
        <v>3096</v>
      </c>
      <c r="C1801">
        <v>500319</v>
      </c>
      <c r="D1801" t="s">
        <v>406</v>
      </c>
      <c r="E1801" t="s">
        <v>1105</v>
      </c>
    </row>
    <row r="1802" spans="2:5">
      <c r="B1802" t="s">
        <v>3097</v>
      </c>
      <c r="C1802">
        <v>533329</v>
      </c>
      <c r="D1802" t="s">
        <v>3098</v>
      </c>
      <c r="E1802" t="s">
        <v>520</v>
      </c>
    </row>
    <row r="1803" spans="2:5">
      <c r="B1803" t="s">
        <v>3099</v>
      </c>
      <c r="C1803">
        <v>523586</v>
      </c>
      <c r="D1803" t="s">
        <v>406</v>
      </c>
      <c r="E1803" t="s">
        <v>566</v>
      </c>
    </row>
    <row r="1804" spans="2:5">
      <c r="B1804" t="s">
        <v>3100</v>
      </c>
      <c r="C1804">
        <v>501700</v>
      </c>
      <c r="D1804" t="s">
        <v>406</v>
      </c>
      <c r="E1804" t="s">
        <v>423</v>
      </c>
    </row>
    <row r="1805" spans="2:5">
      <c r="B1805" t="s">
        <v>3101</v>
      </c>
      <c r="C1805">
        <v>532745</v>
      </c>
      <c r="D1805" t="s">
        <v>406</v>
      </c>
      <c r="E1805" t="s">
        <v>389</v>
      </c>
    </row>
    <row r="1806" spans="2:5">
      <c r="B1806" t="s">
        <v>3102</v>
      </c>
      <c r="C1806">
        <v>524648</v>
      </c>
      <c r="D1806" t="s">
        <v>406</v>
      </c>
      <c r="E1806" t="s">
        <v>454</v>
      </c>
    </row>
    <row r="1807" spans="2:5">
      <c r="B1807" t="s">
        <v>3103</v>
      </c>
      <c r="C1807">
        <v>530747</v>
      </c>
      <c r="D1807" t="s">
        <v>406</v>
      </c>
      <c r="E1807" t="s">
        <v>423</v>
      </c>
    </row>
    <row r="1808" spans="2:5">
      <c r="B1808" t="s">
        <v>3104</v>
      </c>
      <c r="C1808">
        <v>524342</v>
      </c>
      <c r="D1808" t="s">
        <v>406</v>
      </c>
      <c r="E1808" t="s">
        <v>454</v>
      </c>
    </row>
    <row r="1809" spans="2:5">
      <c r="B1809" t="s">
        <v>3105</v>
      </c>
      <c r="C1809">
        <v>538838</v>
      </c>
      <c r="D1809" t="s">
        <v>406</v>
      </c>
      <c r="E1809" t="s">
        <v>421</v>
      </c>
    </row>
    <row r="1810" spans="2:5">
      <c r="B1810" t="s">
        <v>3106</v>
      </c>
      <c r="C1810">
        <v>521016</v>
      </c>
      <c r="D1810" t="s">
        <v>3107</v>
      </c>
      <c r="E1810" t="s">
        <v>421</v>
      </c>
    </row>
    <row r="1811" spans="2:5">
      <c r="B1811" t="s">
        <v>3108</v>
      </c>
      <c r="C1811">
        <v>526887</v>
      </c>
      <c r="D1811" t="s">
        <v>406</v>
      </c>
      <c r="E1811" t="s">
        <v>423</v>
      </c>
    </row>
    <row r="1812" spans="2:5">
      <c r="B1812" t="s">
        <v>3109</v>
      </c>
      <c r="C1812">
        <v>524458</v>
      </c>
      <c r="D1812" t="s">
        <v>406</v>
      </c>
      <c r="E1812" t="s">
        <v>566</v>
      </c>
    </row>
    <row r="1813" spans="2:5">
      <c r="B1813" t="s">
        <v>3110</v>
      </c>
      <c r="C1813">
        <v>506945</v>
      </c>
      <c r="D1813" t="s">
        <v>406</v>
      </c>
      <c r="E1813" t="s">
        <v>566</v>
      </c>
    </row>
    <row r="1814" spans="2:5">
      <c r="B1814" t="s">
        <v>3111</v>
      </c>
      <c r="C1814">
        <v>531565</v>
      </c>
      <c r="D1814" t="s">
        <v>406</v>
      </c>
      <c r="E1814" t="s">
        <v>492</v>
      </c>
    </row>
    <row r="1815" spans="2:5">
      <c r="B1815" t="s">
        <v>3112</v>
      </c>
      <c r="C1815">
        <v>500207</v>
      </c>
      <c r="D1815" t="s">
        <v>3113</v>
      </c>
      <c r="E1815" t="s">
        <v>421</v>
      </c>
    </row>
    <row r="1816" spans="2:5">
      <c r="B1816" t="s">
        <v>3114</v>
      </c>
      <c r="C1816">
        <v>500207</v>
      </c>
      <c r="D1816" t="s">
        <v>3113</v>
      </c>
      <c r="E1816" t="s">
        <v>421</v>
      </c>
    </row>
    <row r="1817" spans="2:5">
      <c r="B1817" t="s">
        <v>3115</v>
      </c>
      <c r="C1817">
        <v>532717</v>
      </c>
      <c r="D1817" t="s">
        <v>3116</v>
      </c>
      <c r="E1817" t="s">
        <v>449</v>
      </c>
    </row>
    <row r="1818" spans="2:5">
      <c r="B1818" t="s">
        <v>3117</v>
      </c>
      <c r="C1818">
        <v>533676</v>
      </c>
      <c r="D1818" t="s">
        <v>3118</v>
      </c>
      <c r="E1818" t="s">
        <v>389</v>
      </c>
    </row>
    <row r="1819" spans="2:5">
      <c r="B1819" t="s">
        <v>3119</v>
      </c>
      <c r="C1819">
        <v>541304</v>
      </c>
      <c r="D1819" t="s">
        <v>406</v>
      </c>
      <c r="E1819" t="s">
        <v>604</v>
      </c>
    </row>
    <row r="1820" spans="2:5">
      <c r="B1820" t="s">
        <v>3120</v>
      </c>
      <c r="C1820">
        <v>532100</v>
      </c>
      <c r="D1820" t="s">
        <v>406</v>
      </c>
      <c r="E1820" t="s">
        <v>499</v>
      </c>
    </row>
    <row r="1821" spans="2:5">
      <c r="B1821" t="s">
        <v>3121</v>
      </c>
      <c r="C1821">
        <v>532612</v>
      </c>
      <c r="D1821" t="s">
        <v>3122</v>
      </c>
      <c r="E1821" t="s">
        <v>444</v>
      </c>
    </row>
    <row r="1822" spans="2:5">
      <c r="B1822" t="s">
        <v>3123</v>
      </c>
      <c r="C1822">
        <v>539433</v>
      </c>
      <c r="D1822" t="s">
        <v>406</v>
      </c>
      <c r="E1822" t="s">
        <v>876</v>
      </c>
    </row>
    <row r="1823" spans="2:5">
      <c r="B1823" t="s">
        <v>3124</v>
      </c>
      <c r="C1823">
        <v>504092</v>
      </c>
      <c r="D1823" t="s">
        <v>406</v>
      </c>
      <c r="E1823" t="s">
        <v>566</v>
      </c>
    </row>
    <row r="1824" spans="2:5">
      <c r="B1824" t="s">
        <v>3125</v>
      </c>
      <c r="C1824">
        <v>504058</v>
      </c>
      <c r="D1824" t="s">
        <v>3126</v>
      </c>
      <c r="E1824" t="s">
        <v>952</v>
      </c>
    </row>
    <row r="1825" spans="2:5">
      <c r="B1825" t="s">
        <v>3127</v>
      </c>
      <c r="C1825">
        <v>533257</v>
      </c>
      <c r="D1825" t="s">
        <v>3128</v>
      </c>
      <c r="E1825" t="s">
        <v>704</v>
      </c>
    </row>
    <row r="1826" spans="2:5">
      <c r="B1826" t="s">
        <v>3129</v>
      </c>
      <c r="C1826">
        <v>541336</v>
      </c>
      <c r="D1826" t="s">
        <v>3130</v>
      </c>
      <c r="E1826" t="s">
        <v>423</v>
      </c>
    </row>
    <row r="1827" spans="2:5">
      <c r="B1827" t="s">
        <v>3131</v>
      </c>
      <c r="C1827">
        <v>521005</v>
      </c>
      <c r="D1827" t="s">
        <v>406</v>
      </c>
      <c r="E1827" t="s">
        <v>421</v>
      </c>
    </row>
    <row r="1828" spans="2:5">
      <c r="B1828" t="s">
        <v>3132</v>
      </c>
      <c r="C1828">
        <v>532894</v>
      </c>
      <c r="D1828" t="s">
        <v>3133</v>
      </c>
      <c r="E1828" t="s">
        <v>545</v>
      </c>
    </row>
    <row r="1829" spans="2:5">
      <c r="B1829" t="s">
        <v>3134</v>
      </c>
      <c r="C1829">
        <v>539175</v>
      </c>
      <c r="D1829" t="s">
        <v>406</v>
      </c>
      <c r="E1829" t="s">
        <v>914</v>
      </c>
    </row>
    <row r="1830" spans="2:5">
      <c r="B1830" t="s">
        <v>3135</v>
      </c>
      <c r="C1830">
        <v>532514</v>
      </c>
      <c r="D1830" t="s">
        <v>3136</v>
      </c>
      <c r="E1830" t="s">
        <v>431</v>
      </c>
    </row>
    <row r="1831" spans="2:5">
      <c r="B1831" t="s">
        <v>3137</v>
      </c>
      <c r="C1831">
        <v>532150</v>
      </c>
      <c r="D1831" t="s">
        <v>3138</v>
      </c>
      <c r="E1831" t="s">
        <v>876</v>
      </c>
    </row>
    <row r="1832" spans="2:5">
      <c r="B1832" t="s">
        <v>3139</v>
      </c>
      <c r="C1832">
        <v>526445</v>
      </c>
      <c r="D1832" t="s">
        <v>3140</v>
      </c>
      <c r="E1832" t="s">
        <v>604</v>
      </c>
    </row>
    <row r="1833" spans="2:5">
      <c r="B1833" t="s">
        <v>3141</v>
      </c>
      <c r="C1833">
        <v>522165</v>
      </c>
      <c r="D1833" t="s">
        <v>406</v>
      </c>
      <c r="E1833" t="s">
        <v>438</v>
      </c>
    </row>
    <row r="1834" spans="2:5">
      <c r="B1834" t="s">
        <v>3142</v>
      </c>
      <c r="C1834">
        <v>503639</v>
      </c>
      <c r="D1834" t="s">
        <v>406</v>
      </c>
      <c r="E1834" t="s">
        <v>827</v>
      </c>
    </row>
    <row r="1835" spans="2:5">
      <c r="B1835" t="s">
        <v>3143</v>
      </c>
      <c r="C1835">
        <v>532305</v>
      </c>
      <c r="D1835" t="s">
        <v>3144</v>
      </c>
      <c r="E1835" t="s">
        <v>444</v>
      </c>
    </row>
    <row r="1836" spans="2:5">
      <c r="B1836" t="s">
        <v>3145</v>
      </c>
      <c r="C1836">
        <v>524652</v>
      </c>
      <c r="D1836" t="s">
        <v>3146</v>
      </c>
      <c r="E1836" t="s">
        <v>444</v>
      </c>
    </row>
    <row r="1837" spans="2:5">
      <c r="B1837" t="s">
        <v>3147</v>
      </c>
      <c r="C1837">
        <v>532001</v>
      </c>
      <c r="D1837" t="s">
        <v>406</v>
      </c>
      <c r="E1837" t="s">
        <v>438</v>
      </c>
    </row>
    <row r="1838" spans="2:5">
      <c r="B1838" t="s">
        <v>3148</v>
      </c>
      <c r="C1838">
        <v>531841</v>
      </c>
      <c r="D1838" t="s">
        <v>406</v>
      </c>
      <c r="E1838" t="s">
        <v>423</v>
      </c>
    </row>
    <row r="1839" spans="2:5">
      <c r="B1839" t="s">
        <v>3149</v>
      </c>
      <c r="C1839">
        <v>532187</v>
      </c>
      <c r="D1839" t="s">
        <v>3150</v>
      </c>
      <c r="E1839" t="s">
        <v>724</v>
      </c>
    </row>
    <row r="1840" spans="2:5">
      <c r="B1840" t="s">
        <v>3151</v>
      </c>
      <c r="C1840">
        <v>501298</v>
      </c>
      <c r="D1840" t="s">
        <v>406</v>
      </c>
      <c r="E1840" t="s">
        <v>426</v>
      </c>
    </row>
    <row r="1841" spans="2:5">
      <c r="B1841" t="s">
        <v>3152</v>
      </c>
      <c r="C1841">
        <v>501295</v>
      </c>
      <c r="D1841" t="s">
        <v>3153</v>
      </c>
      <c r="E1841" t="s">
        <v>423</v>
      </c>
    </row>
    <row r="1842" spans="2:5">
      <c r="B1842" t="s">
        <v>3154</v>
      </c>
      <c r="C1842">
        <v>506222</v>
      </c>
      <c r="D1842" t="s">
        <v>3155</v>
      </c>
      <c r="E1842" t="s">
        <v>566</v>
      </c>
    </row>
    <row r="1843" spans="2:5">
      <c r="B1843" t="s">
        <v>3156</v>
      </c>
      <c r="C1843">
        <v>506222</v>
      </c>
      <c r="D1843" t="s">
        <v>3155</v>
      </c>
      <c r="E1843" t="s">
        <v>566</v>
      </c>
    </row>
    <row r="1844" spans="2:5">
      <c r="B1844" t="s">
        <v>3157</v>
      </c>
      <c r="C1844">
        <v>512025</v>
      </c>
      <c r="D1844" t="s">
        <v>406</v>
      </c>
      <c r="E1844" t="s">
        <v>827</v>
      </c>
    </row>
    <row r="1845" spans="2:5">
      <c r="B1845" t="s">
        <v>3158</v>
      </c>
      <c r="C1845">
        <v>539807</v>
      </c>
      <c r="D1845" t="s">
        <v>3159</v>
      </c>
      <c r="E1845" t="s">
        <v>412</v>
      </c>
    </row>
    <row r="1846" spans="2:5">
      <c r="B1846" t="s">
        <v>3160</v>
      </c>
      <c r="C1846">
        <v>533154</v>
      </c>
      <c r="D1846" t="s">
        <v>3161</v>
      </c>
      <c r="E1846" t="s">
        <v>392</v>
      </c>
    </row>
    <row r="1847" spans="2:5">
      <c r="B1847" t="s">
        <v>3162</v>
      </c>
      <c r="C1847">
        <v>533154</v>
      </c>
      <c r="D1847" t="s">
        <v>3161</v>
      </c>
      <c r="E1847" t="s">
        <v>392</v>
      </c>
    </row>
    <row r="1848" spans="2:5">
      <c r="B1848" t="s">
        <v>3163</v>
      </c>
      <c r="C1848">
        <v>541083</v>
      </c>
      <c r="D1848" t="s">
        <v>406</v>
      </c>
      <c r="E1848" t="s">
        <v>1452</v>
      </c>
    </row>
    <row r="1849" spans="2:5">
      <c r="B1849" t="s">
        <v>3164</v>
      </c>
      <c r="C1849">
        <v>532777</v>
      </c>
      <c r="D1849" t="s">
        <v>3165</v>
      </c>
      <c r="E1849" t="s">
        <v>3166</v>
      </c>
    </row>
    <row r="1850" spans="2:5">
      <c r="B1850" t="s">
        <v>3167</v>
      </c>
      <c r="C1850">
        <v>532777</v>
      </c>
      <c r="D1850" t="s">
        <v>3165</v>
      </c>
      <c r="E1850" t="s">
        <v>3166</v>
      </c>
    </row>
    <row r="1851" spans="2:5">
      <c r="B1851" t="s">
        <v>3168</v>
      </c>
      <c r="C1851" t="s">
        <v>406</v>
      </c>
      <c r="D1851" t="s">
        <v>3169</v>
      </c>
      <c r="E1851" t="s">
        <v>417</v>
      </c>
    </row>
    <row r="1852" spans="2:5">
      <c r="B1852" t="s">
        <v>3170</v>
      </c>
      <c r="C1852">
        <v>504810</v>
      </c>
      <c r="D1852" t="s">
        <v>406</v>
      </c>
      <c r="E1852" t="s">
        <v>736</v>
      </c>
    </row>
    <row r="1853" spans="2:5">
      <c r="B1853" t="s">
        <v>3171</v>
      </c>
      <c r="C1853">
        <v>504810</v>
      </c>
      <c r="D1853" t="s">
        <v>406</v>
      </c>
      <c r="E1853" t="s">
        <v>736</v>
      </c>
    </row>
    <row r="1854" spans="2:5">
      <c r="B1854" t="s">
        <v>3172</v>
      </c>
      <c r="C1854">
        <v>500209</v>
      </c>
      <c r="D1854" t="s">
        <v>3173</v>
      </c>
      <c r="E1854" t="s">
        <v>392</v>
      </c>
    </row>
    <row r="1855" spans="2:5">
      <c r="B1855" t="s">
        <v>3174</v>
      </c>
      <c r="C1855">
        <v>530777</v>
      </c>
      <c r="D1855" t="s">
        <v>406</v>
      </c>
      <c r="E1855" t="s">
        <v>526</v>
      </c>
    </row>
    <row r="1856" spans="2:5">
      <c r="B1856" t="s">
        <v>3175</v>
      </c>
      <c r="C1856">
        <v>537985</v>
      </c>
      <c r="D1856" t="s">
        <v>406</v>
      </c>
      <c r="E1856" t="s">
        <v>499</v>
      </c>
    </row>
    <row r="1857" spans="2:5">
      <c r="B1857" t="s">
        <v>3176</v>
      </c>
      <c r="C1857">
        <v>500210</v>
      </c>
      <c r="D1857" t="s">
        <v>3177</v>
      </c>
      <c r="E1857" t="s">
        <v>414</v>
      </c>
    </row>
    <row r="1858" spans="2:5">
      <c r="B1858" t="s">
        <v>3178</v>
      </c>
      <c r="C1858">
        <v>500210</v>
      </c>
      <c r="D1858" t="s">
        <v>3177</v>
      </c>
      <c r="E1858" t="s">
        <v>414</v>
      </c>
    </row>
    <row r="1859" spans="2:5">
      <c r="B1859" t="s">
        <v>3179</v>
      </c>
      <c r="C1859">
        <v>530787</v>
      </c>
      <c r="D1859" t="s">
        <v>406</v>
      </c>
      <c r="E1859" t="s">
        <v>2399</v>
      </c>
    </row>
    <row r="1860" spans="2:5">
      <c r="B1860" t="s">
        <v>3180</v>
      </c>
      <c r="C1860">
        <v>531929</v>
      </c>
      <c r="D1860" t="s">
        <v>3181</v>
      </c>
      <c r="E1860" t="s">
        <v>526</v>
      </c>
    </row>
    <row r="1861" spans="2:5">
      <c r="B1861" t="s">
        <v>3182</v>
      </c>
      <c r="C1861" t="s">
        <v>406</v>
      </c>
      <c r="D1861" t="s">
        <v>3183</v>
      </c>
      <c r="E1861" t="s">
        <v>417</v>
      </c>
    </row>
    <row r="1862" spans="2:5">
      <c r="B1862" t="s">
        <v>3184</v>
      </c>
      <c r="C1862">
        <v>533315</v>
      </c>
      <c r="D1862" t="s">
        <v>406</v>
      </c>
      <c r="E1862" t="s">
        <v>572</v>
      </c>
    </row>
    <row r="1863" spans="2:5">
      <c r="B1863" t="s">
        <v>3185</v>
      </c>
      <c r="C1863">
        <v>517433</v>
      </c>
      <c r="D1863" t="s">
        <v>406</v>
      </c>
      <c r="E1863" t="s">
        <v>392</v>
      </c>
    </row>
    <row r="1864" spans="2:5">
      <c r="B1864" t="s">
        <v>3186</v>
      </c>
      <c r="C1864">
        <v>541983</v>
      </c>
      <c r="D1864" t="s">
        <v>406</v>
      </c>
      <c r="E1864" t="s">
        <v>3187</v>
      </c>
    </row>
    <row r="1865" spans="2:5">
      <c r="B1865" t="s">
        <v>3188</v>
      </c>
      <c r="C1865">
        <v>541983</v>
      </c>
      <c r="D1865" t="s">
        <v>406</v>
      </c>
      <c r="E1865" t="s">
        <v>3187</v>
      </c>
    </row>
    <row r="1866" spans="2:5">
      <c r="B1866" t="s">
        <v>3189</v>
      </c>
      <c r="C1866">
        <v>523840</v>
      </c>
      <c r="D1866" t="s">
        <v>406</v>
      </c>
      <c r="E1866" t="s">
        <v>601</v>
      </c>
    </row>
    <row r="1867" spans="2:5">
      <c r="B1867" t="s">
        <v>3190</v>
      </c>
      <c r="C1867" t="s">
        <v>406</v>
      </c>
      <c r="D1867" t="s">
        <v>3191</v>
      </c>
      <c r="E1867" t="s">
        <v>417</v>
      </c>
    </row>
    <row r="1868" spans="2:5">
      <c r="B1868" t="s">
        <v>3192</v>
      </c>
      <c r="C1868">
        <v>541353</v>
      </c>
      <c r="D1868" t="s">
        <v>406</v>
      </c>
      <c r="E1868" t="s">
        <v>804</v>
      </c>
    </row>
    <row r="1869" spans="2:5">
      <c r="B1869" t="s">
        <v>3193</v>
      </c>
      <c r="C1869">
        <v>532706</v>
      </c>
      <c r="D1869" t="s">
        <v>3194</v>
      </c>
      <c r="E1869" t="s">
        <v>407</v>
      </c>
    </row>
    <row r="1870" spans="2:5">
      <c r="B1870" t="s">
        <v>3195</v>
      </c>
      <c r="C1870">
        <v>539083</v>
      </c>
      <c r="D1870" t="s">
        <v>3196</v>
      </c>
      <c r="E1870" t="s">
        <v>449</v>
      </c>
    </row>
    <row r="1871" spans="2:5">
      <c r="B1871" t="s">
        <v>3197</v>
      </c>
      <c r="C1871">
        <v>532851</v>
      </c>
      <c r="D1871" t="s">
        <v>3198</v>
      </c>
      <c r="E1871" t="s">
        <v>550</v>
      </c>
    </row>
    <row r="1872" spans="2:5">
      <c r="B1872" t="s">
        <v>3199</v>
      </c>
      <c r="C1872">
        <v>532851</v>
      </c>
      <c r="D1872" t="s">
        <v>3198</v>
      </c>
      <c r="E1872" t="s">
        <v>550</v>
      </c>
    </row>
    <row r="1873" spans="2:5">
      <c r="B1873" t="s">
        <v>3200</v>
      </c>
      <c r="C1873">
        <v>500211</v>
      </c>
      <c r="D1873" t="s">
        <v>406</v>
      </c>
      <c r="E1873" t="s">
        <v>591</v>
      </c>
    </row>
    <row r="1874" spans="2:5">
      <c r="B1874" t="s">
        <v>3201</v>
      </c>
      <c r="C1874">
        <v>532774</v>
      </c>
      <c r="D1874" t="s">
        <v>3202</v>
      </c>
      <c r="E1874" t="s">
        <v>392</v>
      </c>
    </row>
    <row r="1875" spans="2:5">
      <c r="B1875" t="s">
        <v>3203</v>
      </c>
      <c r="C1875">
        <v>526871</v>
      </c>
      <c r="D1875" t="s">
        <v>406</v>
      </c>
      <c r="E1875" t="s">
        <v>389</v>
      </c>
    </row>
    <row r="1876" spans="2:5">
      <c r="B1876" t="s">
        <v>3204</v>
      </c>
      <c r="C1876">
        <v>531314</v>
      </c>
      <c r="D1876" t="s">
        <v>3205</v>
      </c>
      <c r="E1876" t="s">
        <v>423</v>
      </c>
    </row>
    <row r="1877" spans="2:5">
      <c r="B1877" t="s">
        <v>3206</v>
      </c>
      <c r="C1877">
        <v>505358</v>
      </c>
      <c r="D1877" t="s">
        <v>406</v>
      </c>
      <c r="E1877" t="s">
        <v>414</v>
      </c>
    </row>
    <row r="1878" spans="2:5">
      <c r="B1878" t="s">
        <v>3207</v>
      </c>
      <c r="C1878">
        <v>505358</v>
      </c>
      <c r="D1878" t="s">
        <v>406</v>
      </c>
      <c r="E1878" t="s">
        <v>414</v>
      </c>
    </row>
    <row r="1879" spans="2:5">
      <c r="B1879" t="s">
        <v>3208</v>
      </c>
      <c r="C1879">
        <v>535958</v>
      </c>
      <c r="D1879" t="s">
        <v>3209</v>
      </c>
      <c r="E1879" t="s">
        <v>520</v>
      </c>
    </row>
    <row r="1880" spans="2:5">
      <c r="B1880" t="s">
        <v>3210</v>
      </c>
      <c r="C1880">
        <v>517423</v>
      </c>
      <c r="D1880" t="s">
        <v>406</v>
      </c>
      <c r="E1880" t="s">
        <v>704</v>
      </c>
    </row>
    <row r="1881" spans="2:5">
      <c r="B1881" t="s">
        <v>3211</v>
      </c>
      <c r="C1881">
        <v>536868</v>
      </c>
      <c r="D1881" t="s">
        <v>406</v>
      </c>
      <c r="E1881" t="s">
        <v>392</v>
      </c>
    </row>
    <row r="1882" spans="2:5">
      <c r="B1882" t="s">
        <v>3212</v>
      </c>
      <c r="C1882">
        <v>539149</v>
      </c>
      <c r="D1882" t="s">
        <v>406</v>
      </c>
      <c r="E1882" t="s">
        <v>490</v>
      </c>
    </row>
    <row r="1883" spans="2:5">
      <c r="B1883" t="s">
        <v>3213</v>
      </c>
      <c r="C1883">
        <v>500212</v>
      </c>
      <c r="D1883" t="s">
        <v>406</v>
      </c>
      <c r="E1883" t="s">
        <v>423</v>
      </c>
    </row>
    <row r="1884" spans="2:5">
      <c r="B1884" t="s">
        <v>3214</v>
      </c>
      <c r="C1884">
        <v>519606</v>
      </c>
      <c r="D1884" t="s">
        <v>406</v>
      </c>
      <c r="E1884" t="s">
        <v>655</v>
      </c>
    </row>
    <row r="1885" spans="2:5">
      <c r="B1885" t="s">
        <v>3215</v>
      </c>
      <c r="C1885">
        <v>531889</v>
      </c>
      <c r="D1885" t="s">
        <v>406</v>
      </c>
      <c r="E1885" t="s">
        <v>948</v>
      </c>
    </row>
    <row r="1886" spans="2:5">
      <c r="B1886" t="s">
        <v>3216</v>
      </c>
      <c r="C1886">
        <v>530921</v>
      </c>
      <c r="D1886" t="s">
        <v>406</v>
      </c>
      <c r="E1886" t="s">
        <v>526</v>
      </c>
    </row>
    <row r="1887" spans="2:5">
      <c r="B1887" t="s">
        <v>3217</v>
      </c>
      <c r="C1887">
        <v>538835</v>
      </c>
      <c r="D1887" t="s">
        <v>3218</v>
      </c>
      <c r="E1887" t="s">
        <v>499</v>
      </c>
    </row>
    <row r="1888" spans="2:5">
      <c r="B1888" t="s">
        <v>3219</v>
      </c>
      <c r="C1888">
        <v>534732</v>
      </c>
      <c r="D1888" t="s">
        <v>406</v>
      </c>
      <c r="E1888" t="s">
        <v>389</v>
      </c>
    </row>
    <row r="1889" spans="2:5">
      <c r="B1889" t="s">
        <v>3220</v>
      </c>
      <c r="C1889">
        <v>506134</v>
      </c>
      <c r="D1889" t="s">
        <v>406</v>
      </c>
      <c r="E1889" t="s">
        <v>526</v>
      </c>
    </row>
    <row r="1890" spans="2:5">
      <c r="B1890" t="s">
        <v>3221</v>
      </c>
      <c r="C1890">
        <v>532326</v>
      </c>
      <c r="D1890" t="s">
        <v>3222</v>
      </c>
      <c r="E1890" t="s">
        <v>499</v>
      </c>
    </row>
    <row r="1891" spans="2:5">
      <c r="B1891" t="s">
        <v>3223</v>
      </c>
      <c r="C1891">
        <v>511391</v>
      </c>
      <c r="D1891" t="s">
        <v>406</v>
      </c>
      <c r="E1891" t="s">
        <v>423</v>
      </c>
    </row>
    <row r="1892" spans="2:5">
      <c r="B1892" t="s">
        <v>3224</v>
      </c>
      <c r="C1892">
        <v>530259</v>
      </c>
      <c r="D1892" t="s">
        <v>406</v>
      </c>
      <c r="E1892" t="s">
        <v>478</v>
      </c>
    </row>
    <row r="1893" spans="2:5">
      <c r="B1893" t="s">
        <v>3225</v>
      </c>
      <c r="C1893">
        <v>539692</v>
      </c>
      <c r="D1893" t="s">
        <v>406</v>
      </c>
      <c r="E1893" t="s">
        <v>423</v>
      </c>
    </row>
    <row r="1894" spans="2:5">
      <c r="B1894" t="s">
        <v>3226</v>
      </c>
      <c r="C1894">
        <v>539448</v>
      </c>
      <c r="D1894" t="s">
        <v>3227</v>
      </c>
      <c r="E1894" t="s">
        <v>2544</v>
      </c>
    </row>
    <row r="1895" spans="2:5">
      <c r="B1895" t="s">
        <v>3228</v>
      </c>
      <c r="C1895">
        <v>526512</v>
      </c>
      <c r="D1895" t="s">
        <v>406</v>
      </c>
      <c r="E1895" t="s">
        <v>469</v>
      </c>
    </row>
    <row r="1896" spans="2:5">
      <c r="B1896" t="s">
        <v>3229</v>
      </c>
      <c r="C1896">
        <v>505737</v>
      </c>
      <c r="D1896" t="s">
        <v>406</v>
      </c>
      <c r="E1896" t="s">
        <v>414</v>
      </c>
    </row>
    <row r="1897" spans="2:5">
      <c r="B1897" t="s">
        <v>3230</v>
      </c>
      <c r="C1897">
        <v>505737</v>
      </c>
      <c r="D1897" t="s">
        <v>406</v>
      </c>
      <c r="E1897" t="s">
        <v>414</v>
      </c>
    </row>
    <row r="1898" spans="2:5">
      <c r="B1898" t="s">
        <v>3231</v>
      </c>
      <c r="C1898" t="s">
        <v>406</v>
      </c>
      <c r="D1898" t="s">
        <v>3232</v>
      </c>
      <c r="E1898" t="s">
        <v>497</v>
      </c>
    </row>
    <row r="1899" spans="2:5">
      <c r="B1899" t="s">
        <v>3233</v>
      </c>
      <c r="C1899">
        <v>509709</v>
      </c>
      <c r="D1899" t="s">
        <v>406</v>
      </c>
      <c r="E1899" t="s">
        <v>526</v>
      </c>
    </row>
    <row r="1900" spans="2:5">
      <c r="B1900" t="s">
        <v>3234</v>
      </c>
      <c r="C1900">
        <v>517044</v>
      </c>
      <c r="D1900" t="s">
        <v>406</v>
      </c>
      <c r="E1900" t="s">
        <v>490</v>
      </c>
    </row>
    <row r="1901" spans="2:5">
      <c r="B1901" t="s">
        <v>3235</v>
      </c>
      <c r="C1901">
        <v>530781</v>
      </c>
      <c r="D1901" t="s">
        <v>406</v>
      </c>
      <c r="E1901" t="s">
        <v>464</v>
      </c>
    </row>
    <row r="1902" spans="2:5">
      <c r="B1902" t="s">
        <v>3236</v>
      </c>
      <c r="C1902">
        <v>502330</v>
      </c>
      <c r="D1902" t="s">
        <v>3237</v>
      </c>
      <c r="E1902" t="s">
        <v>400</v>
      </c>
    </row>
    <row r="1903" spans="2:5">
      <c r="B1903" t="s">
        <v>3238</v>
      </c>
      <c r="C1903">
        <v>500213</v>
      </c>
      <c r="D1903" t="s">
        <v>406</v>
      </c>
      <c r="E1903" t="s">
        <v>1409</v>
      </c>
    </row>
    <row r="1904" spans="2:5">
      <c r="B1904" t="s">
        <v>3239</v>
      </c>
      <c r="C1904">
        <v>532072</v>
      </c>
      <c r="D1904" t="s">
        <v>406</v>
      </c>
      <c r="E1904" t="s">
        <v>409</v>
      </c>
    </row>
    <row r="1905" spans="2:5">
      <c r="B1905" t="s">
        <v>3240</v>
      </c>
      <c r="C1905">
        <v>533181</v>
      </c>
      <c r="D1905" t="s">
        <v>3241</v>
      </c>
      <c r="E1905" t="s">
        <v>3166</v>
      </c>
    </row>
    <row r="1906" spans="2:5">
      <c r="B1906" t="s">
        <v>3242</v>
      </c>
      <c r="C1906">
        <v>533506</v>
      </c>
      <c r="D1906" t="s">
        <v>3243</v>
      </c>
      <c r="E1906" t="s">
        <v>389</v>
      </c>
    </row>
    <row r="1907" spans="2:5">
      <c r="B1907" t="s">
        <v>3244</v>
      </c>
      <c r="C1907">
        <v>533172</v>
      </c>
      <c r="D1907" t="s">
        <v>3245</v>
      </c>
      <c r="E1907" t="s">
        <v>389</v>
      </c>
    </row>
    <row r="1908" spans="2:5">
      <c r="B1908" t="s">
        <v>3246</v>
      </c>
      <c r="C1908">
        <v>504786</v>
      </c>
      <c r="D1908" t="s">
        <v>406</v>
      </c>
      <c r="E1908" t="s">
        <v>1326</v>
      </c>
    </row>
    <row r="1909" spans="2:5">
      <c r="B1909" t="s">
        <v>3247</v>
      </c>
      <c r="C1909">
        <v>523844</v>
      </c>
      <c r="D1909" t="s">
        <v>406</v>
      </c>
      <c r="E1909" t="s">
        <v>1573</v>
      </c>
    </row>
    <row r="1910" spans="2:5">
      <c r="B1910" t="s">
        <v>3248</v>
      </c>
      <c r="C1910">
        <v>523752</v>
      </c>
      <c r="D1910" t="s">
        <v>406</v>
      </c>
      <c r="E1910" t="s">
        <v>414</v>
      </c>
    </row>
    <row r="1911" spans="2:5">
      <c r="B1911" t="s">
        <v>3249</v>
      </c>
      <c r="C1911">
        <v>524164</v>
      </c>
      <c r="D1911" t="s">
        <v>3250</v>
      </c>
      <c r="E1911" t="s">
        <v>444</v>
      </c>
    </row>
    <row r="1912" spans="2:5">
      <c r="B1912" t="s">
        <v>3251</v>
      </c>
      <c r="C1912">
        <v>500214</v>
      </c>
      <c r="D1912" t="s">
        <v>406</v>
      </c>
      <c r="E1912" t="s">
        <v>414</v>
      </c>
    </row>
    <row r="1913" spans="2:5">
      <c r="B1913" t="s">
        <v>3252</v>
      </c>
      <c r="C1913">
        <v>500214</v>
      </c>
      <c r="D1913" t="s">
        <v>406</v>
      </c>
      <c r="E1913" t="s">
        <v>414</v>
      </c>
    </row>
    <row r="1914" spans="2:5">
      <c r="B1914" t="s">
        <v>3253</v>
      </c>
      <c r="C1914">
        <v>523638</v>
      </c>
      <c r="D1914" t="s">
        <v>406</v>
      </c>
      <c r="E1914" t="s">
        <v>761</v>
      </c>
    </row>
    <row r="1915" spans="2:5">
      <c r="B1915" t="s">
        <v>3254</v>
      </c>
      <c r="C1915">
        <v>524494</v>
      </c>
      <c r="D1915" t="s">
        <v>3255</v>
      </c>
      <c r="E1915" t="s">
        <v>444</v>
      </c>
    </row>
    <row r="1916" spans="2:5">
      <c r="B1916" t="s">
        <v>3256</v>
      </c>
      <c r="C1916">
        <v>512405</v>
      </c>
      <c r="D1916" t="s">
        <v>406</v>
      </c>
      <c r="E1916" t="s">
        <v>412</v>
      </c>
    </row>
    <row r="1917" spans="2:5">
      <c r="B1917" t="s">
        <v>3257</v>
      </c>
      <c r="C1917">
        <v>512405</v>
      </c>
      <c r="D1917" t="s">
        <v>406</v>
      </c>
      <c r="E1917" t="s">
        <v>412</v>
      </c>
    </row>
    <row r="1918" spans="2:5">
      <c r="B1918" t="s">
        <v>3258</v>
      </c>
      <c r="C1918">
        <v>532947</v>
      </c>
      <c r="D1918" t="s">
        <v>3259</v>
      </c>
      <c r="E1918" t="s">
        <v>1001</v>
      </c>
    </row>
    <row r="1919" spans="2:5">
      <c r="B1919" t="s">
        <v>3260</v>
      </c>
      <c r="C1919">
        <v>540526</v>
      </c>
      <c r="D1919" t="s">
        <v>3261</v>
      </c>
      <c r="E1919" t="s">
        <v>426</v>
      </c>
    </row>
    <row r="1920" spans="2:5">
      <c r="B1920" t="s">
        <v>3262</v>
      </c>
      <c r="C1920">
        <v>541956</v>
      </c>
      <c r="D1920" t="s">
        <v>3263</v>
      </c>
      <c r="E1920" t="s">
        <v>804</v>
      </c>
    </row>
    <row r="1921" spans="2:5">
      <c r="B1921" t="s">
        <v>3264</v>
      </c>
      <c r="C1921">
        <v>540735</v>
      </c>
      <c r="D1921" t="s">
        <v>406</v>
      </c>
      <c r="E1921" t="s">
        <v>499</v>
      </c>
    </row>
    <row r="1922" spans="2:5">
      <c r="B1922" t="s">
        <v>3265</v>
      </c>
      <c r="C1922" t="s">
        <v>406</v>
      </c>
      <c r="D1922" t="s">
        <v>3266</v>
      </c>
      <c r="E1922" t="s">
        <v>417</v>
      </c>
    </row>
    <row r="1923" spans="2:5">
      <c r="B1923" t="s">
        <v>3267</v>
      </c>
      <c r="C1923">
        <v>531337</v>
      </c>
      <c r="D1923" t="s">
        <v>406</v>
      </c>
      <c r="E1923" t="s">
        <v>389</v>
      </c>
    </row>
    <row r="1924" spans="2:5">
      <c r="B1924" t="s">
        <v>3268</v>
      </c>
      <c r="C1924">
        <v>526859</v>
      </c>
      <c r="D1924" t="s">
        <v>406</v>
      </c>
      <c r="E1924" t="s">
        <v>423</v>
      </c>
    </row>
    <row r="1925" spans="2:5">
      <c r="B1925" t="s">
        <v>3269</v>
      </c>
      <c r="C1925">
        <v>533033</v>
      </c>
      <c r="D1925" t="s">
        <v>406</v>
      </c>
      <c r="E1925" t="s">
        <v>414</v>
      </c>
    </row>
    <row r="1926" spans="2:5">
      <c r="B1926" t="s">
        <v>3270</v>
      </c>
      <c r="C1926">
        <v>540134</v>
      </c>
      <c r="D1926" t="s">
        <v>406</v>
      </c>
      <c r="E1926" t="s">
        <v>804</v>
      </c>
    </row>
    <row r="1927" spans="2:5">
      <c r="B1927" t="s">
        <v>3271</v>
      </c>
      <c r="C1927">
        <v>531109</v>
      </c>
      <c r="D1927" t="s">
        <v>406</v>
      </c>
      <c r="E1927" t="s">
        <v>566</v>
      </c>
    </row>
    <row r="1928" spans="2:5">
      <c r="B1928" t="s">
        <v>3272</v>
      </c>
      <c r="C1928">
        <v>524400</v>
      </c>
      <c r="D1928" t="s">
        <v>406</v>
      </c>
      <c r="E1928" t="s">
        <v>444</v>
      </c>
    </row>
    <row r="1929" spans="2:5">
      <c r="B1929" t="s">
        <v>3273</v>
      </c>
      <c r="C1929">
        <v>506161</v>
      </c>
      <c r="D1929" t="s">
        <v>406</v>
      </c>
      <c r="E1929" t="s">
        <v>423</v>
      </c>
    </row>
    <row r="1930" spans="2:5">
      <c r="B1930" t="s">
        <v>3274</v>
      </c>
      <c r="C1930">
        <v>511609</v>
      </c>
      <c r="D1930" t="s">
        <v>406</v>
      </c>
      <c r="E1930" t="s">
        <v>423</v>
      </c>
    </row>
    <row r="1931" spans="2:5">
      <c r="B1931" t="s">
        <v>3275</v>
      </c>
      <c r="C1931">
        <v>532479</v>
      </c>
      <c r="D1931" t="s">
        <v>3276</v>
      </c>
      <c r="E1931" t="s">
        <v>438</v>
      </c>
    </row>
    <row r="1932" spans="2:5">
      <c r="B1932" t="s">
        <v>3277</v>
      </c>
      <c r="C1932">
        <v>508807</v>
      </c>
      <c r="D1932" t="s">
        <v>406</v>
      </c>
      <c r="E1932" t="s">
        <v>761</v>
      </c>
    </row>
    <row r="1933" spans="2:5">
      <c r="B1933" t="s">
        <v>3278</v>
      </c>
      <c r="C1933">
        <v>524622</v>
      </c>
      <c r="D1933" t="s">
        <v>406</v>
      </c>
      <c r="E1933" t="s">
        <v>3166</v>
      </c>
    </row>
    <row r="1934" spans="2:5">
      <c r="B1934" t="s">
        <v>1111</v>
      </c>
      <c r="C1934">
        <v>500875</v>
      </c>
      <c r="D1934" t="s">
        <v>1112</v>
      </c>
      <c r="E1934" t="s">
        <v>2577</v>
      </c>
    </row>
    <row r="1935" spans="2:5">
      <c r="B1935" t="s">
        <v>3279</v>
      </c>
      <c r="C1935">
        <v>509496</v>
      </c>
      <c r="D1935" t="s">
        <v>3280</v>
      </c>
      <c r="E1935" t="s">
        <v>804</v>
      </c>
    </row>
    <row r="1936" spans="2:5">
      <c r="B1936" t="s">
        <v>3281</v>
      </c>
      <c r="C1936">
        <v>509496</v>
      </c>
      <c r="D1936" t="s">
        <v>3280</v>
      </c>
      <c r="E1936" t="s">
        <v>804</v>
      </c>
    </row>
    <row r="1937" spans="2:5">
      <c r="B1937" t="s">
        <v>3282</v>
      </c>
      <c r="C1937">
        <v>523610</v>
      </c>
      <c r="D1937" t="s">
        <v>3283</v>
      </c>
      <c r="E1937" t="s">
        <v>552</v>
      </c>
    </row>
    <row r="1938" spans="2:5">
      <c r="B1938" t="s">
        <v>3284</v>
      </c>
      <c r="C1938">
        <v>522183</v>
      </c>
      <c r="D1938" t="s">
        <v>406</v>
      </c>
      <c r="E1938" t="s">
        <v>414</v>
      </c>
    </row>
    <row r="1939" spans="2:5">
      <c r="B1939" t="s">
        <v>3285</v>
      </c>
      <c r="C1939">
        <v>507580</v>
      </c>
      <c r="D1939" t="s">
        <v>3286</v>
      </c>
      <c r="E1939" t="s">
        <v>454</v>
      </c>
    </row>
    <row r="1940" spans="2:5">
      <c r="B1940" t="s">
        <v>3287</v>
      </c>
      <c r="C1940">
        <v>530773</v>
      </c>
      <c r="D1940" t="s">
        <v>3288</v>
      </c>
      <c r="E1940" t="s">
        <v>804</v>
      </c>
    </row>
    <row r="1941" spans="2:5">
      <c r="B1941" t="s">
        <v>3289</v>
      </c>
      <c r="C1941">
        <v>522245</v>
      </c>
      <c r="D1941" t="s">
        <v>406</v>
      </c>
      <c r="E1941" t="s">
        <v>591</v>
      </c>
    </row>
    <row r="1942" spans="2:5">
      <c r="B1942" t="s">
        <v>3290</v>
      </c>
      <c r="C1942">
        <v>532341</v>
      </c>
      <c r="D1942" t="s">
        <v>3291</v>
      </c>
      <c r="E1942" t="s">
        <v>392</v>
      </c>
    </row>
    <row r="1943" spans="2:5">
      <c r="B1943" t="s">
        <v>3292</v>
      </c>
      <c r="C1943">
        <v>538539</v>
      </c>
      <c r="D1943" t="s">
        <v>406</v>
      </c>
      <c r="E1943" t="s">
        <v>426</v>
      </c>
    </row>
    <row r="1944" spans="2:5">
      <c r="B1944" t="s">
        <v>3293</v>
      </c>
      <c r="C1944">
        <v>530049</v>
      </c>
      <c r="D1944" t="s">
        <v>406</v>
      </c>
      <c r="E1944" t="s">
        <v>421</v>
      </c>
    </row>
    <row r="1945" spans="2:5">
      <c r="B1945" t="s">
        <v>3294</v>
      </c>
      <c r="C1945">
        <v>523062</v>
      </c>
      <c r="D1945" t="s">
        <v>406</v>
      </c>
      <c r="E1945" t="s">
        <v>423</v>
      </c>
    </row>
    <row r="1946" spans="2:5">
      <c r="B1946" t="s">
        <v>3295</v>
      </c>
      <c r="C1946">
        <v>532940</v>
      </c>
      <c r="D1946" t="s">
        <v>3296</v>
      </c>
      <c r="E1946" t="s">
        <v>804</v>
      </c>
    </row>
    <row r="1947" spans="2:5">
      <c r="B1947" t="s">
        <v>3297</v>
      </c>
      <c r="C1947">
        <v>506522</v>
      </c>
      <c r="D1947" t="s">
        <v>406</v>
      </c>
      <c r="E1947" t="s">
        <v>588</v>
      </c>
    </row>
    <row r="1948" spans="2:5">
      <c r="B1948" t="s">
        <v>3298</v>
      </c>
      <c r="C1948">
        <v>506522</v>
      </c>
      <c r="D1948" t="s">
        <v>406</v>
      </c>
      <c r="E1948" t="s">
        <v>588</v>
      </c>
    </row>
    <row r="1949" spans="2:5">
      <c r="B1949" t="s">
        <v>3299</v>
      </c>
      <c r="C1949">
        <v>530915</v>
      </c>
      <c r="D1949" t="s">
        <v>406</v>
      </c>
      <c r="E1949" t="s">
        <v>655</v>
      </c>
    </row>
    <row r="1950" spans="2:5">
      <c r="B1950" t="s">
        <v>3300</v>
      </c>
      <c r="C1950">
        <v>538422</v>
      </c>
      <c r="D1950" t="s">
        <v>406</v>
      </c>
      <c r="E1950" t="s">
        <v>426</v>
      </c>
    </row>
    <row r="1951" spans="2:5">
      <c r="B1951" t="s">
        <v>3301</v>
      </c>
      <c r="C1951">
        <v>530711</v>
      </c>
      <c r="D1951" t="s">
        <v>406</v>
      </c>
      <c r="E1951" t="s">
        <v>761</v>
      </c>
    </row>
    <row r="1952" spans="2:5">
      <c r="B1952" t="s">
        <v>3302</v>
      </c>
      <c r="C1952">
        <v>507155</v>
      </c>
      <c r="D1952" t="s">
        <v>406</v>
      </c>
      <c r="E1952" t="s">
        <v>1038</v>
      </c>
    </row>
    <row r="1953" spans="2:5">
      <c r="B1953" t="s">
        <v>3303</v>
      </c>
      <c r="C1953">
        <v>532825</v>
      </c>
      <c r="D1953" t="s">
        <v>406</v>
      </c>
      <c r="E1953" t="s">
        <v>421</v>
      </c>
    </row>
    <row r="1954" spans="2:5">
      <c r="B1954" t="s">
        <v>3304</v>
      </c>
      <c r="C1954">
        <v>532705</v>
      </c>
      <c r="D1954" t="s">
        <v>3305</v>
      </c>
      <c r="E1954" t="s">
        <v>930</v>
      </c>
    </row>
    <row r="1955" spans="2:5">
      <c r="B1955" t="s">
        <v>3306</v>
      </c>
      <c r="C1955">
        <v>520139</v>
      </c>
      <c r="D1955" t="s">
        <v>406</v>
      </c>
      <c r="E1955" t="s">
        <v>2544</v>
      </c>
    </row>
    <row r="1956" spans="2:5">
      <c r="B1956" t="s">
        <v>3307</v>
      </c>
      <c r="C1956">
        <v>530601</v>
      </c>
      <c r="D1956" t="s">
        <v>406</v>
      </c>
      <c r="E1956" t="s">
        <v>423</v>
      </c>
    </row>
    <row r="1957" spans="2:5">
      <c r="B1957" t="s">
        <v>3308</v>
      </c>
      <c r="C1957">
        <v>507789</v>
      </c>
      <c r="D1957" t="s">
        <v>3309</v>
      </c>
      <c r="E1957" t="s">
        <v>444</v>
      </c>
    </row>
    <row r="1958" spans="2:5">
      <c r="B1958" t="s">
        <v>3310</v>
      </c>
      <c r="C1958">
        <v>532976</v>
      </c>
      <c r="D1958" t="s">
        <v>3311</v>
      </c>
      <c r="E1958" t="s">
        <v>438</v>
      </c>
    </row>
    <row r="1959" spans="2:5">
      <c r="B1959" t="s">
        <v>3312</v>
      </c>
      <c r="C1959">
        <v>512237</v>
      </c>
      <c r="D1959" t="s">
        <v>3313</v>
      </c>
      <c r="E1959" t="s">
        <v>438</v>
      </c>
    </row>
    <row r="1960" spans="2:5">
      <c r="B1960" t="s">
        <v>3314</v>
      </c>
      <c r="C1960">
        <v>523467</v>
      </c>
      <c r="D1960" t="s">
        <v>406</v>
      </c>
      <c r="E1960" t="s">
        <v>934</v>
      </c>
    </row>
    <row r="1961" spans="2:5">
      <c r="B1961" t="s">
        <v>3315</v>
      </c>
      <c r="C1961">
        <v>531339</v>
      </c>
      <c r="D1961" t="s">
        <v>3316</v>
      </c>
      <c r="E1961" t="s">
        <v>804</v>
      </c>
    </row>
    <row r="1962" spans="2:5">
      <c r="B1962" t="s">
        <v>3317</v>
      </c>
      <c r="C1962">
        <v>514312</v>
      </c>
      <c r="D1962" t="s">
        <v>406</v>
      </c>
      <c r="E1962" t="s">
        <v>421</v>
      </c>
    </row>
    <row r="1963" spans="2:5">
      <c r="B1963" t="s">
        <v>3318</v>
      </c>
      <c r="C1963">
        <v>500219</v>
      </c>
      <c r="D1963" t="s">
        <v>3319</v>
      </c>
      <c r="E1963" t="s">
        <v>526</v>
      </c>
    </row>
    <row r="1964" spans="2:5">
      <c r="B1964" t="s">
        <v>3318</v>
      </c>
      <c r="C1964">
        <v>570004</v>
      </c>
      <c r="D1964" t="s">
        <v>3320</v>
      </c>
      <c r="E1964" t="s">
        <v>526</v>
      </c>
    </row>
    <row r="1965" spans="2:5">
      <c r="B1965" t="s">
        <v>3321</v>
      </c>
      <c r="C1965">
        <v>539119</v>
      </c>
      <c r="D1965" t="s">
        <v>406</v>
      </c>
      <c r="E1965" t="s">
        <v>934</v>
      </c>
    </row>
    <row r="1966" spans="2:5">
      <c r="B1966" t="s">
        <v>3322</v>
      </c>
      <c r="C1966">
        <v>532033</v>
      </c>
      <c r="D1966" t="s">
        <v>3323</v>
      </c>
      <c r="E1966" t="s">
        <v>1145</v>
      </c>
    </row>
    <row r="1967" spans="2:5">
      <c r="B1967" t="s">
        <v>3324</v>
      </c>
      <c r="C1967">
        <v>526865</v>
      </c>
      <c r="D1967" t="s">
        <v>406</v>
      </c>
      <c r="E1967" t="s">
        <v>428</v>
      </c>
    </row>
    <row r="1968" spans="2:5">
      <c r="B1968" t="s">
        <v>3325</v>
      </c>
      <c r="C1968">
        <v>526865</v>
      </c>
      <c r="D1968" t="s">
        <v>406</v>
      </c>
      <c r="E1968" t="s">
        <v>428</v>
      </c>
    </row>
    <row r="1969" spans="2:5">
      <c r="B1969" t="s">
        <v>3326</v>
      </c>
      <c r="C1969">
        <v>505212</v>
      </c>
      <c r="D1969" t="s">
        <v>406</v>
      </c>
      <c r="E1969" t="s">
        <v>761</v>
      </c>
    </row>
    <row r="1970" spans="2:5">
      <c r="B1970" t="s">
        <v>3327</v>
      </c>
      <c r="C1970">
        <v>505840</v>
      </c>
      <c r="D1970" t="s">
        <v>406</v>
      </c>
      <c r="E1970" t="s">
        <v>1171</v>
      </c>
    </row>
    <row r="1971" spans="2:5">
      <c r="B1971" t="s">
        <v>3328</v>
      </c>
      <c r="C1971">
        <v>532532</v>
      </c>
      <c r="D1971" t="s">
        <v>3329</v>
      </c>
      <c r="E1971" t="s">
        <v>804</v>
      </c>
    </row>
    <row r="1972" spans="2:5">
      <c r="B1972" t="s">
        <v>3330</v>
      </c>
      <c r="C1972">
        <v>532627</v>
      </c>
      <c r="D1972" t="s">
        <v>3331</v>
      </c>
      <c r="E1972" t="s">
        <v>545</v>
      </c>
    </row>
    <row r="1973" spans="2:5">
      <c r="B1973" t="s">
        <v>3332</v>
      </c>
      <c r="C1973">
        <v>780001</v>
      </c>
      <c r="D1973" t="s">
        <v>406</v>
      </c>
      <c r="E1973" t="s">
        <v>497</v>
      </c>
    </row>
    <row r="1974" spans="2:5">
      <c r="B1974" t="s">
        <v>3333</v>
      </c>
      <c r="C1974" t="s">
        <v>406</v>
      </c>
      <c r="D1974" t="s">
        <v>3334</v>
      </c>
      <c r="E1974" t="s">
        <v>417</v>
      </c>
    </row>
    <row r="1975" spans="2:5">
      <c r="B1975" t="s">
        <v>3335</v>
      </c>
      <c r="C1975" t="s">
        <v>406</v>
      </c>
      <c r="D1975" t="s">
        <v>3336</v>
      </c>
      <c r="E1975" t="s">
        <v>417</v>
      </c>
    </row>
    <row r="1976" spans="2:5">
      <c r="B1976" t="s">
        <v>3337</v>
      </c>
      <c r="C1976" t="s">
        <v>406</v>
      </c>
      <c r="D1976" t="s">
        <v>3336</v>
      </c>
      <c r="E1976" t="s">
        <v>417</v>
      </c>
    </row>
    <row r="1977" spans="2:5">
      <c r="B1977" t="s">
        <v>3338</v>
      </c>
      <c r="C1977">
        <v>538564</v>
      </c>
      <c r="D1977" t="s">
        <v>406</v>
      </c>
      <c r="E1977" t="s">
        <v>813</v>
      </c>
    </row>
    <row r="1978" spans="2:5">
      <c r="B1978" t="s">
        <v>3339</v>
      </c>
      <c r="C1978">
        <v>520051</v>
      </c>
      <c r="D1978" t="s">
        <v>3340</v>
      </c>
      <c r="E1978" t="s">
        <v>761</v>
      </c>
    </row>
    <row r="1979" spans="2:5">
      <c r="B1979" t="s">
        <v>3341</v>
      </c>
      <c r="C1979">
        <v>502901</v>
      </c>
      <c r="D1979" t="s">
        <v>406</v>
      </c>
      <c r="E1979" t="s">
        <v>421</v>
      </c>
    </row>
    <row r="1980" spans="2:5">
      <c r="B1980" t="s">
        <v>3342</v>
      </c>
      <c r="C1980">
        <v>500220</v>
      </c>
      <c r="D1980" t="s">
        <v>406</v>
      </c>
      <c r="E1980" t="s">
        <v>421</v>
      </c>
    </row>
    <row r="1981" spans="2:5">
      <c r="B1981" t="s">
        <v>3343</v>
      </c>
      <c r="C1981">
        <v>540394</v>
      </c>
      <c r="D1981" t="s">
        <v>406</v>
      </c>
      <c r="E1981" t="s">
        <v>428</v>
      </c>
    </row>
    <row r="1982" spans="2:5">
      <c r="B1982" t="s">
        <v>3344</v>
      </c>
      <c r="C1982" t="s">
        <v>406</v>
      </c>
      <c r="D1982" t="s">
        <v>3345</v>
      </c>
      <c r="E1982" t="s">
        <v>417</v>
      </c>
    </row>
    <row r="1983" spans="2:5">
      <c r="B1983" t="s">
        <v>3346</v>
      </c>
      <c r="C1983">
        <v>514318</v>
      </c>
      <c r="D1983" t="s">
        <v>406</v>
      </c>
      <c r="E1983" t="s">
        <v>421</v>
      </c>
    </row>
    <row r="1984" spans="2:5">
      <c r="B1984" t="s">
        <v>3347</v>
      </c>
      <c r="C1984">
        <v>526001</v>
      </c>
      <c r="D1984" t="s">
        <v>406</v>
      </c>
      <c r="E1984" t="s">
        <v>601</v>
      </c>
    </row>
    <row r="1985" spans="2:5">
      <c r="B1985" t="s">
        <v>3348</v>
      </c>
      <c r="C1985">
        <v>520066</v>
      </c>
      <c r="D1985" t="s">
        <v>3349</v>
      </c>
      <c r="E1985" t="s">
        <v>761</v>
      </c>
    </row>
    <row r="1986" spans="2:5">
      <c r="B1986" t="s">
        <v>3350</v>
      </c>
      <c r="C1986">
        <v>509715</v>
      </c>
      <c r="D1986" t="s">
        <v>406</v>
      </c>
      <c r="E1986" t="s">
        <v>813</v>
      </c>
    </row>
    <row r="1987" spans="2:5">
      <c r="B1987" t="s">
        <v>3351</v>
      </c>
      <c r="C1987">
        <v>513252</v>
      </c>
      <c r="D1987" t="s">
        <v>406</v>
      </c>
      <c r="E1987" t="s">
        <v>761</v>
      </c>
    </row>
    <row r="1988" spans="2:5">
      <c r="B1988" t="s">
        <v>3352</v>
      </c>
      <c r="C1988">
        <v>524330</v>
      </c>
      <c r="D1988" t="s">
        <v>3353</v>
      </c>
      <c r="E1988" t="s">
        <v>566</v>
      </c>
    </row>
    <row r="1989" spans="2:5">
      <c r="B1989" t="s">
        <v>3354</v>
      </c>
      <c r="C1989">
        <v>522285</v>
      </c>
      <c r="D1989" t="s">
        <v>3355</v>
      </c>
      <c r="E1989" t="s">
        <v>438</v>
      </c>
    </row>
    <row r="1990" spans="2:5">
      <c r="B1990" t="s">
        <v>3356</v>
      </c>
      <c r="C1990">
        <v>539005</v>
      </c>
      <c r="D1990" t="s">
        <v>406</v>
      </c>
      <c r="E1990" t="s">
        <v>827</v>
      </c>
    </row>
    <row r="1991" spans="2:5">
      <c r="B1991" t="s">
        <v>3357</v>
      </c>
      <c r="C1991">
        <v>531323</v>
      </c>
      <c r="D1991" t="s">
        <v>406</v>
      </c>
      <c r="E1991" t="s">
        <v>421</v>
      </c>
    </row>
    <row r="1992" spans="2:5">
      <c r="B1992" t="s">
        <v>3358</v>
      </c>
      <c r="C1992">
        <v>512233</v>
      </c>
      <c r="D1992" t="s">
        <v>406</v>
      </c>
      <c r="E1992" t="s">
        <v>421</v>
      </c>
    </row>
    <row r="1993" spans="2:5">
      <c r="B1993" t="s">
        <v>3359</v>
      </c>
      <c r="C1993">
        <v>500306</v>
      </c>
      <c r="D1993" t="s">
        <v>406</v>
      </c>
      <c r="E1993" t="s">
        <v>423</v>
      </c>
    </row>
    <row r="1994" spans="2:5">
      <c r="B1994" t="s">
        <v>3360</v>
      </c>
      <c r="C1994">
        <v>533207</v>
      </c>
      <c r="D1994" t="s">
        <v>3361</v>
      </c>
      <c r="E1994" t="s">
        <v>1001</v>
      </c>
    </row>
    <row r="1995" spans="2:5">
      <c r="B1995" t="s">
        <v>3362</v>
      </c>
      <c r="C1995">
        <v>506520</v>
      </c>
      <c r="D1995" t="s">
        <v>406</v>
      </c>
      <c r="E1995" t="s">
        <v>454</v>
      </c>
    </row>
    <row r="1996" spans="2:5">
      <c r="B1996" t="s">
        <v>3363</v>
      </c>
      <c r="C1996" t="s">
        <v>406</v>
      </c>
      <c r="D1996" t="s">
        <v>3364</v>
      </c>
      <c r="E1996" t="s">
        <v>497</v>
      </c>
    </row>
    <row r="1997" spans="2:5">
      <c r="B1997" t="s">
        <v>3365</v>
      </c>
      <c r="C1997">
        <v>506910</v>
      </c>
      <c r="D1997" t="s">
        <v>406</v>
      </c>
      <c r="E1997" t="s">
        <v>566</v>
      </c>
    </row>
    <row r="1998" spans="2:5">
      <c r="B1998" t="s">
        <v>3366</v>
      </c>
      <c r="C1998">
        <v>506910</v>
      </c>
      <c r="D1998" t="s">
        <v>406</v>
      </c>
      <c r="E1998" t="s">
        <v>566</v>
      </c>
    </row>
    <row r="1999" spans="2:5">
      <c r="B1999" t="s">
        <v>3367</v>
      </c>
      <c r="C1999">
        <v>506943</v>
      </c>
      <c r="D1999" t="s">
        <v>3368</v>
      </c>
      <c r="E1999" t="s">
        <v>444</v>
      </c>
    </row>
    <row r="2000" spans="2:5">
      <c r="B2000" t="s">
        <v>3369</v>
      </c>
      <c r="C2000">
        <v>514034</v>
      </c>
      <c r="D2000" t="s">
        <v>3370</v>
      </c>
      <c r="E2000" t="s">
        <v>783</v>
      </c>
    </row>
    <row r="2001" spans="2:5">
      <c r="B2001" t="s">
        <v>3371</v>
      </c>
      <c r="C2001">
        <v>532605</v>
      </c>
      <c r="D2001" t="s">
        <v>3372</v>
      </c>
      <c r="E2001" t="s">
        <v>761</v>
      </c>
    </row>
    <row r="2002" spans="2:5">
      <c r="B2002" t="s">
        <v>3373</v>
      </c>
      <c r="C2002">
        <v>500223</v>
      </c>
      <c r="D2002" t="s">
        <v>406</v>
      </c>
      <c r="E2002" t="s">
        <v>421</v>
      </c>
    </row>
    <row r="2003" spans="2:5">
      <c r="B2003" t="s">
        <v>3374</v>
      </c>
      <c r="C2003">
        <v>524592</v>
      </c>
      <c r="D2003" t="s">
        <v>406</v>
      </c>
      <c r="E2003" t="s">
        <v>566</v>
      </c>
    </row>
    <row r="2004" spans="2:5">
      <c r="B2004" t="s">
        <v>3375</v>
      </c>
      <c r="C2004">
        <v>538837</v>
      </c>
      <c r="D2004" t="s">
        <v>406</v>
      </c>
      <c r="E2004" t="s">
        <v>412</v>
      </c>
    </row>
    <row r="2005" spans="2:5">
      <c r="B2005" t="s">
        <v>3376</v>
      </c>
      <c r="C2005">
        <v>524731</v>
      </c>
      <c r="D2005" t="s">
        <v>406</v>
      </c>
      <c r="E2005" t="s">
        <v>444</v>
      </c>
    </row>
    <row r="2006" spans="2:5">
      <c r="B2006" t="s">
        <v>3377</v>
      </c>
      <c r="C2006">
        <v>532617</v>
      </c>
      <c r="D2006" t="s">
        <v>3378</v>
      </c>
      <c r="E2006" t="s">
        <v>2544</v>
      </c>
    </row>
    <row r="2007" spans="2:5">
      <c r="B2007" t="s">
        <v>3379</v>
      </c>
      <c r="C2007">
        <v>532617</v>
      </c>
      <c r="D2007" t="s">
        <v>3378</v>
      </c>
      <c r="E2007" t="s">
        <v>2544</v>
      </c>
    </row>
    <row r="2008" spans="2:5">
      <c r="B2008" t="s">
        <v>3380</v>
      </c>
      <c r="C2008" t="s">
        <v>406</v>
      </c>
      <c r="D2008" t="s">
        <v>3381</v>
      </c>
      <c r="E2008" t="s">
        <v>417</v>
      </c>
    </row>
    <row r="2009" spans="2:5">
      <c r="B2009" t="s">
        <v>3382</v>
      </c>
      <c r="C2009">
        <v>538794</v>
      </c>
      <c r="D2009" t="s">
        <v>406</v>
      </c>
      <c r="E2009" t="s">
        <v>492</v>
      </c>
    </row>
    <row r="2010" spans="2:5">
      <c r="B2010" t="s">
        <v>3383</v>
      </c>
      <c r="C2010" t="s">
        <v>406</v>
      </c>
      <c r="D2010" t="s">
        <v>3384</v>
      </c>
      <c r="E2010" t="s">
        <v>417</v>
      </c>
    </row>
    <row r="2011" spans="2:5">
      <c r="B2011" t="s">
        <v>3385</v>
      </c>
      <c r="C2011">
        <v>517063</v>
      </c>
      <c r="D2011" t="s">
        <v>406</v>
      </c>
      <c r="E2011" t="s">
        <v>891</v>
      </c>
    </row>
    <row r="2012" spans="2:5">
      <c r="B2012" t="s">
        <v>3386</v>
      </c>
      <c r="C2012">
        <v>540850</v>
      </c>
      <c r="D2012" t="s">
        <v>406</v>
      </c>
      <c r="E2012" t="s">
        <v>466</v>
      </c>
    </row>
    <row r="2013" spans="2:5">
      <c r="B2013" t="s">
        <v>3387</v>
      </c>
      <c r="C2013">
        <v>531550</v>
      </c>
      <c r="D2013" t="s">
        <v>406</v>
      </c>
      <c r="E2013" t="s">
        <v>389</v>
      </c>
    </row>
    <row r="2014" spans="2:5">
      <c r="B2014" t="s">
        <v>3388</v>
      </c>
      <c r="C2014">
        <v>532771</v>
      </c>
      <c r="D2014" t="s">
        <v>3389</v>
      </c>
      <c r="E2014" t="s">
        <v>588</v>
      </c>
    </row>
    <row r="2015" spans="2:5">
      <c r="B2015" t="s">
        <v>3390</v>
      </c>
      <c r="C2015">
        <v>540651</v>
      </c>
      <c r="D2015" t="s">
        <v>406</v>
      </c>
      <c r="E2015" t="s">
        <v>704</v>
      </c>
    </row>
    <row r="2016" spans="2:5">
      <c r="B2016" t="s">
        <v>3391</v>
      </c>
      <c r="C2016">
        <v>780019</v>
      </c>
      <c r="D2016" t="s">
        <v>406</v>
      </c>
      <c r="E2016" t="s">
        <v>497</v>
      </c>
    </row>
    <row r="2017" spans="2:5">
      <c r="B2017" t="s">
        <v>3392</v>
      </c>
      <c r="C2017">
        <v>511618</v>
      </c>
      <c r="D2017" t="s">
        <v>3393</v>
      </c>
      <c r="E2017" t="s">
        <v>428</v>
      </c>
    </row>
    <row r="2018" spans="2:5">
      <c r="B2018" t="s">
        <v>3394</v>
      </c>
      <c r="C2018">
        <v>542653</v>
      </c>
      <c r="D2018" t="s">
        <v>3395</v>
      </c>
      <c r="E2018" t="s">
        <v>962</v>
      </c>
    </row>
    <row r="2019" spans="2:5">
      <c r="B2019" t="s">
        <v>3396</v>
      </c>
      <c r="C2019">
        <v>530405</v>
      </c>
      <c r="D2019" t="s">
        <v>406</v>
      </c>
      <c r="E2019" t="s">
        <v>389</v>
      </c>
    </row>
    <row r="2020" spans="2:5">
      <c r="B2020" t="s">
        <v>3397</v>
      </c>
      <c r="C2020">
        <v>533103</v>
      </c>
      <c r="D2020" t="s">
        <v>3398</v>
      </c>
      <c r="E2020" t="s">
        <v>421</v>
      </c>
    </row>
    <row r="2021" spans="2:5">
      <c r="B2021" t="s">
        <v>3399</v>
      </c>
      <c r="C2021">
        <v>511034</v>
      </c>
      <c r="D2021" t="s">
        <v>3400</v>
      </c>
      <c r="E2021" t="s">
        <v>469</v>
      </c>
    </row>
    <row r="2022" spans="2:5">
      <c r="B2022" t="s">
        <v>3401</v>
      </c>
      <c r="C2022">
        <v>507981</v>
      </c>
      <c r="D2022" t="s">
        <v>406</v>
      </c>
      <c r="E2022" t="s">
        <v>607</v>
      </c>
    </row>
    <row r="2023" spans="2:5">
      <c r="B2023" t="s">
        <v>3402</v>
      </c>
      <c r="C2023">
        <v>539947</v>
      </c>
      <c r="D2023" t="s">
        <v>406</v>
      </c>
      <c r="E2023" t="s">
        <v>426</v>
      </c>
    </row>
    <row r="2024" spans="2:5">
      <c r="B2024" t="s">
        <v>3403</v>
      </c>
      <c r="C2024">
        <v>532624</v>
      </c>
      <c r="D2024" t="s">
        <v>3404</v>
      </c>
      <c r="E2024" t="s">
        <v>1645</v>
      </c>
    </row>
    <row r="2025" spans="2:5">
      <c r="B2025" t="s">
        <v>3405</v>
      </c>
      <c r="C2025">
        <v>500227</v>
      </c>
      <c r="D2025" t="s">
        <v>3406</v>
      </c>
      <c r="E2025" t="s">
        <v>454</v>
      </c>
    </row>
    <row r="2026" spans="2:5">
      <c r="B2026" t="s">
        <v>3407</v>
      </c>
      <c r="C2026">
        <v>536773</v>
      </c>
      <c r="D2026" t="s">
        <v>3408</v>
      </c>
      <c r="E2026" t="s">
        <v>389</v>
      </c>
    </row>
    <row r="2027" spans="2:5">
      <c r="B2027" t="s">
        <v>3409</v>
      </c>
      <c r="C2027">
        <v>500378</v>
      </c>
      <c r="D2027" t="s">
        <v>3410</v>
      </c>
      <c r="E2027" t="s">
        <v>804</v>
      </c>
    </row>
    <row r="2028" spans="2:5">
      <c r="B2028" t="s">
        <v>3411</v>
      </c>
      <c r="C2028">
        <v>539597</v>
      </c>
      <c r="D2028" t="s">
        <v>3412</v>
      </c>
      <c r="E2028" t="s">
        <v>729</v>
      </c>
    </row>
    <row r="2029" spans="2:5">
      <c r="B2029" t="s">
        <v>3413</v>
      </c>
      <c r="C2029">
        <v>532508</v>
      </c>
      <c r="D2029" t="s">
        <v>3414</v>
      </c>
      <c r="E2029" t="s">
        <v>438</v>
      </c>
    </row>
    <row r="2030" spans="2:5">
      <c r="B2030" t="s">
        <v>3415</v>
      </c>
      <c r="C2030">
        <v>532286</v>
      </c>
      <c r="D2030" t="s">
        <v>3416</v>
      </c>
      <c r="E2030" t="s">
        <v>438</v>
      </c>
    </row>
    <row r="2031" spans="2:5">
      <c r="B2031" t="s">
        <v>3417</v>
      </c>
      <c r="C2031">
        <v>531543</v>
      </c>
      <c r="D2031" t="s">
        <v>3418</v>
      </c>
      <c r="E2031" t="s">
        <v>421</v>
      </c>
    </row>
    <row r="2032" spans="2:5">
      <c r="B2032" t="s">
        <v>3419</v>
      </c>
      <c r="C2032">
        <v>540311</v>
      </c>
      <c r="D2032" t="s">
        <v>3420</v>
      </c>
      <c r="E2032" t="s">
        <v>529</v>
      </c>
    </row>
    <row r="2033" spans="2:5">
      <c r="B2033" t="s">
        <v>3421</v>
      </c>
      <c r="C2033">
        <v>539225</v>
      </c>
      <c r="D2033" t="s">
        <v>406</v>
      </c>
      <c r="E2033" t="s">
        <v>431</v>
      </c>
    </row>
    <row r="2034" spans="2:5">
      <c r="B2034" t="s">
        <v>3422</v>
      </c>
      <c r="C2034">
        <v>536493</v>
      </c>
      <c r="D2034" t="s">
        <v>406</v>
      </c>
      <c r="E2034" t="s">
        <v>604</v>
      </c>
    </row>
    <row r="2035" spans="2:5">
      <c r="B2035" t="s">
        <v>3423</v>
      </c>
      <c r="C2035">
        <v>532644</v>
      </c>
      <c r="D2035" t="s">
        <v>3424</v>
      </c>
      <c r="E2035" t="s">
        <v>419</v>
      </c>
    </row>
    <row r="2036" spans="2:5">
      <c r="B2036" t="s">
        <v>3425</v>
      </c>
      <c r="C2036">
        <v>500380</v>
      </c>
      <c r="D2036" t="s">
        <v>3426</v>
      </c>
      <c r="E2036" t="s">
        <v>419</v>
      </c>
    </row>
    <row r="2037" spans="2:5">
      <c r="B2037" t="s">
        <v>3427</v>
      </c>
      <c r="C2037">
        <v>532162</v>
      </c>
      <c r="D2037" t="s">
        <v>3428</v>
      </c>
      <c r="E2037" t="s">
        <v>400</v>
      </c>
    </row>
    <row r="2038" spans="2:5">
      <c r="B2038" t="s">
        <v>3429</v>
      </c>
      <c r="C2038">
        <v>530007</v>
      </c>
      <c r="D2038" t="s">
        <v>3430</v>
      </c>
      <c r="E2038" t="s">
        <v>886</v>
      </c>
    </row>
    <row r="2039" spans="2:5">
      <c r="B2039" t="s">
        <v>3431</v>
      </c>
      <c r="C2039">
        <v>538765</v>
      </c>
      <c r="D2039" t="s">
        <v>406</v>
      </c>
      <c r="E2039" t="s">
        <v>3166</v>
      </c>
    </row>
    <row r="2040" spans="2:5">
      <c r="B2040" t="s">
        <v>3432</v>
      </c>
      <c r="C2040">
        <v>523405</v>
      </c>
      <c r="D2040" t="s">
        <v>3433</v>
      </c>
      <c r="E2040" t="s">
        <v>572</v>
      </c>
    </row>
    <row r="2041" spans="2:5">
      <c r="B2041" t="s">
        <v>3434</v>
      </c>
      <c r="C2041">
        <v>522263</v>
      </c>
      <c r="D2041" t="s">
        <v>3435</v>
      </c>
      <c r="E2041" t="s">
        <v>804</v>
      </c>
    </row>
    <row r="2042" spans="2:5">
      <c r="B2042" t="s">
        <v>3436</v>
      </c>
      <c r="C2042">
        <v>522263</v>
      </c>
      <c r="D2042" t="s">
        <v>3435</v>
      </c>
      <c r="E2042" t="s">
        <v>804</v>
      </c>
    </row>
    <row r="2043" spans="2:5">
      <c r="B2043" t="s">
        <v>3437</v>
      </c>
      <c r="C2043">
        <v>511092</v>
      </c>
      <c r="D2043" t="s">
        <v>406</v>
      </c>
      <c r="E2043" t="s">
        <v>409</v>
      </c>
    </row>
    <row r="2044" spans="2:5">
      <c r="B2044" t="s">
        <v>3438</v>
      </c>
      <c r="C2044">
        <v>523712</v>
      </c>
      <c r="D2044" t="s">
        <v>406</v>
      </c>
      <c r="E2044" t="s">
        <v>526</v>
      </c>
    </row>
    <row r="2045" spans="2:5">
      <c r="B2045" t="s">
        <v>3439</v>
      </c>
      <c r="C2045">
        <v>513691</v>
      </c>
      <c r="D2045" t="s">
        <v>3440</v>
      </c>
      <c r="E2045" t="s">
        <v>761</v>
      </c>
    </row>
    <row r="2046" spans="2:5">
      <c r="B2046" t="s">
        <v>3441</v>
      </c>
      <c r="C2046" t="s">
        <v>406</v>
      </c>
      <c r="D2046" t="s">
        <v>3442</v>
      </c>
      <c r="E2046" t="s">
        <v>497</v>
      </c>
    </row>
    <row r="2047" spans="2:5">
      <c r="B2047" t="s">
        <v>3443</v>
      </c>
      <c r="C2047">
        <v>523398</v>
      </c>
      <c r="D2047" t="s">
        <v>3444</v>
      </c>
      <c r="E2047" t="s">
        <v>775</v>
      </c>
    </row>
    <row r="2048" spans="2:5">
      <c r="B2048" t="s">
        <v>3445</v>
      </c>
      <c r="C2048">
        <v>523398</v>
      </c>
      <c r="D2048" t="s">
        <v>3444</v>
      </c>
      <c r="E2048" t="s">
        <v>775</v>
      </c>
    </row>
    <row r="2049" spans="2:5">
      <c r="B2049" t="s">
        <v>3446</v>
      </c>
      <c r="C2049">
        <v>531861</v>
      </c>
      <c r="D2049" t="s">
        <v>406</v>
      </c>
      <c r="E2049" t="s">
        <v>389</v>
      </c>
    </row>
    <row r="2050" spans="2:5">
      <c r="B2050" t="s">
        <v>3447</v>
      </c>
      <c r="C2050">
        <v>534659</v>
      </c>
      <c r="D2050" t="s">
        <v>406</v>
      </c>
      <c r="E2050" t="s">
        <v>392</v>
      </c>
    </row>
    <row r="2051" spans="2:5">
      <c r="B2051" t="s">
        <v>3448</v>
      </c>
      <c r="C2051">
        <v>542446</v>
      </c>
      <c r="D2051" t="s">
        <v>3449</v>
      </c>
      <c r="E2051" t="s">
        <v>490</v>
      </c>
    </row>
    <row r="2052" spans="2:5">
      <c r="B2052" t="s">
        <v>3450</v>
      </c>
      <c r="C2052">
        <v>538092</v>
      </c>
      <c r="D2052" t="s">
        <v>406</v>
      </c>
      <c r="E2052" t="s">
        <v>813</v>
      </c>
    </row>
    <row r="2053" spans="2:5">
      <c r="B2053" t="s">
        <v>3451</v>
      </c>
      <c r="C2053">
        <v>505750</v>
      </c>
      <c r="D2053" t="s">
        <v>406</v>
      </c>
      <c r="E2053" t="s">
        <v>414</v>
      </c>
    </row>
    <row r="2054" spans="2:5">
      <c r="B2054" t="s">
        <v>3452</v>
      </c>
      <c r="C2054">
        <v>508929</v>
      </c>
      <c r="D2054" t="s">
        <v>406</v>
      </c>
      <c r="E2054" t="s">
        <v>492</v>
      </c>
    </row>
    <row r="2055" spans="2:5">
      <c r="B2055" t="s">
        <v>3453</v>
      </c>
      <c r="C2055">
        <v>530985</v>
      </c>
      <c r="D2055" t="s">
        <v>406</v>
      </c>
      <c r="E2055" t="s">
        <v>423</v>
      </c>
    </row>
    <row r="2056" spans="2:5">
      <c r="B2056" t="s">
        <v>3454</v>
      </c>
      <c r="C2056">
        <v>506016</v>
      </c>
      <c r="D2056" t="s">
        <v>406</v>
      </c>
      <c r="E2056" t="s">
        <v>804</v>
      </c>
    </row>
    <row r="2057" spans="2:5">
      <c r="B2057" t="s">
        <v>3455</v>
      </c>
      <c r="C2057">
        <v>504080</v>
      </c>
      <c r="D2057" t="s">
        <v>406</v>
      </c>
      <c r="E2057" t="s">
        <v>704</v>
      </c>
    </row>
    <row r="2058" spans="2:5">
      <c r="B2058" t="s">
        <v>3456</v>
      </c>
      <c r="C2058">
        <v>533148</v>
      </c>
      <c r="D2058" t="s">
        <v>3457</v>
      </c>
      <c r="E2058" t="s">
        <v>545</v>
      </c>
    </row>
    <row r="2059" spans="2:5">
      <c r="B2059" t="s">
        <v>3458</v>
      </c>
      <c r="C2059">
        <v>532642</v>
      </c>
      <c r="D2059" t="s">
        <v>3459</v>
      </c>
      <c r="E2059" t="s">
        <v>572</v>
      </c>
    </row>
    <row r="2060" spans="2:5">
      <c r="B2060" t="s">
        <v>3460</v>
      </c>
      <c r="C2060">
        <v>500228</v>
      </c>
      <c r="D2060" t="s">
        <v>3461</v>
      </c>
      <c r="E2060" t="s">
        <v>438</v>
      </c>
    </row>
    <row r="2061" spans="2:5">
      <c r="B2061" t="s">
        <v>3462</v>
      </c>
      <c r="C2061">
        <v>520057</v>
      </c>
      <c r="D2061" t="s">
        <v>3463</v>
      </c>
      <c r="E2061" t="s">
        <v>761</v>
      </c>
    </row>
    <row r="2062" spans="2:5">
      <c r="B2062" t="s">
        <v>3464</v>
      </c>
      <c r="C2062">
        <v>520057</v>
      </c>
      <c r="D2062" t="s">
        <v>3465</v>
      </c>
      <c r="E2062" t="s">
        <v>761</v>
      </c>
    </row>
    <row r="2063" spans="2:5">
      <c r="B2063" t="s">
        <v>3466</v>
      </c>
      <c r="C2063">
        <v>534600</v>
      </c>
      <c r="D2063" t="s">
        <v>406</v>
      </c>
      <c r="E2063" t="s">
        <v>729</v>
      </c>
    </row>
    <row r="2064" spans="2:5">
      <c r="B2064" t="s">
        <v>3467</v>
      </c>
      <c r="C2064">
        <v>533155</v>
      </c>
      <c r="D2064" t="s">
        <v>3468</v>
      </c>
      <c r="E2064" t="s">
        <v>895</v>
      </c>
    </row>
    <row r="2065" spans="2:5">
      <c r="B2065" t="s">
        <v>3469</v>
      </c>
      <c r="C2065">
        <v>533320</v>
      </c>
      <c r="D2065" t="s">
        <v>3470</v>
      </c>
      <c r="E2065" t="s">
        <v>550</v>
      </c>
    </row>
    <row r="2066" spans="2:5">
      <c r="B2066" t="s">
        <v>3471</v>
      </c>
      <c r="C2066">
        <v>530019</v>
      </c>
      <c r="D2066" t="s">
        <v>3472</v>
      </c>
      <c r="E2066" t="s">
        <v>444</v>
      </c>
    </row>
    <row r="2067" spans="2:5">
      <c r="B2067" t="s">
        <v>3473</v>
      </c>
      <c r="C2067" t="s">
        <v>406</v>
      </c>
      <c r="D2067" t="s">
        <v>3474</v>
      </c>
      <c r="E2067" t="s">
        <v>497</v>
      </c>
    </row>
    <row r="2068" spans="2:5">
      <c r="B2068" t="s">
        <v>3475</v>
      </c>
      <c r="C2068">
        <v>516078</v>
      </c>
      <c r="D2068" t="s">
        <v>406</v>
      </c>
      <c r="E2068" t="s">
        <v>601</v>
      </c>
    </row>
    <row r="2069" spans="2:5">
      <c r="B2069" t="s">
        <v>3476</v>
      </c>
      <c r="C2069">
        <v>511060</v>
      </c>
      <c r="D2069" t="s">
        <v>406</v>
      </c>
      <c r="E2069" t="s">
        <v>827</v>
      </c>
    </row>
    <row r="2070" spans="2:5">
      <c r="B2070" t="s">
        <v>3477</v>
      </c>
      <c r="C2070">
        <v>539216</v>
      </c>
      <c r="D2070" t="s">
        <v>406</v>
      </c>
      <c r="E2070" t="s">
        <v>421</v>
      </c>
    </row>
    <row r="2071" spans="2:5">
      <c r="B2071" t="s">
        <v>3478</v>
      </c>
      <c r="C2071">
        <v>507987</v>
      </c>
      <c r="D2071" t="s">
        <v>406</v>
      </c>
      <c r="E2071" t="s">
        <v>423</v>
      </c>
    </row>
    <row r="2072" spans="2:5">
      <c r="B2072" t="s">
        <v>3479</v>
      </c>
      <c r="C2072">
        <v>534623</v>
      </c>
      <c r="D2072" t="s">
        <v>406</v>
      </c>
      <c r="E2072" t="s">
        <v>3166</v>
      </c>
    </row>
    <row r="2073" spans="2:5">
      <c r="B2073" t="s">
        <v>3480</v>
      </c>
      <c r="C2073">
        <v>535648</v>
      </c>
      <c r="D2073" t="s">
        <v>3481</v>
      </c>
      <c r="E2073" t="s">
        <v>930</v>
      </c>
    </row>
    <row r="2074" spans="2:5">
      <c r="B2074" t="s">
        <v>3482</v>
      </c>
      <c r="C2074">
        <v>531035</v>
      </c>
      <c r="D2074" t="s">
        <v>406</v>
      </c>
      <c r="E2074" t="s">
        <v>1064</v>
      </c>
    </row>
    <row r="2075" spans="2:5">
      <c r="B2075" t="s">
        <v>3483</v>
      </c>
      <c r="C2075">
        <v>519248</v>
      </c>
      <c r="D2075" t="s">
        <v>3484</v>
      </c>
      <c r="E2075" t="s">
        <v>655</v>
      </c>
    </row>
    <row r="2076" spans="2:5">
      <c r="B2076" t="s">
        <v>3485</v>
      </c>
      <c r="C2076">
        <v>542544</v>
      </c>
      <c r="D2076" t="s">
        <v>3486</v>
      </c>
      <c r="E2076" t="s">
        <v>389</v>
      </c>
    </row>
    <row r="2077" spans="2:5">
      <c r="B2077" t="s">
        <v>3487</v>
      </c>
      <c r="C2077">
        <v>532926</v>
      </c>
      <c r="D2077" t="s">
        <v>3488</v>
      </c>
      <c r="E2077" t="s">
        <v>2225</v>
      </c>
    </row>
    <row r="2078" spans="2:5">
      <c r="B2078" t="s">
        <v>3489</v>
      </c>
      <c r="C2078">
        <v>504076</v>
      </c>
      <c r="D2078" t="s">
        <v>406</v>
      </c>
      <c r="E2078" t="s">
        <v>449</v>
      </c>
    </row>
    <row r="2079" spans="2:5">
      <c r="B2079" t="s">
        <v>3490</v>
      </c>
      <c r="C2079">
        <v>514448</v>
      </c>
      <c r="D2079" t="s">
        <v>406</v>
      </c>
      <c r="E2079" t="s">
        <v>566</v>
      </c>
    </row>
    <row r="2080" spans="2:5">
      <c r="B2080" t="s">
        <v>3491</v>
      </c>
      <c r="C2080">
        <v>513250</v>
      </c>
      <c r="D2080" t="s">
        <v>3492</v>
      </c>
      <c r="E2080" t="s">
        <v>449</v>
      </c>
    </row>
    <row r="2081" spans="2:5">
      <c r="B2081" t="s">
        <v>3493</v>
      </c>
      <c r="C2081">
        <v>539246</v>
      </c>
      <c r="D2081" t="s">
        <v>406</v>
      </c>
      <c r="E2081" t="s">
        <v>428</v>
      </c>
    </row>
    <row r="2082" spans="2:5">
      <c r="B2082" t="s">
        <v>3494</v>
      </c>
      <c r="C2082">
        <v>532673</v>
      </c>
      <c r="D2082" t="s">
        <v>3495</v>
      </c>
      <c r="E2082" t="s">
        <v>1105</v>
      </c>
    </row>
    <row r="2083" spans="2:5">
      <c r="B2083" t="s">
        <v>3496</v>
      </c>
      <c r="C2083">
        <v>539686</v>
      </c>
      <c r="D2083" t="s">
        <v>406</v>
      </c>
      <c r="E2083" t="s">
        <v>545</v>
      </c>
    </row>
    <row r="2084" spans="2:5">
      <c r="B2084" t="s">
        <v>3497</v>
      </c>
      <c r="C2084">
        <v>532889</v>
      </c>
      <c r="D2084" t="s">
        <v>3498</v>
      </c>
      <c r="E2084" t="s">
        <v>421</v>
      </c>
    </row>
    <row r="2085" spans="2:5">
      <c r="B2085" t="s">
        <v>3499</v>
      </c>
      <c r="C2085">
        <v>511728</v>
      </c>
      <c r="D2085" t="s">
        <v>406</v>
      </c>
      <c r="E2085" t="s">
        <v>423</v>
      </c>
    </row>
    <row r="2086" spans="2:5">
      <c r="B2086" t="s">
        <v>3500</v>
      </c>
      <c r="C2086">
        <v>514360</v>
      </c>
      <c r="D2086" t="s">
        <v>406</v>
      </c>
      <c r="E2086" t="s">
        <v>804</v>
      </c>
    </row>
    <row r="2087" spans="2:5">
      <c r="B2087" t="s">
        <v>3501</v>
      </c>
      <c r="C2087">
        <v>542323</v>
      </c>
      <c r="D2087" t="s">
        <v>3502</v>
      </c>
      <c r="E2087" t="s">
        <v>545</v>
      </c>
    </row>
    <row r="2088" spans="2:5">
      <c r="B2088" t="s">
        <v>3503</v>
      </c>
      <c r="C2088">
        <v>540756</v>
      </c>
      <c r="D2088" t="s">
        <v>406</v>
      </c>
      <c r="E2088" t="s">
        <v>3187</v>
      </c>
    </row>
    <row r="2089" spans="2:5">
      <c r="B2089" t="s">
        <v>3504</v>
      </c>
      <c r="C2089">
        <v>539393</v>
      </c>
      <c r="D2089" t="s">
        <v>406</v>
      </c>
      <c r="E2089" t="s">
        <v>1084</v>
      </c>
    </row>
    <row r="2090" spans="2:5">
      <c r="B2090" t="s">
        <v>3505</v>
      </c>
      <c r="C2090">
        <v>524322</v>
      </c>
      <c r="D2090" t="s">
        <v>406</v>
      </c>
      <c r="E2090" t="s">
        <v>444</v>
      </c>
    </row>
    <row r="2091" spans="2:5">
      <c r="B2091" t="s">
        <v>3506</v>
      </c>
      <c r="C2091">
        <v>524109</v>
      </c>
      <c r="D2091" t="s">
        <v>3507</v>
      </c>
      <c r="E2091" t="s">
        <v>414</v>
      </c>
    </row>
    <row r="2092" spans="2:5">
      <c r="B2092" t="s">
        <v>3508</v>
      </c>
      <c r="C2092">
        <v>524675</v>
      </c>
      <c r="D2092" t="s">
        <v>406</v>
      </c>
      <c r="E2092" t="s">
        <v>428</v>
      </c>
    </row>
    <row r="2093" spans="2:5">
      <c r="B2093" t="s">
        <v>3509</v>
      </c>
      <c r="C2093">
        <v>531778</v>
      </c>
      <c r="D2093" t="s">
        <v>406</v>
      </c>
      <c r="E2093" t="s">
        <v>386</v>
      </c>
    </row>
    <row r="2094" spans="2:5">
      <c r="B2094" t="s">
        <v>3510</v>
      </c>
      <c r="C2094">
        <v>504840</v>
      </c>
      <c r="D2094" t="s">
        <v>406</v>
      </c>
      <c r="E2094" t="s">
        <v>601</v>
      </c>
    </row>
    <row r="2095" spans="2:5">
      <c r="B2095" t="s">
        <v>3511</v>
      </c>
      <c r="C2095">
        <v>531780</v>
      </c>
      <c r="D2095" t="s">
        <v>406</v>
      </c>
      <c r="E2095" t="s">
        <v>428</v>
      </c>
    </row>
    <row r="2096" spans="2:5">
      <c r="B2096" t="s">
        <v>3512</v>
      </c>
      <c r="C2096">
        <v>500233</v>
      </c>
      <c r="D2096" t="s">
        <v>3513</v>
      </c>
      <c r="E2096" t="s">
        <v>683</v>
      </c>
    </row>
    <row r="2097" spans="2:5">
      <c r="B2097" t="s">
        <v>3514</v>
      </c>
      <c r="C2097">
        <v>500234</v>
      </c>
      <c r="D2097" t="s">
        <v>3515</v>
      </c>
      <c r="E2097" t="s">
        <v>419</v>
      </c>
    </row>
    <row r="2098" spans="2:5">
      <c r="B2098" t="s">
        <v>3516</v>
      </c>
      <c r="C2098">
        <v>521054</v>
      </c>
      <c r="D2098" t="s">
        <v>406</v>
      </c>
      <c r="E2098" t="s">
        <v>421</v>
      </c>
    </row>
    <row r="2099" spans="2:5">
      <c r="B2099" t="s">
        <v>3517</v>
      </c>
      <c r="C2099">
        <v>530201</v>
      </c>
      <c r="D2099" t="s">
        <v>406</v>
      </c>
      <c r="E2099" t="s">
        <v>421</v>
      </c>
    </row>
    <row r="2100" spans="2:5">
      <c r="B2100" t="s">
        <v>3518</v>
      </c>
      <c r="C2100">
        <v>539014</v>
      </c>
      <c r="D2100" t="s">
        <v>406</v>
      </c>
      <c r="E2100" t="s">
        <v>428</v>
      </c>
    </row>
    <row r="2101" spans="2:5">
      <c r="B2101" t="s">
        <v>3519</v>
      </c>
      <c r="C2101">
        <v>522287</v>
      </c>
      <c r="D2101" t="s">
        <v>3520</v>
      </c>
      <c r="E2101" t="s">
        <v>449</v>
      </c>
    </row>
    <row r="2102" spans="2:5">
      <c r="B2102" t="s">
        <v>3521</v>
      </c>
      <c r="C2102" t="s">
        <v>406</v>
      </c>
      <c r="D2102" t="s">
        <v>3522</v>
      </c>
      <c r="E2102" t="s">
        <v>497</v>
      </c>
    </row>
    <row r="2103" spans="2:5">
      <c r="B2103" t="s">
        <v>3523</v>
      </c>
      <c r="C2103">
        <v>513509</v>
      </c>
      <c r="D2103" t="s">
        <v>3524</v>
      </c>
      <c r="E2103" t="s">
        <v>761</v>
      </c>
    </row>
    <row r="2104" spans="2:5">
      <c r="B2104" t="s">
        <v>3525</v>
      </c>
      <c r="C2104">
        <v>533302</v>
      </c>
      <c r="D2104" t="s">
        <v>3526</v>
      </c>
      <c r="E2104" t="s">
        <v>426</v>
      </c>
    </row>
    <row r="2105" spans="2:5">
      <c r="B2105" t="s">
        <v>3527</v>
      </c>
      <c r="C2105">
        <v>500235</v>
      </c>
      <c r="D2105" t="s">
        <v>3528</v>
      </c>
      <c r="E2105" t="s">
        <v>438</v>
      </c>
    </row>
    <row r="2106" spans="2:5">
      <c r="B2106" t="s">
        <v>3529</v>
      </c>
      <c r="C2106">
        <v>532468</v>
      </c>
      <c r="D2106" t="s">
        <v>406</v>
      </c>
      <c r="E2106" t="s">
        <v>572</v>
      </c>
    </row>
    <row r="2107" spans="2:5">
      <c r="B2107" t="s">
        <v>3530</v>
      </c>
      <c r="C2107">
        <v>514322</v>
      </c>
      <c r="D2107" t="s">
        <v>406</v>
      </c>
      <c r="E2107" t="s">
        <v>421</v>
      </c>
    </row>
    <row r="2108" spans="2:5">
      <c r="B2108" t="s">
        <v>3531</v>
      </c>
      <c r="C2108">
        <v>511131</v>
      </c>
      <c r="D2108" t="s">
        <v>406</v>
      </c>
      <c r="E2108" t="s">
        <v>492</v>
      </c>
    </row>
    <row r="2109" spans="2:5">
      <c r="B2109" t="s">
        <v>3532</v>
      </c>
      <c r="C2109">
        <v>526668</v>
      </c>
      <c r="D2109" t="s">
        <v>3533</v>
      </c>
      <c r="E2109" t="s">
        <v>607</v>
      </c>
    </row>
    <row r="2110" spans="2:5">
      <c r="B2110" t="s">
        <v>3534</v>
      </c>
      <c r="C2110">
        <v>532741</v>
      </c>
      <c r="D2110" t="s">
        <v>3535</v>
      </c>
      <c r="E2110" t="s">
        <v>438</v>
      </c>
    </row>
    <row r="2111" spans="2:5">
      <c r="B2111" t="s">
        <v>3536</v>
      </c>
      <c r="C2111">
        <v>524604</v>
      </c>
      <c r="D2111" t="s">
        <v>406</v>
      </c>
      <c r="E2111" t="s">
        <v>444</v>
      </c>
    </row>
    <row r="2112" spans="2:5">
      <c r="B2112" t="s">
        <v>3537</v>
      </c>
      <c r="C2112">
        <v>780003</v>
      </c>
      <c r="D2112" t="s">
        <v>406</v>
      </c>
      <c r="E2112" t="s">
        <v>497</v>
      </c>
    </row>
    <row r="2113" spans="2:5">
      <c r="B2113" t="s">
        <v>3538</v>
      </c>
      <c r="C2113">
        <v>506184</v>
      </c>
      <c r="D2113" t="s">
        <v>3539</v>
      </c>
      <c r="E2113" t="s">
        <v>520</v>
      </c>
    </row>
    <row r="2114" spans="2:5">
      <c r="B2114" t="s">
        <v>3540</v>
      </c>
      <c r="C2114">
        <v>538896</v>
      </c>
      <c r="D2114" t="s">
        <v>406</v>
      </c>
      <c r="E2114" t="s">
        <v>454</v>
      </c>
    </row>
    <row r="2115" spans="2:5">
      <c r="B2115" t="s">
        <v>3541</v>
      </c>
      <c r="C2115">
        <v>541005</v>
      </c>
      <c r="D2115" t="s">
        <v>406</v>
      </c>
      <c r="E2115" t="s">
        <v>813</v>
      </c>
    </row>
    <row r="2116" spans="2:5">
      <c r="B2116" t="s">
        <v>3542</v>
      </c>
      <c r="C2116">
        <v>521242</v>
      </c>
      <c r="D2116" t="s">
        <v>406</v>
      </c>
      <c r="E2116" t="s">
        <v>421</v>
      </c>
    </row>
    <row r="2117" spans="2:5">
      <c r="B2117" t="s">
        <v>3543</v>
      </c>
      <c r="C2117">
        <v>500236</v>
      </c>
      <c r="D2117" t="s">
        <v>3544</v>
      </c>
      <c r="E2117" t="s">
        <v>772</v>
      </c>
    </row>
    <row r="2118" spans="2:5">
      <c r="B2118" t="s">
        <v>3545</v>
      </c>
      <c r="C2118">
        <v>513456</v>
      </c>
      <c r="D2118" t="s">
        <v>406</v>
      </c>
      <c r="E2118" t="s">
        <v>729</v>
      </c>
    </row>
    <row r="2119" spans="2:5">
      <c r="B2119" t="s">
        <v>3546</v>
      </c>
      <c r="C2119">
        <v>506525</v>
      </c>
      <c r="D2119" t="s">
        <v>3547</v>
      </c>
      <c r="E2119" t="s">
        <v>454</v>
      </c>
    </row>
    <row r="2120" spans="2:5">
      <c r="B2120" t="s">
        <v>3548</v>
      </c>
      <c r="C2120">
        <v>507779</v>
      </c>
      <c r="D2120" t="s">
        <v>406</v>
      </c>
      <c r="E2120" t="s">
        <v>601</v>
      </c>
    </row>
    <row r="2121" spans="2:5">
      <c r="B2121" t="s">
        <v>3549</v>
      </c>
      <c r="C2121">
        <v>500165</v>
      </c>
      <c r="D2121" t="s">
        <v>3550</v>
      </c>
      <c r="E2121" t="s">
        <v>683</v>
      </c>
    </row>
    <row r="2122" spans="2:5">
      <c r="B2122" t="s">
        <v>3551</v>
      </c>
      <c r="C2122">
        <v>540515</v>
      </c>
      <c r="D2122" t="s">
        <v>406</v>
      </c>
      <c r="E2122" t="s">
        <v>389</v>
      </c>
    </row>
    <row r="2123" spans="2:5">
      <c r="B2123" t="s">
        <v>3552</v>
      </c>
      <c r="C2123">
        <v>512399</v>
      </c>
      <c r="D2123" t="s">
        <v>406</v>
      </c>
      <c r="E2123" t="s">
        <v>389</v>
      </c>
    </row>
    <row r="2124" spans="2:5">
      <c r="B2124" t="s">
        <v>3553</v>
      </c>
      <c r="C2124">
        <v>512036</v>
      </c>
      <c r="D2124" t="s">
        <v>406</v>
      </c>
      <c r="E2124" t="s">
        <v>421</v>
      </c>
    </row>
    <row r="2125" spans="2:5">
      <c r="B2125" t="s">
        <v>3554</v>
      </c>
      <c r="C2125">
        <v>539679</v>
      </c>
      <c r="D2125" t="s">
        <v>406</v>
      </c>
      <c r="E2125" t="s">
        <v>423</v>
      </c>
    </row>
    <row r="2126" spans="2:5">
      <c r="B2126" t="s">
        <v>3555</v>
      </c>
      <c r="C2126" t="s">
        <v>406</v>
      </c>
      <c r="D2126" t="s">
        <v>3556</v>
      </c>
      <c r="E2126" t="s">
        <v>417</v>
      </c>
    </row>
    <row r="2127" spans="2:5">
      <c r="B2127" t="s">
        <v>3557</v>
      </c>
      <c r="C2127">
        <v>526115</v>
      </c>
      <c r="D2127" t="s">
        <v>406</v>
      </c>
      <c r="E2127" t="s">
        <v>520</v>
      </c>
    </row>
    <row r="2128" spans="2:5">
      <c r="B2128" t="s">
        <v>3558</v>
      </c>
      <c r="C2128">
        <v>541161</v>
      </c>
      <c r="D2128" t="s">
        <v>3559</v>
      </c>
      <c r="E2128" t="s">
        <v>492</v>
      </c>
    </row>
    <row r="2129" spans="2:5">
      <c r="B2129" t="s">
        <v>3560</v>
      </c>
      <c r="C2129">
        <v>533451</v>
      </c>
      <c r="D2129" t="s">
        <v>3561</v>
      </c>
      <c r="E2129" t="s">
        <v>545</v>
      </c>
    </row>
    <row r="2130" spans="2:5">
      <c r="B2130" t="s">
        <v>3562</v>
      </c>
      <c r="C2130">
        <v>538928</v>
      </c>
      <c r="D2130" t="s">
        <v>406</v>
      </c>
      <c r="E2130" t="s">
        <v>423</v>
      </c>
    </row>
    <row r="2131" spans="2:5">
      <c r="B2131" t="s">
        <v>3563</v>
      </c>
      <c r="C2131">
        <v>537784</v>
      </c>
      <c r="D2131" t="s">
        <v>406</v>
      </c>
      <c r="E2131" t="s">
        <v>827</v>
      </c>
    </row>
    <row r="2132" spans="2:5">
      <c r="B2132" t="s">
        <v>3564</v>
      </c>
      <c r="C2132">
        <v>590003</v>
      </c>
      <c r="D2132" t="s">
        <v>3565</v>
      </c>
      <c r="E2132" t="s">
        <v>724</v>
      </c>
    </row>
    <row r="2133" spans="2:5">
      <c r="B2133" t="s">
        <v>3566</v>
      </c>
      <c r="C2133">
        <v>531687</v>
      </c>
      <c r="D2133" t="s">
        <v>3567</v>
      </c>
      <c r="E2133" t="s">
        <v>604</v>
      </c>
    </row>
    <row r="2134" spans="2:5">
      <c r="B2134" t="s">
        <v>3568</v>
      </c>
      <c r="C2134">
        <v>539533</v>
      </c>
      <c r="D2134" t="s">
        <v>406</v>
      </c>
      <c r="E2134" t="s">
        <v>389</v>
      </c>
    </row>
    <row r="2135" spans="2:5">
      <c r="B2135" t="s">
        <v>3569</v>
      </c>
      <c r="C2135">
        <v>502933</v>
      </c>
      <c r="D2135" t="s">
        <v>406</v>
      </c>
      <c r="E2135" t="s">
        <v>421</v>
      </c>
    </row>
    <row r="2136" spans="2:5">
      <c r="B2136" t="s">
        <v>3570</v>
      </c>
      <c r="C2136">
        <v>532925</v>
      </c>
      <c r="D2136" t="s">
        <v>3571</v>
      </c>
      <c r="E2136" t="s">
        <v>804</v>
      </c>
    </row>
    <row r="2137" spans="2:5">
      <c r="B2137" t="s">
        <v>3572</v>
      </c>
      <c r="C2137">
        <v>532899</v>
      </c>
      <c r="D2137" t="s">
        <v>3573</v>
      </c>
      <c r="E2137" t="s">
        <v>604</v>
      </c>
    </row>
    <row r="2138" spans="2:5">
      <c r="B2138" t="s">
        <v>3574</v>
      </c>
      <c r="C2138">
        <v>524444</v>
      </c>
      <c r="D2138" t="s">
        <v>406</v>
      </c>
      <c r="E2138" t="s">
        <v>655</v>
      </c>
    </row>
    <row r="2139" spans="2:5">
      <c r="B2139" t="s">
        <v>3575</v>
      </c>
      <c r="C2139">
        <v>535136</v>
      </c>
      <c r="D2139" t="s">
        <v>406</v>
      </c>
      <c r="E2139" t="s">
        <v>421</v>
      </c>
    </row>
    <row r="2140" spans="2:5">
      <c r="B2140" t="s">
        <v>3576</v>
      </c>
      <c r="C2140">
        <v>590041</v>
      </c>
      <c r="D2140" t="s">
        <v>3577</v>
      </c>
      <c r="E2140" t="s">
        <v>552</v>
      </c>
    </row>
    <row r="2141" spans="2:5">
      <c r="B2141" t="s">
        <v>3578</v>
      </c>
      <c r="C2141">
        <v>530255</v>
      </c>
      <c r="D2141" t="s">
        <v>406</v>
      </c>
      <c r="E2141" t="s">
        <v>400</v>
      </c>
    </row>
    <row r="2142" spans="2:5">
      <c r="B2142" t="s">
        <v>3579</v>
      </c>
      <c r="C2142">
        <v>539276</v>
      </c>
      <c r="D2142" t="s">
        <v>3580</v>
      </c>
      <c r="E2142" t="s">
        <v>3187</v>
      </c>
    </row>
    <row r="2143" spans="2:5">
      <c r="B2143" t="s">
        <v>3581</v>
      </c>
      <c r="C2143">
        <v>504084</v>
      </c>
      <c r="D2143" t="s">
        <v>406</v>
      </c>
      <c r="E2143" t="s">
        <v>704</v>
      </c>
    </row>
    <row r="2144" spans="2:5">
      <c r="B2144" t="s">
        <v>3582</v>
      </c>
      <c r="C2144">
        <v>539562</v>
      </c>
      <c r="D2144" t="s">
        <v>406</v>
      </c>
      <c r="E2144" t="s">
        <v>389</v>
      </c>
    </row>
    <row r="2145" spans="2:5">
      <c r="B2145" t="s">
        <v>3583</v>
      </c>
      <c r="C2145">
        <v>530357</v>
      </c>
      <c r="D2145" t="s">
        <v>406</v>
      </c>
      <c r="E2145" t="s">
        <v>389</v>
      </c>
    </row>
    <row r="2146" spans="2:5">
      <c r="B2146" t="s">
        <v>3584</v>
      </c>
      <c r="C2146">
        <v>530357</v>
      </c>
      <c r="D2146" t="s">
        <v>406</v>
      </c>
      <c r="E2146" t="s">
        <v>389</v>
      </c>
    </row>
    <row r="2147" spans="2:5">
      <c r="B2147" t="s">
        <v>3585</v>
      </c>
      <c r="C2147">
        <v>526067</v>
      </c>
      <c r="D2147" t="s">
        <v>406</v>
      </c>
      <c r="E2147" t="s">
        <v>601</v>
      </c>
    </row>
    <row r="2148" spans="2:5">
      <c r="B2148" t="s">
        <v>3586</v>
      </c>
      <c r="C2148">
        <v>531784</v>
      </c>
      <c r="D2148" t="s">
        <v>406</v>
      </c>
      <c r="E2148" t="s">
        <v>804</v>
      </c>
    </row>
    <row r="2149" spans="2:5">
      <c r="B2149" t="s">
        <v>3587</v>
      </c>
      <c r="C2149">
        <v>590066</v>
      </c>
      <c r="D2149" t="s">
        <v>3588</v>
      </c>
      <c r="E2149" t="s">
        <v>419</v>
      </c>
    </row>
    <row r="2150" spans="2:5">
      <c r="B2150" t="s">
        <v>3589</v>
      </c>
      <c r="C2150">
        <v>533192</v>
      </c>
      <c r="D2150" t="s">
        <v>3590</v>
      </c>
      <c r="E2150" t="s">
        <v>1105</v>
      </c>
    </row>
    <row r="2151" spans="2:5">
      <c r="B2151" t="s">
        <v>3591</v>
      </c>
      <c r="C2151">
        <v>540385</v>
      </c>
      <c r="D2151" t="s">
        <v>406</v>
      </c>
      <c r="E2151" t="s">
        <v>389</v>
      </c>
    </row>
    <row r="2152" spans="2:5">
      <c r="B2152" t="s">
        <v>3592</v>
      </c>
      <c r="C2152">
        <v>532054</v>
      </c>
      <c r="D2152" t="s">
        <v>3593</v>
      </c>
      <c r="E2152" t="s">
        <v>520</v>
      </c>
    </row>
    <row r="2153" spans="2:5">
      <c r="B2153" t="s">
        <v>3594</v>
      </c>
      <c r="C2153">
        <v>532714</v>
      </c>
      <c r="D2153" t="s">
        <v>3595</v>
      </c>
      <c r="E2153" t="s">
        <v>449</v>
      </c>
    </row>
    <row r="2154" spans="2:5">
      <c r="B2154" t="s">
        <v>3596</v>
      </c>
      <c r="C2154">
        <v>508993</v>
      </c>
      <c r="D2154" t="s">
        <v>406</v>
      </c>
      <c r="E2154" t="s">
        <v>492</v>
      </c>
    </row>
    <row r="2155" spans="2:5">
      <c r="B2155" t="s">
        <v>3597</v>
      </c>
      <c r="C2155">
        <v>518011</v>
      </c>
      <c r="D2155" t="s">
        <v>406</v>
      </c>
      <c r="E2155" t="s">
        <v>419</v>
      </c>
    </row>
    <row r="2156" spans="2:5">
      <c r="B2156" t="s">
        <v>3598</v>
      </c>
      <c r="C2156" t="s">
        <v>406</v>
      </c>
      <c r="D2156" t="s">
        <v>3599</v>
      </c>
      <c r="E2156" t="s">
        <v>417</v>
      </c>
    </row>
    <row r="2157" spans="2:5">
      <c r="B2157" t="s">
        <v>3600</v>
      </c>
      <c r="C2157">
        <v>517569</v>
      </c>
      <c r="D2157" t="s">
        <v>3601</v>
      </c>
      <c r="E2157" t="s">
        <v>704</v>
      </c>
    </row>
    <row r="2158" spans="2:5">
      <c r="B2158" t="s">
        <v>3602</v>
      </c>
      <c r="C2158">
        <v>519602</v>
      </c>
      <c r="D2158" t="s">
        <v>3603</v>
      </c>
      <c r="E2158" t="s">
        <v>499</v>
      </c>
    </row>
    <row r="2159" spans="2:5">
      <c r="B2159" t="s">
        <v>3604</v>
      </c>
      <c r="C2159">
        <v>506528</v>
      </c>
      <c r="D2159" t="s">
        <v>406</v>
      </c>
      <c r="E2159" t="s">
        <v>566</v>
      </c>
    </row>
    <row r="2160" spans="2:5">
      <c r="B2160" t="s">
        <v>3605</v>
      </c>
      <c r="C2160">
        <v>531163</v>
      </c>
      <c r="D2160" t="s">
        <v>3606</v>
      </c>
      <c r="E2160" t="s">
        <v>566</v>
      </c>
    </row>
    <row r="2161" spans="2:5">
      <c r="B2161" t="s">
        <v>3607</v>
      </c>
      <c r="C2161">
        <v>506530</v>
      </c>
      <c r="D2161" t="s">
        <v>406</v>
      </c>
      <c r="E2161" t="s">
        <v>601</v>
      </c>
    </row>
    <row r="2162" spans="2:5">
      <c r="B2162" t="s">
        <v>3608</v>
      </c>
      <c r="C2162">
        <v>505890</v>
      </c>
      <c r="D2162" t="s">
        <v>406</v>
      </c>
      <c r="E2162" t="s">
        <v>414</v>
      </c>
    </row>
    <row r="2163" spans="2:5">
      <c r="B2163" t="s">
        <v>3609</v>
      </c>
      <c r="C2163">
        <v>505890</v>
      </c>
      <c r="D2163" t="s">
        <v>406</v>
      </c>
      <c r="E2163" t="s">
        <v>414</v>
      </c>
    </row>
    <row r="2164" spans="2:5">
      <c r="B2164" t="s">
        <v>3610</v>
      </c>
      <c r="C2164">
        <v>540953</v>
      </c>
      <c r="D2164" t="s">
        <v>406</v>
      </c>
      <c r="E2164" t="s">
        <v>520</v>
      </c>
    </row>
    <row r="2165" spans="2:5">
      <c r="B2165" t="s">
        <v>3611</v>
      </c>
      <c r="C2165">
        <v>530163</v>
      </c>
      <c r="D2165" t="s">
        <v>406</v>
      </c>
      <c r="E2165" t="s">
        <v>444</v>
      </c>
    </row>
    <row r="2166" spans="2:5">
      <c r="B2166" t="s">
        <v>3612</v>
      </c>
      <c r="C2166">
        <v>532686</v>
      </c>
      <c r="D2166" t="s">
        <v>3613</v>
      </c>
      <c r="E2166" t="s">
        <v>529</v>
      </c>
    </row>
    <row r="2167" spans="2:5">
      <c r="B2167" t="s">
        <v>3614</v>
      </c>
      <c r="C2167">
        <v>532686</v>
      </c>
      <c r="D2167" t="s">
        <v>3613</v>
      </c>
      <c r="E2167" t="s">
        <v>529</v>
      </c>
    </row>
    <row r="2168" spans="2:5">
      <c r="B2168" t="s">
        <v>3615</v>
      </c>
      <c r="C2168">
        <v>507180</v>
      </c>
      <c r="D2168" t="s">
        <v>3616</v>
      </c>
      <c r="E2168" t="s">
        <v>1105</v>
      </c>
    </row>
    <row r="2169" spans="2:5">
      <c r="B2169" t="s">
        <v>3617</v>
      </c>
      <c r="C2169">
        <v>524174</v>
      </c>
      <c r="D2169" t="s">
        <v>406</v>
      </c>
      <c r="E2169" t="s">
        <v>454</v>
      </c>
    </row>
    <row r="2170" spans="2:5">
      <c r="B2170" t="s">
        <v>3618</v>
      </c>
      <c r="C2170">
        <v>533289</v>
      </c>
      <c r="D2170" t="s">
        <v>3619</v>
      </c>
      <c r="E2170" t="s">
        <v>727</v>
      </c>
    </row>
    <row r="2171" spans="2:5">
      <c r="B2171" t="s">
        <v>3620</v>
      </c>
      <c r="C2171">
        <v>502937</v>
      </c>
      <c r="D2171" t="s">
        <v>3621</v>
      </c>
      <c r="E2171" t="s">
        <v>395</v>
      </c>
    </row>
    <row r="2172" spans="2:5">
      <c r="B2172" t="s">
        <v>3622</v>
      </c>
      <c r="C2172">
        <v>532732</v>
      </c>
      <c r="D2172" t="s">
        <v>3623</v>
      </c>
      <c r="E2172" t="s">
        <v>520</v>
      </c>
    </row>
    <row r="2173" spans="2:5">
      <c r="B2173" t="s">
        <v>3624</v>
      </c>
      <c r="C2173">
        <v>507948</v>
      </c>
      <c r="D2173" t="s">
        <v>406</v>
      </c>
      <c r="E2173" t="s">
        <v>423</v>
      </c>
    </row>
    <row r="2174" spans="2:5">
      <c r="B2174" t="s">
        <v>3625</v>
      </c>
      <c r="C2174">
        <v>512597</v>
      </c>
      <c r="D2174" t="s">
        <v>3626</v>
      </c>
      <c r="E2174" t="s">
        <v>423</v>
      </c>
    </row>
    <row r="2175" spans="2:5">
      <c r="B2175" t="s">
        <v>3627</v>
      </c>
      <c r="C2175" t="s">
        <v>406</v>
      </c>
      <c r="D2175" t="s">
        <v>3628</v>
      </c>
      <c r="E2175" t="s">
        <v>423</v>
      </c>
    </row>
    <row r="2176" spans="2:5">
      <c r="B2176" t="s">
        <v>3629</v>
      </c>
      <c r="C2176">
        <v>500239</v>
      </c>
      <c r="D2176" t="s">
        <v>406</v>
      </c>
      <c r="E2176" t="s">
        <v>421</v>
      </c>
    </row>
    <row r="2177" spans="2:5">
      <c r="B2177" t="s">
        <v>3630</v>
      </c>
      <c r="C2177">
        <v>531609</v>
      </c>
      <c r="D2177" t="s">
        <v>406</v>
      </c>
      <c r="E2177" t="s">
        <v>601</v>
      </c>
    </row>
    <row r="2178" spans="2:5">
      <c r="B2178" t="s">
        <v>3631</v>
      </c>
      <c r="C2178">
        <v>540775</v>
      </c>
      <c r="D2178" t="s">
        <v>3632</v>
      </c>
      <c r="E2178" t="s">
        <v>832</v>
      </c>
    </row>
    <row r="2179" spans="2:5">
      <c r="B2179" t="s">
        <v>3633</v>
      </c>
      <c r="C2179">
        <v>540775</v>
      </c>
      <c r="D2179" t="s">
        <v>3632</v>
      </c>
      <c r="E2179" t="s">
        <v>832</v>
      </c>
    </row>
    <row r="2180" spans="2:5">
      <c r="B2180" t="s">
        <v>3634</v>
      </c>
      <c r="C2180">
        <v>590068</v>
      </c>
      <c r="D2180" t="s">
        <v>3635</v>
      </c>
      <c r="E2180" t="s">
        <v>428</v>
      </c>
    </row>
    <row r="2181" spans="2:5">
      <c r="B2181" t="s">
        <v>3636</v>
      </c>
      <c r="C2181">
        <v>507794</v>
      </c>
      <c r="D2181" t="s">
        <v>406</v>
      </c>
      <c r="E2181" t="s">
        <v>914</v>
      </c>
    </row>
    <row r="2182" spans="2:5">
      <c r="B2182" t="s">
        <v>3637</v>
      </c>
      <c r="C2182">
        <v>504269</v>
      </c>
      <c r="D2182" t="s">
        <v>3638</v>
      </c>
      <c r="E2182" t="s">
        <v>1171</v>
      </c>
    </row>
    <row r="2183" spans="2:5">
      <c r="B2183" t="s">
        <v>3639</v>
      </c>
      <c r="C2183">
        <v>590068</v>
      </c>
      <c r="D2183" t="s">
        <v>3635</v>
      </c>
      <c r="E2183" t="s">
        <v>428</v>
      </c>
    </row>
    <row r="2184" spans="2:5">
      <c r="B2184" t="s">
        <v>3640</v>
      </c>
      <c r="C2184">
        <v>519064</v>
      </c>
      <c r="D2184" t="s">
        <v>406</v>
      </c>
      <c r="E2184" t="s">
        <v>604</v>
      </c>
    </row>
    <row r="2185" spans="2:5">
      <c r="B2185" t="s">
        <v>3641</v>
      </c>
      <c r="C2185">
        <v>531892</v>
      </c>
      <c r="D2185" t="s">
        <v>3642</v>
      </c>
      <c r="E2185" t="s">
        <v>389</v>
      </c>
    </row>
    <row r="2186" spans="2:5">
      <c r="B2186" t="s">
        <v>3643</v>
      </c>
      <c r="C2186">
        <v>506178</v>
      </c>
      <c r="D2186" t="s">
        <v>406</v>
      </c>
      <c r="E2186" t="s">
        <v>428</v>
      </c>
    </row>
    <row r="2187" spans="2:5">
      <c r="B2187" t="s">
        <v>3644</v>
      </c>
      <c r="C2187">
        <v>521127</v>
      </c>
      <c r="D2187" t="s">
        <v>406</v>
      </c>
      <c r="E2187" t="s">
        <v>421</v>
      </c>
    </row>
    <row r="2188" spans="2:5">
      <c r="B2188" t="s">
        <v>3645</v>
      </c>
      <c r="C2188">
        <v>539788</v>
      </c>
      <c r="D2188" t="s">
        <v>406</v>
      </c>
      <c r="E2188" t="s">
        <v>440</v>
      </c>
    </row>
    <row r="2189" spans="2:5">
      <c r="B2189" t="s">
        <v>3646</v>
      </c>
      <c r="C2189">
        <v>507435</v>
      </c>
      <c r="D2189" t="s">
        <v>406</v>
      </c>
      <c r="E2189" t="s">
        <v>1038</v>
      </c>
    </row>
    <row r="2190" spans="2:5">
      <c r="B2190" t="s">
        <v>3647</v>
      </c>
      <c r="C2190">
        <v>507435</v>
      </c>
      <c r="D2190" t="s">
        <v>406</v>
      </c>
      <c r="E2190" t="s">
        <v>1038</v>
      </c>
    </row>
    <row r="2191" spans="2:5">
      <c r="B2191" t="s">
        <v>3648</v>
      </c>
      <c r="C2191">
        <v>535730</v>
      </c>
      <c r="D2191" t="s">
        <v>406</v>
      </c>
      <c r="E2191" t="s">
        <v>421</v>
      </c>
    </row>
    <row r="2192" spans="2:5">
      <c r="B2192" t="s">
        <v>3649</v>
      </c>
      <c r="C2192">
        <v>531692</v>
      </c>
      <c r="D2192" t="s">
        <v>406</v>
      </c>
      <c r="E2192" t="s">
        <v>607</v>
      </c>
    </row>
    <row r="2193" spans="2:5">
      <c r="B2193" t="s">
        <v>3650</v>
      </c>
      <c r="C2193">
        <v>513693</v>
      </c>
      <c r="D2193" t="s">
        <v>406</v>
      </c>
      <c r="E2193" t="s">
        <v>438</v>
      </c>
    </row>
    <row r="2194" spans="2:5">
      <c r="B2194" t="s">
        <v>3651</v>
      </c>
      <c r="C2194">
        <v>540812</v>
      </c>
      <c r="D2194" t="s">
        <v>406</v>
      </c>
      <c r="E2194" t="s">
        <v>876</v>
      </c>
    </row>
    <row r="2195" spans="2:5">
      <c r="B2195" t="s">
        <v>3652</v>
      </c>
      <c r="C2195">
        <v>507946</v>
      </c>
      <c r="D2195" t="s">
        <v>406</v>
      </c>
      <c r="E2195" t="s">
        <v>428</v>
      </c>
    </row>
    <row r="2196" spans="2:5">
      <c r="B2196" t="s">
        <v>3653</v>
      </c>
      <c r="C2196">
        <v>507946</v>
      </c>
      <c r="D2196" t="s">
        <v>406</v>
      </c>
      <c r="E2196" t="s">
        <v>428</v>
      </c>
    </row>
    <row r="2197" spans="2:5">
      <c r="B2197" t="s">
        <v>3654</v>
      </c>
      <c r="C2197">
        <v>535566</v>
      </c>
      <c r="D2197" t="s">
        <v>406</v>
      </c>
      <c r="E2197" t="s">
        <v>423</v>
      </c>
    </row>
    <row r="2198" spans="2:5">
      <c r="B2198" t="s">
        <v>3655</v>
      </c>
      <c r="C2198">
        <v>524699</v>
      </c>
      <c r="D2198" t="s">
        <v>406</v>
      </c>
      <c r="E2198" t="s">
        <v>454</v>
      </c>
    </row>
    <row r="2199" spans="2:5">
      <c r="B2199" t="s">
        <v>3656</v>
      </c>
      <c r="C2199">
        <v>522101</v>
      </c>
      <c r="D2199" t="s">
        <v>406</v>
      </c>
      <c r="E2199" t="s">
        <v>414</v>
      </c>
    </row>
    <row r="2200" spans="2:5">
      <c r="B2200" t="s">
        <v>3657</v>
      </c>
      <c r="C2200">
        <v>523218</v>
      </c>
      <c r="D2200" t="s">
        <v>3658</v>
      </c>
      <c r="E2200" t="s">
        <v>948</v>
      </c>
    </row>
    <row r="2201" spans="2:5">
      <c r="B2201" t="s">
        <v>3659</v>
      </c>
      <c r="C2201">
        <v>524500</v>
      </c>
      <c r="D2201" t="s">
        <v>3660</v>
      </c>
      <c r="E2201" t="s">
        <v>444</v>
      </c>
    </row>
    <row r="2202" spans="2:5">
      <c r="B2202" t="s">
        <v>3661</v>
      </c>
      <c r="C2202">
        <v>524500</v>
      </c>
      <c r="D2202" t="s">
        <v>3660</v>
      </c>
      <c r="E2202" t="s">
        <v>444</v>
      </c>
    </row>
    <row r="2203" spans="2:5">
      <c r="B2203" t="s">
        <v>3662</v>
      </c>
      <c r="C2203">
        <v>532067</v>
      </c>
      <c r="D2203" t="s">
        <v>406</v>
      </c>
      <c r="E2203" t="s">
        <v>550</v>
      </c>
    </row>
    <row r="2204" spans="2:5">
      <c r="B2204" t="s">
        <v>3663</v>
      </c>
      <c r="C2204">
        <v>532067</v>
      </c>
      <c r="D2204" t="s">
        <v>406</v>
      </c>
      <c r="E2204" t="s">
        <v>550</v>
      </c>
    </row>
    <row r="2205" spans="2:5">
      <c r="B2205" t="s">
        <v>3664</v>
      </c>
      <c r="C2205">
        <v>530313</v>
      </c>
      <c r="D2205" t="s">
        <v>3665</v>
      </c>
      <c r="E2205" t="s">
        <v>444</v>
      </c>
    </row>
    <row r="2206" spans="2:5">
      <c r="B2206" t="s">
        <v>3666</v>
      </c>
      <c r="C2206">
        <v>500240</v>
      </c>
      <c r="D2206" t="s">
        <v>406</v>
      </c>
      <c r="E2206" t="s">
        <v>1064</v>
      </c>
    </row>
    <row r="2207" spans="2:5">
      <c r="B2207" t="s">
        <v>3667</v>
      </c>
      <c r="C2207">
        <v>531274</v>
      </c>
      <c r="D2207" t="s">
        <v>406</v>
      </c>
      <c r="E2207" t="s">
        <v>423</v>
      </c>
    </row>
    <row r="2208" spans="2:5">
      <c r="B2208" t="s">
        <v>3668</v>
      </c>
      <c r="C2208">
        <v>524019</v>
      </c>
      <c r="D2208" t="s">
        <v>3669</v>
      </c>
      <c r="E2208" t="s">
        <v>526</v>
      </c>
    </row>
    <row r="2209" spans="2:5">
      <c r="B2209" t="s">
        <v>3670</v>
      </c>
      <c r="C2209">
        <v>524019</v>
      </c>
      <c r="D2209" t="s">
        <v>3669</v>
      </c>
      <c r="E2209" t="s">
        <v>526</v>
      </c>
    </row>
    <row r="2210" spans="2:5">
      <c r="B2210" t="s">
        <v>3671</v>
      </c>
      <c r="C2210">
        <v>530215</v>
      </c>
      <c r="D2210" t="s">
        <v>406</v>
      </c>
      <c r="E2210" t="s">
        <v>492</v>
      </c>
    </row>
    <row r="2211" spans="2:5">
      <c r="B2211" t="s">
        <v>3672</v>
      </c>
      <c r="C2211">
        <v>512329</v>
      </c>
      <c r="D2211" t="s">
        <v>406</v>
      </c>
      <c r="E2211" t="s">
        <v>827</v>
      </c>
    </row>
    <row r="2212" spans="2:5">
      <c r="B2212" t="s">
        <v>3673</v>
      </c>
      <c r="C2212">
        <v>540680</v>
      </c>
      <c r="D2212" t="s">
        <v>3674</v>
      </c>
      <c r="E2212" t="s">
        <v>438</v>
      </c>
    </row>
    <row r="2213" spans="2:5">
      <c r="B2213" t="s">
        <v>3675</v>
      </c>
      <c r="C2213">
        <v>531413</v>
      </c>
      <c r="D2213" t="s">
        <v>406</v>
      </c>
      <c r="E2213" t="s">
        <v>2399</v>
      </c>
    </row>
    <row r="2214" spans="2:5">
      <c r="B2214" t="s">
        <v>3676</v>
      </c>
      <c r="C2214">
        <v>537750</v>
      </c>
      <c r="D2214" t="s">
        <v>406</v>
      </c>
      <c r="E2214" t="s">
        <v>426</v>
      </c>
    </row>
    <row r="2215" spans="2:5">
      <c r="B2215" t="s">
        <v>3677</v>
      </c>
      <c r="C2215">
        <v>532967</v>
      </c>
      <c r="D2215" t="s">
        <v>3678</v>
      </c>
      <c r="E2215" t="s">
        <v>566</v>
      </c>
    </row>
    <row r="2216" spans="2:5">
      <c r="B2216" t="s">
        <v>3679</v>
      </c>
      <c r="C2216">
        <v>500241</v>
      </c>
      <c r="D2216" t="s">
        <v>3680</v>
      </c>
      <c r="E2216" t="s">
        <v>414</v>
      </c>
    </row>
    <row r="2217" spans="2:5">
      <c r="B2217" t="s">
        <v>3681</v>
      </c>
      <c r="C2217">
        <v>533193</v>
      </c>
      <c r="D2217" t="s">
        <v>3682</v>
      </c>
      <c r="E2217" t="s">
        <v>704</v>
      </c>
    </row>
    <row r="2218" spans="2:5">
      <c r="B2218" t="s">
        <v>3683</v>
      </c>
      <c r="C2218">
        <v>500245</v>
      </c>
      <c r="D2218" t="s">
        <v>406</v>
      </c>
      <c r="E2218" t="s">
        <v>438</v>
      </c>
    </row>
    <row r="2219" spans="2:5">
      <c r="B2219" t="s">
        <v>3684</v>
      </c>
      <c r="C2219">
        <v>500243</v>
      </c>
      <c r="D2219" t="s">
        <v>3685</v>
      </c>
      <c r="E2219" t="s">
        <v>414</v>
      </c>
    </row>
    <row r="2220" spans="2:5">
      <c r="B2220" t="s">
        <v>3686</v>
      </c>
      <c r="C2220">
        <v>533293</v>
      </c>
      <c r="D2220" t="s">
        <v>3687</v>
      </c>
      <c r="E2220" t="s">
        <v>761</v>
      </c>
    </row>
    <row r="2221" spans="2:5">
      <c r="B2221" t="s">
        <v>3688</v>
      </c>
      <c r="C2221">
        <v>505283</v>
      </c>
      <c r="D2221" t="s">
        <v>406</v>
      </c>
      <c r="E2221" t="s">
        <v>414</v>
      </c>
    </row>
    <row r="2222" spans="2:5">
      <c r="B2222" t="s">
        <v>3689</v>
      </c>
      <c r="C2222">
        <v>530145</v>
      </c>
      <c r="D2222" t="s">
        <v>406</v>
      </c>
      <c r="E2222" t="s">
        <v>526</v>
      </c>
    </row>
    <row r="2223" spans="2:5">
      <c r="B2223" t="s">
        <v>3690</v>
      </c>
      <c r="C2223">
        <v>521248</v>
      </c>
      <c r="D2223" t="s">
        <v>3691</v>
      </c>
      <c r="E2223" t="s">
        <v>520</v>
      </c>
    </row>
    <row r="2224" spans="2:5">
      <c r="B2224" t="s">
        <v>3692</v>
      </c>
      <c r="C2224">
        <v>532304</v>
      </c>
      <c r="D2224" t="s">
        <v>406</v>
      </c>
      <c r="E2224" t="s">
        <v>389</v>
      </c>
    </row>
    <row r="2225" spans="2:5">
      <c r="B2225" t="s">
        <v>3693</v>
      </c>
      <c r="C2225">
        <v>532304</v>
      </c>
      <c r="D2225" t="s">
        <v>406</v>
      </c>
      <c r="E2225" t="s">
        <v>389</v>
      </c>
    </row>
    <row r="2226" spans="2:5">
      <c r="B2226" t="s">
        <v>3694</v>
      </c>
      <c r="C2226">
        <v>530235</v>
      </c>
      <c r="D2226" t="s">
        <v>406</v>
      </c>
      <c r="E2226" t="s">
        <v>423</v>
      </c>
    </row>
    <row r="2227" spans="2:5">
      <c r="B2227" t="s">
        <v>3695</v>
      </c>
      <c r="C2227">
        <v>526409</v>
      </c>
      <c r="D2227" t="s">
        <v>406</v>
      </c>
      <c r="E2227" t="s">
        <v>526</v>
      </c>
    </row>
    <row r="2228" spans="2:5">
      <c r="B2228" t="s">
        <v>3696</v>
      </c>
      <c r="C2228">
        <v>526409</v>
      </c>
      <c r="D2228" t="s">
        <v>406</v>
      </c>
      <c r="E2228" t="s">
        <v>526</v>
      </c>
    </row>
    <row r="2229" spans="2:5">
      <c r="B2229" t="s">
        <v>3697</v>
      </c>
      <c r="C2229">
        <v>523652</v>
      </c>
      <c r="D2229" t="s">
        <v>406</v>
      </c>
      <c r="E2229" t="s">
        <v>526</v>
      </c>
    </row>
    <row r="2230" spans="2:5">
      <c r="B2230" t="s">
        <v>3698</v>
      </c>
      <c r="C2230">
        <v>521238</v>
      </c>
      <c r="D2230" t="s">
        <v>406</v>
      </c>
      <c r="E2230" t="s">
        <v>731</v>
      </c>
    </row>
    <row r="2231" spans="2:5">
      <c r="B2231" t="s">
        <v>3699</v>
      </c>
      <c r="C2231" t="s">
        <v>406</v>
      </c>
      <c r="D2231" t="s">
        <v>3700</v>
      </c>
      <c r="E2231" t="s">
        <v>417</v>
      </c>
    </row>
    <row r="2232" spans="2:5">
      <c r="B2232" t="s">
        <v>3701</v>
      </c>
      <c r="C2232">
        <v>530771</v>
      </c>
      <c r="D2232" t="s">
        <v>406</v>
      </c>
      <c r="E2232" t="s">
        <v>423</v>
      </c>
    </row>
    <row r="2233" spans="2:5">
      <c r="B2233" t="s">
        <v>3702</v>
      </c>
      <c r="C2233">
        <v>514221</v>
      </c>
      <c r="D2233" t="s">
        <v>406</v>
      </c>
      <c r="E2233" t="s">
        <v>421</v>
      </c>
    </row>
    <row r="2234" spans="2:5">
      <c r="B2234" t="s">
        <v>3703</v>
      </c>
      <c r="C2234">
        <v>517170</v>
      </c>
      <c r="D2234" t="s">
        <v>3704</v>
      </c>
      <c r="E2234" t="s">
        <v>704</v>
      </c>
    </row>
    <row r="2235" spans="2:5">
      <c r="B2235" t="s">
        <v>3705</v>
      </c>
      <c r="C2235">
        <v>524520</v>
      </c>
      <c r="D2235" t="s">
        <v>406</v>
      </c>
      <c r="E2235" t="s">
        <v>595</v>
      </c>
    </row>
    <row r="2236" spans="2:5">
      <c r="B2236" t="s">
        <v>3706</v>
      </c>
      <c r="C2236">
        <v>524520</v>
      </c>
      <c r="D2236" t="s">
        <v>406</v>
      </c>
      <c r="E2236" t="s">
        <v>595</v>
      </c>
    </row>
    <row r="2237" spans="2:5">
      <c r="B2237" t="s">
        <v>3707</v>
      </c>
      <c r="C2237">
        <v>531578</v>
      </c>
      <c r="D2237" t="s">
        <v>406</v>
      </c>
      <c r="E2237" t="s">
        <v>492</v>
      </c>
    </row>
    <row r="2238" spans="2:5">
      <c r="B2238" t="s">
        <v>3708</v>
      </c>
      <c r="C2238">
        <v>519415</v>
      </c>
      <c r="D2238" t="s">
        <v>406</v>
      </c>
      <c r="E2238" t="s">
        <v>466</v>
      </c>
    </row>
    <row r="2239" spans="2:5">
      <c r="B2239" t="s">
        <v>3709</v>
      </c>
      <c r="C2239">
        <v>540468</v>
      </c>
      <c r="D2239" t="s">
        <v>406</v>
      </c>
      <c r="E2239" t="s">
        <v>1371</v>
      </c>
    </row>
    <row r="2240" spans="2:5">
      <c r="B2240" t="s">
        <v>3710</v>
      </c>
      <c r="C2240">
        <v>532942</v>
      </c>
      <c r="D2240" t="s">
        <v>3711</v>
      </c>
      <c r="E2240" t="s">
        <v>804</v>
      </c>
    </row>
    <row r="2241" spans="2:5">
      <c r="B2241" t="s">
        <v>3712</v>
      </c>
      <c r="C2241">
        <v>512559</v>
      </c>
      <c r="D2241" t="s">
        <v>3713</v>
      </c>
      <c r="E2241" t="s">
        <v>604</v>
      </c>
    </row>
    <row r="2242" spans="2:5">
      <c r="B2242" t="s">
        <v>3714</v>
      </c>
      <c r="C2242">
        <v>523207</v>
      </c>
      <c r="D2242" t="s">
        <v>3715</v>
      </c>
      <c r="E2242" t="s">
        <v>952</v>
      </c>
    </row>
    <row r="2243" spans="2:5">
      <c r="B2243" t="s">
        <v>3716</v>
      </c>
      <c r="C2243">
        <v>532924</v>
      </c>
      <c r="D2243" t="s">
        <v>3717</v>
      </c>
      <c r="E2243" t="s">
        <v>492</v>
      </c>
    </row>
    <row r="2244" spans="2:5">
      <c r="B2244" t="s">
        <v>3718</v>
      </c>
      <c r="C2244">
        <v>539910</v>
      </c>
      <c r="D2244" t="s">
        <v>406</v>
      </c>
      <c r="E2244" t="s">
        <v>409</v>
      </c>
    </row>
    <row r="2245" spans="2:5">
      <c r="B2245" t="s">
        <v>3719</v>
      </c>
      <c r="C2245">
        <v>514128</v>
      </c>
      <c r="D2245" t="s">
        <v>406</v>
      </c>
      <c r="E2245" t="s">
        <v>421</v>
      </c>
    </row>
    <row r="2246" spans="2:5">
      <c r="B2246" t="s">
        <v>3720</v>
      </c>
      <c r="C2246">
        <v>524280</v>
      </c>
      <c r="D2246" t="s">
        <v>3721</v>
      </c>
      <c r="E2246" t="s">
        <v>444</v>
      </c>
    </row>
    <row r="2247" spans="2:5">
      <c r="B2247" t="s">
        <v>3722</v>
      </c>
      <c r="C2247">
        <v>500247</v>
      </c>
      <c r="D2247" t="s">
        <v>3723</v>
      </c>
      <c r="E2247" t="s">
        <v>724</v>
      </c>
    </row>
    <row r="2248" spans="2:5">
      <c r="B2248" t="s">
        <v>3724</v>
      </c>
      <c r="C2248">
        <v>590097</v>
      </c>
      <c r="D2248" t="s">
        <v>3725</v>
      </c>
      <c r="E2248" t="s">
        <v>389</v>
      </c>
    </row>
    <row r="2249" spans="2:5">
      <c r="B2249" t="s">
        <v>3726</v>
      </c>
      <c r="C2249">
        <v>590107</v>
      </c>
      <c r="D2249" t="s">
        <v>3727</v>
      </c>
      <c r="E2249" t="s">
        <v>389</v>
      </c>
    </row>
    <row r="2250" spans="2:5">
      <c r="B2250" t="s">
        <v>3728</v>
      </c>
      <c r="C2250">
        <v>532985</v>
      </c>
      <c r="D2250" t="s">
        <v>3729</v>
      </c>
      <c r="E2250" t="s">
        <v>389</v>
      </c>
    </row>
    <row r="2251" spans="2:5">
      <c r="B2251" t="s">
        <v>3730</v>
      </c>
      <c r="C2251">
        <v>507474</v>
      </c>
      <c r="D2251" t="s">
        <v>406</v>
      </c>
      <c r="E2251" t="s">
        <v>486</v>
      </c>
    </row>
    <row r="2252" spans="2:5">
      <c r="B2252" t="s">
        <v>3731</v>
      </c>
      <c r="C2252" t="s">
        <v>406</v>
      </c>
      <c r="D2252" t="s">
        <v>3732</v>
      </c>
      <c r="E2252" t="s">
        <v>497</v>
      </c>
    </row>
    <row r="2253" spans="2:5">
      <c r="B2253" t="s">
        <v>3733</v>
      </c>
      <c r="C2253">
        <v>530299</v>
      </c>
      <c r="D2253" t="s">
        <v>3734</v>
      </c>
      <c r="E2253" t="s">
        <v>428</v>
      </c>
    </row>
    <row r="2254" spans="2:5">
      <c r="B2254" t="s">
        <v>3735</v>
      </c>
      <c r="C2254" t="s">
        <v>406</v>
      </c>
      <c r="D2254" t="s">
        <v>3736</v>
      </c>
      <c r="E2254" t="s">
        <v>497</v>
      </c>
    </row>
    <row r="2255" spans="2:5">
      <c r="B2255" t="s">
        <v>3737</v>
      </c>
      <c r="C2255">
        <v>511138</v>
      </c>
      <c r="D2255" t="s">
        <v>406</v>
      </c>
      <c r="E2255" t="s">
        <v>423</v>
      </c>
    </row>
    <row r="2256" spans="2:5">
      <c r="B2256" t="s">
        <v>3738</v>
      </c>
      <c r="C2256">
        <v>539599</v>
      </c>
      <c r="D2256" t="s">
        <v>406</v>
      </c>
      <c r="E2256" t="s">
        <v>440</v>
      </c>
    </row>
    <row r="2257" spans="2:5">
      <c r="B2257" t="s">
        <v>3739</v>
      </c>
      <c r="C2257">
        <v>523323</v>
      </c>
      <c r="D2257" t="s">
        <v>406</v>
      </c>
      <c r="E2257" t="s">
        <v>595</v>
      </c>
    </row>
    <row r="2258" spans="2:5">
      <c r="B2258" t="s">
        <v>3740</v>
      </c>
      <c r="C2258">
        <v>505585</v>
      </c>
      <c r="D2258" t="s">
        <v>406</v>
      </c>
      <c r="E2258" t="s">
        <v>827</v>
      </c>
    </row>
    <row r="2259" spans="2:5">
      <c r="B2259" t="s">
        <v>3741</v>
      </c>
      <c r="C2259">
        <v>507598</v>
      </c>
      <c r="D2259" t="s">
        <v>406</v>
      </c>
      <c r="E2259" t="s">
        <v>486</v>
      </c>
    </row>
    <row r="2260" spans="2:5">
      <c r="B2260" t="s">
        <v>3742</v>
      </c>
      <c r="C2260">
        <v>532400</v>
      </c>
      <c r="D2260" t="s">
        <v>3743</v>
      </c>
      <c r="E2260" t="s">
        <v>392</v>
      </c>
    </row>
    <row r="2261" spans="2:5">
      <c r="B2261" t="s">
        <v>3744</v>
      </c>
      <c r="C2261">
        <v>542651</v>
      </c>
      <c r="D2261" t="s">
        <v>3745</v>
      </c>
      <c r="E2261" t="s">
        <v>3746</v>
      </c>
    </row>
    <row r="2262" spans="2:5">
      <c r="B2262" t="s">
        <v>3747</v>
      </c>
      <c r="C2262">
        <v>542459</v>
      </c>
      <c r="D2262" t="s">
        <v>3748</v>
      </c>
      <c r="E2262" t="s">
        <v>3746</v>
      </c>
    </row>
    <row r="2263" spans="2:5">
      <c r="B2263" t="s">
        <v>3749</v>
      </c>
      <c r="C2263">
        <v>501261</v>
      </c>
      <c r="D2263" t="s">
        <v>406</v>
      </c>
      <c r="E2263" t="s">
        <v>389</v>
      </c>
    </row>
    <row r="2264" spans="2:5">
      <c r="B2264" t="s">
        <v>3750</v>
      </c>
      <c r="C2264">
        <v>530813</v>
      </c>
      <c r="D2264" t="s">
        <v>3751</v>
      </c>
      <c r="E2264" t="s">
        <v>466</v>
      </c>
    </row>
    <row r="2265" spans="2:5">
      <c r="B2265" t="s">
        <v>3752</v>
      </c>
      <c r="C2265">
        <v>524518</v>
      </c>
      <c r="D2265" t="s">
        <v>3753</v>
      </c>
      <c r="E2265" t="s">
        <v>444</v>
      </c>
    </row>
    <row r="2266" spans="2:5">
      <c r="B2266" t="s">
        <v>3754</v>
      </c>
      <c r="C2266">
        <v>530139</v>
      </c>
      <c r="D2266" t="s">
        <v>406</v>
      </c>
      <c r="E2266" t="s">
        <v>423</v>
      </c>
    </row>
    <row r="2267" spans="2:5">
      <c r="B2267" t="s">
        <v>3755</v>
      </c>
      <c r="C2267">
        <v>531328</v>
      </c>
      <c r="D2267" t="s">
        <v>406</v>
      </c>
      <c r="E2267" t="s">
        <v>1371</v>
      </c>
    </row>
    <row r="2268" spans="2:5">
      <c r="B2268" t="s">
        <v>3756</v>
      </c>
      <c r="C2268">
        <v>533482</v>
      </c>
      <c r="D2268" t="s">
        <v>3757</v>
      </c>
      <c r="E2268" t="s">
        <v>804</v>
      </c>
    </row>
    <row r="2269" spans="2:5">
      <c r="B2269" t="s">
        <v>3758</v>
      </c>
      <c r="C2269" t="s">
        <v>406</v>
      </c>
      <c r="D2269" t="s">
        <v>3759</v>
      </c>
      <c r="E2269" t="s">
        <v>417</v>
      </c>
    </row>
    <row r="2270" spans="2:5">
      <c r="B2270" t="s">
        <v>3760</v>
      </c>
      <c r="C2270">
        <v>539384</v>
      </c>
      <c r="D2270" t="s">
        <v>406</v>
      </c>
      <c r="E2270" t="s">
        <v>423</v>
      </c>
    </row>
    <row r="2271" spans="2:5">
      <c r="B2271" t="s">
        <v>3761</v>
      </c>
      <c r="C2271">
        <v>504392</v>
      </c>
      <c r="D2271" t="s">
        <v>406</v>
      </c>
      <c r="E2271" t="s">
        <v>389</v>
      </c>
    </row>
    <row r="2272" spans="2:5">
      <c r="B2272" t="s">
        <v>3762</v>
      </c>
      <c r="C2272">
        <v>526423</v>
      </c>
      <c r="D2272" t="s">
        <v>406</v>
      </c>
      <c r="E2272" t="s">
        <v>526</v>
      </c>
    </row>
    <row r="2273" spans="2:5">
      <c r="B2273" t="s">
        <v>3763</v>
      </c>
      <c r="C2273">
        <v>526423</v>
      </c>
      <c r="D2273" t="s">
        <v>406</v>
      </c>
      <c r="E2273" t="s">
        <v>526</v>
      </c>
    </row>
    <row r="2274" spans="2:5">
      <c r="B2274" t="s">
        <v>3764</v>
      </c>
      <c r="C2274">
        <v>533210</v>
      </c>
      <c r="D2274" t="s">
        <v>406</v>
      </c>
      <c r="E2274" t="s">
        <v>655</v>
      </c>
    </row>
    <row r="2275" spans="2:5">
      <c r="B2275" t="s">
        <v>3765</v>
      </c>
      <c r="C2275" t="s">
        <v>406</v>
      </c>
      <c r="D2275" t="s">
        <v>3766</v>
      </c>
      <c r="E2275" t="s">
        <v>417</v>
      </c>
    </row>
    <row r="2276" spans="2:5">
      <c r="B2276" t="s">
        <v>3767</v>
      </c>
      <c r="C2276">
        <v>523550</v>
      </c>
      <c r="D2276" t="s">
        <v>406</v>
      </c>
      <c r="E2276" t="s">
        <v>395</v>
      </c>
    </row>
    <row r="2277" spans="2:5">
      <c r="B2277" t="s">
        <v>3768</v>
      </c>
      <c r="C2277">
        <v>500249</v>
      </c>
      <c r="D2277" t="s">
        <v>3769</v>
      </c>
      <c r="E2277" t="s">
        <v>414</v>
      </c>
    </row>
    <row r="2278" spans="2:5">
      <c r="B2278" t="s">
        <v>3770</v>
      </c>
      <c r="C2278">
        <v>519421</v>
      </c>
      <c r="D2278" t="s">
        <v>406</v>
      </c>
      <c r="E2278" t="s">
        <v>466</v>
      </c>
    </row>
    <row r="2279" spans="2:5">
      <c r="B2279" t="s">
        <v>3771</v>
      </c>
      <c r="C2279" t="s">
        <v>406</v>
      </c>
      <c r="D2279" t="s">
        <v>3772</v>
      </c>
      <c r="E2279" t="s">
        <v>417</v>
      </c>
    </row>
    <row r="2280" spans="2:5">
      <c r="B2280" t="s">
        <v>3773</v>
      </c>
      <c r="C2280">
        <v>503626</v>
      </c>
      <c r="D2280" t="s">
        <v>406</v>
      </c>
      <c r="E2280" t="s">
        <v>389</v>
      </c>
    </row>
    <row r="2281" spans="2:5">
      <c r="B2281" t="s">
        <v>3774</v>
      </c>
      <c r="C2281">
        <v>532997</v>
      </c>
      <c r="D2281" t="s">
        <v>3775</v>
      </c>
      <c r="E2281" t="s">
        <v>545</v>
      </c>
    </row>
    <row r="2282" spans="2:5">
      <c r="B2282" t="s">
        <v>3776</v>
      </c>
      <c r="C2282">
        <v>530149</v>
      </c>
      <c r="D2282" t="s">
        <v>406</v>
      </c>
      <c r="E2282" t="s">
        <v>421</v>
      </c>
    </row>
    <row r="2283" spans="2:5">
      <c r="B2283" t="s">
        <v>3777</v>
      </c>
      <c r="C2283">
        <v>532081</v>
      </c>
      <c r="D2283" t="s">
        <v>3778</v>
      </c>
      <c r="E2283" t="s">
        <v>409</v>
      </c>
    </row>
    <row r="2284" spans="2:5">
      <c r="B2284" t="s">
        <v>3779</v>
      </c>
      <c r="C2284">
        <v>532937</v>
      </c>
      <c r="D2284" t="s">
        <v>406</v>
      </c>
      <c r="E2284" t="s">
        <v>400</v>
      </c>
    </row>
    <row r="2285" spans="2:5">
      <c r="B2285" t="s">
        <v>3780</v>
      </c>
      <c r="C2285">
        <v>539408</v>
      </c>
      <c r="D2285" t="s">
        <v>406</v>
      </c>
      <c r="E2285" t="s">
        <v>423</v>
      </c>
    </row>
    <row r="2286" spans="2:5">
      <c r="B2286" t="s">
        <v>3781</v>
      </c>
      <c r="C2286">
        <v>505299</v>
      </c>
      <c r="D2286" t="s">
        <v>406</v>
      </c>
      <c r="E2286" t="s">
        <v>414</v>
      </c>
    </row>
    <row r="2287" spans="2:5">
      <c r="B2287" t="s">
        <v>3782</v>
      </c>
      <c r="C2287">
        <v>513703</v>
      </c>
      <c r="D2287" t="s">
        <v>406</v>
      </c>
      <c r="E2287" t="s">
        <v>421</v>
      </c>
    </row>
    <row r="2288" spans="2:5">
      <c r="B2288" t="s">
        <v>3783</v>
      </c>
      <c r="C2288">
        <v>523594</v>
      </c>
      <c r="D2288" t="s">
        <v>406</v>
      </c>
      <c r="E2288" t="s">
        <v>526</v>
      </c>
    </row>
    <row r="2289" spans="2:5">
      <c r="B2289" t="s">
        <v>3784</v>
      </c>
      <c r="C2289">
        <v>511048</v>
      </c>
      <c r="D2289" t="s">
        <v>406</v>
      </c>
      <c r="E2289" t="s">
        <v>428</v>
      </c>
    </row>
    <row r="2290" spans="2:5">
      <c r="B2290" t="s">
        <v>3785</v>
      </c>
      <c r="C2290">
        <v>514240</v>
      </c>
      <c r="D2290" t="s">
        <v>406</v>
      </c>
      <c r="E2290" t="s">
        <v>421</v>
      </c>
    </row>
    <row r="2291" spans="2:5">
      <c r="B2291" t="s">
        <v>3786</v>
      </c>
      <c r="C2291">
        <v>536170</v>
      </c>
      <c r="D2291" t="s">
        <v>406</v>
      </c>
      <c r="E2291" t="s">
        <v>428</v>
      </c>
    </row>
    <row r="2292" spans="2:5">
      <c r="B2292" t="s">
        <v>3787</v>
      </c>
      <c r="C2292">
        <v>530421</v>
      </c>
      <c r="D2292" t="s">
        <v>406</v>
      </c>
      <c r="E2292" t="s">
        <v>454</v>
      </c>
    </row>
    <row r="2293" spans="2:5">
      <c r="B2293" t="s">
        <v>3788</v>
      </c>
      <c r="C2293">
        <v>531206</v>
      </c>
      <c r="D2293" t="s">
        <v>406</v>
      </c>
      <c r="E2293" t="s">
        <v>423</v>
      </c>
    </row>
    <row r="2294" spans="2:5">
      <c r="B2294" t="s">
        <v>3789</v>
      </c>
      <c r="C2294">
        <v>531882</v>
      </c>
      <c r="D2294" t="s">
        <v>3790</v>
      </c>
      <c r="E2294" t="s">
        <v>466</v>
      </c>
    </row>
    <row r="2295" spans="2:5">
      <c r="B2295" t="s">
        <v>3791</v>
      </c>
      <c r="C2295">
        <v>539997</v>
      </c>
      <c r="D2295" t="s">
        <v>406</v>
      </c>
      <c r="E2295" t="s">
        <v>444</v>
      </c>
    </row>
    <row r="2296" spans="2:5">
      <c r="B2296" t="s">
        <v>3792</v>
      </c>
      <c r="C2296">
        <v>537669</v>
      </c>
      <c r="D2296" t="s">
        <v>406</v>
      </c>
      <c r="E2296" t="s">
        <v>484</v>
      </c>
    </row>
    <row r="2297" spans="2:5">
      <c r="B2297" t="s">
        <v>3793</v>
      </c>
      <c r="C2297">
        <v>533519</v>
      </c>
      <c r="D2297" t="s">
        <v>3794</v>
      </c>
      <c r="E2297" t="s">
        <v>572</v>
      </c>
    </row>
    <row r="2298" spans="2:5">
      <c r="B2298" t="s">
        <v>3795</v>
      </c>
      <c r="C2298">
        <v>540115</v>
      </c>
      <c r="D2298" t="s">
        <v>3796</v>
      </c>
      <c r="E2298" t="s">
        <v>412</v>
      </c>
    </row>
    <row r="2299" spans="2:5">
      <c r="B2299" t="s">
        <v>3797</v>
      </c>
      <c r="C2299">
        <v>526947</v>
      </c>
      <c r="D2299" t="s">
        <v>3798</v>
      </c>
      <c r="E2299" t="s">
        <v>1452</v>
      </c>
    </row>
    <row r="2300" spans="2:5">
      <c r="B2300" t="s">
        <v>3799</v>
      </c>
      <c r="C2300">
        <v>505693</v>
      </c>
      <c r="D2300" t="s">
        <v>3800</v>
      </c>
      <c r="E2300" t="s">
        <v>591</v>
      </c>
    </row>
    <row r="2301" spans="2:5">
      <c r="B2301" t="s">
        <v>3801</v>
      </c>
      <c r="C2301">
        <v>524202</v>
      </c>
      <c r="D2301" t="s">
        <v>406</v>
      </c>
      <c r="E2301" t="s">
        <v>486</v>
      </c>
    </row>
    <row r="2302" spans="2:5">
      <c r="B2302" t="s">
        <v>3802</v>
      </c>
      <c r="C2302">
        <v>524202</v>
      </c>
      <c r="D2302" t="s">
        <v>406</v>
      </c>
      <c r="E2302" t="s">
        <v>486</v>
      </c>
    </row>
    <row r="2303" spans="2:5">
      <c r="B2303" t="s">
        <v>3803</v>
      </c>
      <c r="C2303">
        <v>540026</v>
      </c>
      <c r="D2303" t="s">
        <v>406</v>
      </c>
      <c r="E2303" t="s">
        <v>492</v>
      </c>
    </row>
    <row r="2304" spans="2:5">
      <c r="B2304" t="s">
        <v>3804</v>
      </c>
      <c r="C2304">
        <v>530577</v>
      </c>
      <c r="D2304" t="s">
        <v>406</v>
      </c>
      <c r="E2304" t="s">
        <v>423</v>
      </c>
    </row>
    <row r="2305" spans="2:5">
      <c r="B2305" t="s">
        <v>3805</v>
      </c>
      <c r="C2305">
        <v>524522</v>
      </c>
      <c r="D2305" t="s">
        <v>406</v>
      </c>
      <c r="E2305" t="s">
        <v>454</v>
      </c>
    </row>
    <row r="2306" spans="2:5">
      <c r="B2306" t="s">
        <v>3806</v>
      </c>
      <c r="C2306" t="s">
        <v>406</v>
      </c>
      <c r="D2306" t="s">
        <v>3807</v>
      </c>
      <c r="E2306" t="s">
        <v>417</v>
      </c>
    </row>
    <row r="2307" spans="2:5">
      <c r="B2307" t="s">
        <v>3808</v>
      </c>
      <c r="C2307">
        <v>531842</v>
      </c>
      <c r="D2307" t="s">
        <v>406</v>
      </c>
      <c r="E2307" t="s">
        <v>428</v>
      </c>
    </row>
    <row r="2308" spans="2:5">
      <c r="B2308" t="s">
        <v>3809</v>
      </c>
      <c r="C2308">
        <v>535387</v>
      </c>
      <c r="D2308" t="s">
        <v>406</v>
      </c>
      <c r="E2308" t="s">
        <v>421</v>
      </c>
    </row>
    <row r="2309" spans="2:5">
      <c r="B2309" t="s">
        <v>3810</v>
      </c>
      <c r="C2309">
        <v>535387</v>
      </c>
      <c r="D2309" t="s">
        <v>406</v>
      </c>
      <c r="E2309" t="s">
        <v>421</v>
      </c>
    </row>
    <row r="2310" spans="2:5">
      <c r="B2310" t="s">
        <v>3811</v>
      </c>
      <c r="C2310">
        <v>505302</v>
      </c>
      <c r="D2310" t="s">
        <v>406</v>
      </c>
      <c r="E2310" t="s">
        <v>414</v>
      </c>
    </row>
    <row r="2311" spans="2:5">
      <c r="B2311" t="s">
        <v>3812</v>
      </c>
      <c r="C2311">
        <v>504258</v>
      </c>
      <c r="D2311" t="s">
        <v>406</v>
      </c>
      <c r="E2311" t="s">
        <v>704</v>
      </c>
    </row>
    <row r="2312" spans="2:5">
      <c r="B2312" t="s">
        <v>3813</v>
      </c>
      <c r="C2312" t="s">
        <v>406</v>
      </c>
      <c r="D2312" t="s">
        <v>3814</v>
      </c>
      <c r="E2312" t="s">
        <v>497</v>
      </c>
    </row>
    <row r="2313" spans="2:5">
      <c r="B2313" t="s">
        <v>3815</v>
      </c>
      <c r="C2313">
        <v>500252</v>
      </c>
      <c r="D2313" t="s">
        <v>3816</v>
      </c>
      <c r="E2313" t="s">
        <v>414</v>
      </c>
    </row>
    <row r="2314" spans="2:5">
      <c r="B2314" t="s">
        <v>3817</v>
      </c>
      <c r="C2314">
        <v>502958</v>
      </c>
      <c r="D2314" t="s">
        <v>406</v>
      </c>
      <c r="E2314" t="s">
        <v>421</v>
      </c>
    </row>
    <row r="2315" spans="2:5">
      <c r="B2315" t="s">
        <v>3818</v>
      </c>
      <c r="C2315">
        <v>506079</v>
      </c>
      <c r="D2315" t="s">
        <v>3819</v>
      </c>
      <c r="E2315" t="s">
        <v>729</v>
      </c>
    </row>
    <row r="2316" spans="2:5">
      <c r="B2316" t="s">
        <v>3820</v>
      </c>
      <c r="C2316">
        <v>534690</v>
      </c>
      <c r="D2316" t="s">
        <v>3821</v>
      </c>
      <c r="E2316" t="s">
        <v>724</v>
      </c>
    </row>
    <row r="2317" spans="2:5">
      <c r="B2317" t="s">
        <v>3822</v>
      </c>
      <c r="C2317">
        <v>590075</v>
      </c>
      <c r="D2317" t="s">
        <v>3823</v>
      </c>
      <c r="E2317" t="s">
        <v>421</v>
      </c>
    </row>
    <row r="2318" spans="2:5">
      <c r="B2318" t="s">
        <v>3824</v>
      </c>
      <c r="C2318">
        <v>539841</v>
      </c>
      <c r="D2318" t="s">
        <v>406</v>
      </c>
      <c r="E2318" t="s">
        <v>727</v>
      </c>
    </row>
    <row r="2319" spans="2:5">
      <c r="B2319" t="s">
        <v>3825</v>
      </c>
      <c r="C2319">
        <v>509048</v>
      </c>
      <c r="D2319" t="s">
        <v>406</v>
      </c>
      <c r="E2319" t="s">
        <v>492</v>
      </c>
    </row>
    <row r="2320" spans="2:5">
      <c r="B2320" t="s">
        <v>3826</v>
      </c>
      <c r="C2320">
        <v>532275</v>
      </c>
      <c r="D2320" t="s">
        <v>406</v>
      </c>
      <c r="E2320" t="s">
        <v>423</v>
      </c>
    </row>
    <row r="2321" spans="2:5">
      <c r="B2321" t="s">
        <v>3827</v>
      </c>
      <c r="C2321">
        <v>533012</v>
      </c>
      <c r="D2321" t="s">
        <v>3828</v>
      </c>
      <c r="E2321" t="s">
        <v>492</v>
      </c>
    </row>
    <row r="2322" spans="2:5">
      <c r="B2322" t="s">
        <v>3829</v>
      </c>
      <c r="C2322">
        <v>540005</v>
      </c>
      <c r="D2322" t="s">
        <v>3830</v>
      </c>
      <c r="E2322" t="s">
        <v>392</v>
      </c>
    </row>
    <row r="2323" spans="2:5">
      <c r="B2323" t="s">
        <v>3831</v>
      </c>
      <c r="C2323">
        <v>500510</v>
      </c>
      <c r="D2323" t="s">
        <v>3832</v>
      </c>
      <c r="E2323" t="s">
        <v>804</v>
      </c>
    </row>
    <row r="2324" spans="2:5">
      <c r="B2324" t="s">
        <v>3833</v>
      </c>
      <c r="C2324">
        <v>540702</v>
      </c>
      <c r="D2324" t="s">
        <v>3834</v>
      </c>
      <c r="E2324" t="s">
        <v>595</v>
      </c>
    </row>
    <row r="2325" spans="2:5">
      <c r="B2325" t="s">
        <v>3835</v>
      </c>
      <c r="C2325">
        <v>531164</v>
      </c>
      <c r="D2325" t="s">
        <v>406</v>
      </c>
      <c r="E2325" t="s">
        <v>520</v>
      </c>
    </row>
    <row r="2326" spans="2:5">
      <c r="B2326" t="s">
        <v>3836</v>
      </c>
      <c r="C2326">
        <v>539909</v>
      </c>
      <c r="D2326" t="s">
        <v>406</v>
      </c>
      <c r="E2326" t="s">
        <v>423</v>
      </c>
    </row>
    <row r="2327" spans="2:5">
      <c r="B2327" t="s">
        <v>3837</v>
      </c>
      <c r="C2327" t="s">
        <v>406</v>
      </c>
      <c r="D2327" t="s">
        <v>3838</v>
      </c>
      <c r="E2327" t="s">
        <v>417</v>
      </c>
    </row>
    <row r="2328" spans="2:5">
      <c r="B2328" t="s">
        <v>3839</v>
      </c>
      <c r="C2328">
        <v>540222</v>
      </c>
      <c r="D2328" t="s">
        <v>3840</v>
      </c>
      <c r="E2328" t="s">
        <v>444</v>
      </c>
    </row>
    <row r="2329" spans="2:5">
      <c r="B2329" t="s">
        <v>3841</v>
      </c>
      <c r="C2329">
        <v>532829</v>
      </c>
      <c r="D2329" t="s">
        <v>406</v>
      </c>
      <c r="E2329" t="s">
        <v>832</v>
      </c>
    </row>
    <row r="2330" spans="2:5">
      <c r="B2330" t="s">
        <v>3842</v>
      </c>
      <c r="C2330" t="s">
        <v>406</v>
      </c>
      <c r="D2330" t="s">
        <v>3843</v>
      </c>
      <c r="E2330" t="s">
        <v>417</v>
      </c>
    </row>
    <row r="2331" spans="2:5">
      <c r="B2331" t="s">
        <v>3844</v>
      </c>
      <c r="C2331">
        <v>531288</v>
      </c>
      <c r="D2331" t="s">
        <v>406</v>
      </c>
      <c r="E2331" t="s">
        <v>423</v>
      </c>
    </row>
    <row r="2332" spans="2:5">
      <c r="B2332" t="s">
        <v>3845</v>
      </c>
      <c r="C2332">
        <v>540360</v>
      </c>
      <c r="D2332" t="s">
        <v>406</v>
      </c>
      <c r="E2332" t="s">
        <v>389</v>
      </c>
    </row>
    <row r="2333" spans="2:5">
      <c r="B2333" t="s">
        <v>3846</v>
      </c>
      <c r="C2333">
        <v>508306</v>
      </c>
      <c r="D2333" t="s">
        <v>406</v>
      </c>
      <c r="E2333" t="s">
        <v>813</v>
      </c>
    </row>
    <row r="2334" spans="2:5">
      <c r="B2334" t="s">
        <v>3847</v>
      </c>
      <c r="C2334">
        <v>517415</v>
      </c>
      <c r="D2334" t="s">
        <v>406</v>
      </c>
      <c r="E2334" t="s">
        <v>736</v>
      </c>
    </row>
    <row r="2335" spans="2:5">
      <c r="B2335" t="s">
        <v>3848</v>
      </c>
      <c r="C2335">
        <v>517518</v>
      </c>
      <c r="D2335" t="s">
        <v>3849</v>
      </c>
      <c r="E2335" t="s">
        <v>414</v>
      </c>
    </row>
    <row r="2336" spans="2:5">
      <c r="B2336" t="s">
        <v>3850</v>
      </c>
      <c r="C2336">
        <v>509046</v>
      </c>
      <c r="D2336" t="s">
        <v>406</v>
      </c>
      <c r="E2336" t="s">
        <v>827</v>
      </c>
    </row>
    <row r="2337" spans="2:5">
      <c r="B2337" t="s">
        <v>3851</v>
      </c>
      <c r="C2337">
        <v>780021</v>
      </c>
      <c r="D2337" t="s">
        <v>406</v>
      </c>
      <c r="E2337" t="s">
        <v>497</v>
      </c>
    </row>
    <row r="2338" spans="2:5">
      <c r="B2338" t="s">
        <v>3852</v>
      </c>
      <c r="C2338">
        <v>541233</v>
      </c>
      <c r="D2338" t="s">
        <v>3853</v>
      </c>
      <c r="E2338" t="s">
        <v>607</v>
      </c>
    </row>
    <row r="2339" spans="2:5">
      <c r="B2339" t="s">
        <v>3854</v>
      </c>
      <c r="C2339">
        <v>533602</v>
      </c>
      <c r="D2339" t="s">
        <v>406</v>
      </c>
      <c r="E2339" t="s">
        <v>426</v>
      </c>
    </row>
    <row r="2340" spans="2:5">
      <c r="B2340" t="s">
        <v>3855</v>
      </c>
      <c r="C2340">
        <v>541196</v>
      </c>
      <c r="D2340" t="s">
        <v>406</v>
      </c>
      <c r="E2340" t="s">
        <v>490</v>
      </c>
    </row>
    <row r="2341" spans="2:5">
      <c r="B2341" t="s">
        <v>3856</v>
      </c>
      <c r="C2341" t="s">
        <v>406</v>
      </c>
      <c r="D2341" t="s">
        <v>3857</v>
      </c>
      <c r="E2341" t="s">
        <v>417</v>
      </c>
    </row>
    <row r="2342" spans="2:5">
      <c r="B2342" t="s">
        <v>3858</v>
      </c>
      <c r="C2342" t="s">
        <v>406</v>
      </c>
      <c r="D2342" t="s">
        <v>3857</v>
      </c>
      <c r="E2342" t="s">
        <v>417</v>
      </c>
    </row>
    <row r="2343" spans="2:5">
      <c r="B2343" t="s">
        <v>3859</v>
      </c>
      <c r="C2343">
        <v>500250</v>
      </c>
      <c r="D2343" t="s">
        <v>3860</v>
      </c>
      <c r="E2343" t="s">
        <v>761</v>
      </c>
    </row>
    <row r="2344" spans="2:5">
      <c r="B2344" t="s">
        <v>3861</v>
      </c>
      <c r="C2344">
        <v>533007</v>
      </c>
      <c r="D2344" t="s">
        <v>3862</v>
      </c>
      <c r="E2344" t="s">
        <v>1326</v>
      </c>
    </row>
    <row r="2345" spans="2:5">
      <c r="B2345" t="s">
        <v>3863</v>
      </c>
      <c r="C2345" t="s">
        <v>406</v>
      </c>
      <c r="D2345" t="s">
        <v>3864</v>
      </c>
      <c r="E2345" t="s">
        <v>417</v>
      </c>
    </row>
    <row r="2346" spans="2:5">
      <c r="B2346" t="s">
        <v>3865</v>
      </c>
      <c r="C2346">
        <v>526596</v>
      </c>
      <c r="D2346" t="s">
        <v>3866</v>
      </c>
      <c r="E2346" t="s">
        <v>832</v>
      </c>
    </row>
    <row r="2347" spans="2:5">
      <c r="B2347" t="s">
        <v>3867</v>
      </c>
      <c r="C2347">
        <v>511593</v>
      </c>
      <c r="D2347" t="s">
        <v>406</v>
      </c>
      <c r="E2347" t="s">
        <v>423</v>
      </c>
    </row>
    <row r="2348" spans="2:5">
      <c r="B2348" t="s">
        <v>3868</v>
      </c>
      <c r="C2348">
        <v>531027</v>
      </c>
      <c r="D2348" t="s">
        <v>406</v>
      </c>
      <c r="E2348" t="s">
        <v>389</v>
      </c>
    </row>
    <row r="2349" spans="2:5">
      <c r="B2349" t="s">
        <v>3869</v>
      </c>
      <c r="C2349">
        <v>500253</v>
      </c>
      <c r="D2349" t="s">
        <v>3870</v>
      </c>
      <c r="E2349" t="s">
        <v>464</v>
      </c>
    </row>
    <row r="2350" spans="2:5">
      <c r="B2350" t="s">
        <v>3871</v>
      </c>
      <c r="C2350">
        <v>539927</v>
      </c>
      <c r="D2350" t="s">
        <v>406</v>
      </c>
      <c r="E2350" t="s">
        <v>490</v>
      </c>
    </row>
    <row r="2351" spans="2:5">
      <c r="B2351" t="s">
        <v>3872</v>
      </c>
      <c r="C2351">
        <v>507759</v>
      </c>
      <c r="D2351" t="s">
        <v>406</v>
      </c>
      <c r="E2351" t="s">
        <v>454</v>
      </c>
    </row>
    <row r="2352" spans="2:5">
      <c r="B2352" t="s">
        <v>3873</v>
      </c>
      <c r="C2352">
        <v>517463</v>
      </c>
      <c r="D2352" t="s">
        <v>3874</v>
      </c>
      <c r="E2352" t="s">
        <v>948</v>
      </c>
    </row>
    <row r="2353" spans="2:5">
      <c r="B2353" t="s">
        <v>3875</v>
      </c>
      <c r="C2353">
        <v>531241</v>
      </c>
      <c r="D2353" t="s">
        <v>3876</v>
      </c>
      <c r="E2353" t="s">
        <v>952</v>
      </c>
    </row>
    <row r="2354" spans="2:5">
      <c r="B2354" t="s">
        <v>3877</v>
      </c>
      <c r="C2354">
        <v>531633</v>
      </c>
      <c r="D2354" t="s">
        <v>3878</v>
      </c>
      <c r="E2354" t="s">
        <v>444</v>
      </c>
    </row>
    <row r="2355" spans="2:5">
      <c r="B2355" t="s">
        <v>3879</v>
      </c>
      <c r="C2355">
        <v>523457</v>
      </c>
      <c r="D2355" t="s">
        <v>3880</v>
      </c>
      <c r="E2355" t="s">
        <v>1442</v>
      </c>
    </row>
    <row r="2356" spans="2:5">
      <c r="B2356" t="s">
        <v>3881</v>
      </c>
      <c r="C2356">
        <v>523457</v>
      </c>
      <c r="D2356" t="s">
        <v>3882</v>
      </c>
      <c r="E2356" t="s">
        <v>1442</v>
      </c>
    </row>
    <row r="2357" spans="2:5">
      <c r="B2357" t="s">
        <v>3883</v>
      </c>
      <c r="C2357">
        <v>524748</v>
      </c>
      <c r="D2357" t="s">
        <v>406</v>
      </c>
      <c r="E2357" t="s">
        <v>454</v>
      </c>
    </row>
    <row r="2358" spans="2:5">
      <c r="B2358" t="s">
        <v>3884</v>
      </c>
      <c r="C2358">
        <v>526604</v>
      </c>
      <c r="D2358" t="s">
        <v>406</v>
      </c>
      <c r="E2358" t="s">
        <v>414</v>
      </c>
    </row>
    <row r="2359" spans="2:5">
      <c r="B2359" t="s">
        <v>3885</v>
      </c>
      <c r="C2359">
        <v>507912</v>
      </c>
      <c r="D2359" t="s">
        <v>406</v>
      </c>
      <c r="E2359" t="s">
        <v>389</v>
      </c>
    </row>
    <row r="2360" spans="2:5">
      <c r="B2360" t="s">
        <v>3886</v>
      </c>
      <c r="C2360">
        <v>540192</v>
      </c>
      <c r="D2360" t="s">
        <v>406</v>
      </c>
      <c r="E2360" t="s">
        <v>389</v>
      </c>
    </row>
    <row r="2361" spans="2:5">
      <c r="B2361" t="s">
        <v>3887</v>
      </c>
      <c r="C2361">
        <v>512455</v>
      </c>
      <c r="D2361" t="s">
        <v>406</v>
      </c>
      <c r="E2361" t="s">
        <v>438</v>
      </c>
    </row>
    <row r="2362" spans="2:5">
      <c r="B2362" t="s">
        <v>3888</v>
      </c>
      <c r="C2362">
        <v>539992</v>
      </c>
      <c r="D2362" t="s">
        <v>3889</v>
      </c>
      <c r="E2362" t="s">
        <v>414</v>
      </c>
    </row>
    <row r="2363" spans="2:5">
      <c r="B2363" t="s">
        <v>3890</v>
      </c>
      <c r="C2363">
        <v>590082</v>
      </c>
      <c r="D2363" t="s">
        <v>406</v>
      </c>
      <c r="E2363" t="s">
        <v>389</v>
      </c>
    </row>
    <row r="2364" spans="2:5">
      <c r="B2364" t="s">
        <v>3891</v>
      </c>
      <c r="C2364">
        <v>532740</v>
      </c>
      <c r="D2364" t="s">
        <v>3892</v>
      </c>
      <c r="E2364" t="s">
        <v>414</v>
      </c>
    </row>
    <row r="2365" spans="2:5">
      <c r="B2365" t="s">
        <v>3893</v>
      </c>
      <c r="C2365">
        <v>526568</v>
      </c>
      <c r="D2365" t="s">
        <v>406</v>
      </c>
      <c r="E2365" t="s">
        <v>813</v>
      </c>
    </row>
    <row r="2366" spans="2:5">
      <c r="B2366" t="s">
        <v>3894</v>
      </c>
      <c r="C2366">
        <v>534422</v>
      </c>
      <c r="D2366" t="s">
        <v>406</v>
      </c>
      <c r="E2366" t="s">
        <v>876</v>
      </c>
    </row>
    <row r="2367" spans="2:5">
      <c r="B2367" t="s">
        <v>3895</v>
      </c>
      <c r="C2367">
        <v>500284</v>
      </c>
      <c r="D2367" t="s">
        <v>406</v>
      </c>
      <c r="E2367" t="s">
        <v>454</v>
      </c>
    </row>
    <row r="2368" spans="2:5">
      <c r="B2368" t="s">
        <v>3896</v>
      </c>
      <c r="C2368">
        <v>530065</v>
      </c>
      <c r="D2368" t="s">
        <v>406</v>
      </c>
      <c r="E2368" t="s">
        <v>607</v>
      </c>
    </row>
    <row r="2369" spans="2:5">
      <c r="B2369" t="s">
        <v>3897</v>
      </c>
      <c r="C2369">
        <v>540952</v>
      </c>
      <c r="D2369" t="s">
        <v>406</v>
      </c>
      <c r="E2369" t="s">
        <v>520</v>
      </c>
    </row>
    <row r="2370" spans="2:5">
      <c r="B2370" t="s">
        <v>3898</v>
      </c>
      <c r="C2370">
        <v>523475</v>
      </c>
      <c r="D2370" t="s">
        <v>406</v>
      </c>
      <c r="E2370" t="s">
        <v>466</v>
      </c>
    </row>
    <row r="2371" spans="2:5">
      <c r="B2371" t="s">
        <v>3899</v>
      </c>
      <c r="C2371">
        <v>532998</v>
      </c>
      <c r="D2371" t="s">
        <v>3900</v>
      </c>
      <c r="E2371" t="s">
        <v>876</v>
      </c>
    </row>
    <row r="2372" spans="2:5">
      <c r="B2372" t="s">
        <v>3901</v>
      </c>
      <c r="C2372">
        <v>533343</v>
      </c>
      <c r="D2372" t="s">
        <v>3902</v>
      </c>
      <c r="E2372" t="s">
        <v>520</v>
      </c>
    </row>
    <row r="2373" spans="2:5">
      <c r="B2373" t="s">
        <v>3903</v>
      </c>
      <c r="C2373">
        <v>539227</v>
      </c>
      <c r="D2373" t="s">
        <v>406</v>
      </c>
      <c r="E2373" t="s">
        <v>414</v>
      </c>
    </row>
    <row r="2374" spans="2:5">
      <c r="B2374" t="s">
        <v>3904</v>
      </c>
      <c r="C2374">
        <v>514036</v>
      </c>
      <c r="D2374" t="s">
        <v>406</v>
      </c>
      <c r="E2374" t="s">
        <v>421</v>
      </c>
    </row>
    <row r="2375" spans="2:5">
      <c r="B2375" t="s">
        <v>3905</v>
      </c>
      <c r="C2375">
        <v>532783</v>
      </c>
      <c r="D2375" t="s">
        <v>3906</v>
      </c>
      <c r="E2375" t="s">
        <v>466</v>
      </c>
    </row>
    <row r="2376" spans="2:5">
      <c r="B2376" t="s">
        <v>3907</v>
      </c>
      <c r="C2376">
        <v>526179</v>
      </c>
      <c r="D2376" t="s">
        <v>406</v>
      </c>
      <c r="E2376" t="s">
        <v>643</v>
      </c>
    </row>
    <row r="2377" spans="2:5">
      <c r="B2377" t="s">
        <v>3908</v>
      </c>
      <c r="C2377">
        <v>512048</v>
      </c>
      <c r="D2377" t="s">
        <v>406</v>
      </c>
      <c r="E2377" t="s">
        <v>492</v>
      </c>
    </row>
    <row r="2378" spans="2:5">
      <c r="B2378" t="s">
        <v>3909</v>
      </c>
      <c r="C2378">
        <v>532796</v>
      </c>
      <c r="D2378" t="s">
        <v>3910</v>
      </c>
      <c r="E2378" t="s">
        <v>761</v>
      </c>
    </row>
    <row r="2379" spans="2:5">
      <c r="B2379" t="s">
        <v>3911</v>
      </c>
      <c r="C2379">
        <v>517206</v>
      </c>
      <c r="D2379" t="s">
        <v>3912</v>
      </c>
      <c r="E2379" t="s">
        <v>761</v>
      </c>
    </row>
    <row r="2380" spans="2:5">
      <c r="B2380" t="s">
        <v>3913</v>
      </c>
      <c r="C2380">
        <v>500257</v>
      </c>
      <c r="D2380" t="s">
        <v>3914</v>
      </c>
      <c r="E2380" t="s">
        <v>444</v>
      </c>
    </row>
    <row r="2381" spans="2:5">
      <c r="B2381" t="s">
        <v>3915</v>
      </c>
      <c r="C2381">
        <v>539542</v>
      </c>
      <c r="D2381" t="s">
        <v>3916</v>
      </c>
      <c r="E2381" t="s">
        <v>520</v>
      </c>
    </row>
    <row r="2382" spans="2:5">
      <c r="B2382" t="s">
        <v>3917</v>
      </c>
      <c r="C2382">
        <v>531402</v>
      </c>
      <c r="D2382" t="s">
        <v>406</v>
      </c>
      <c r="E2382" t="s">
        <v>428</v>
      </c>
    </row>
    <row r="2383" spans="2:5">
      <c r="B2383" t="s">
        <v>3918</v>
      </c>
      <c r="C2383">
        <v>500259</v>
      </c>
      <c r="D2383" t="s">
        <v>3919</v>
      </c>
      <c r="E2383" t="s">
        <v>444</v>
      </c>
    </row>
    <row r="2384" spans="2:5">
      <c r="B2384" t="s">
        <v>3920</v>
      </c>
      <c r="C2384">
        <v>530689</v>
      </c>
      <c r="D2384" t="s">
        <v>406</v>
      </c>
      <c r="E2384" t="s">
        <v>588</v>
      </c>
    </row>
    <row r="2385" spans="2:5">
      <c r="B2385" t="s">
        <v>3921</v>
      </c>
      <c r="C2385">
        <v>505320</v>
      </c>
      <c r="D2385" t="s">
        <v>406</v>
      </c>
      <c r="E2385" t="s">
        <v>414</v>
      </c>
    </row>
    <row r="2386" spans="2:5">
      <c r="B2386" t="s">
        <v>3922</v>
      </c>
      <c r="C2386">
        <v>534532</v>
      </c>
      <c r="D2386" t="s">
        <v>3923</v>
      </c>
      <c r="E2386" t="s">
        <v>520</v>
      </c>
    </row>
    <row r="2387" spans="2:5">
      <c r="B2387" t="s">
        <v>3924</v>
      </c>
      <c r="C2387">
        <v>526935</v>
      </c>
      <c r="D2387" t="s">
        <v>406</v>
      </c>
      <c r="E2387" t="s">
        <v>389</v>
      </c>
    </row>
    <row r="2388" spans="2:5">
      <c r="B2388" t="s">
        <v>3925</v>
      </c>
      <c r="C2388">
        <v>538890</v>
      </c>
      <c r="D2388" t="s">
        <v>406</v>
      </c>
      <c r="E2388" t="s">
        <v>421</v>
      </c>
    </row>
    <row r="2389" spans="2:5">
      <c r="B2389" t="s">
        <v>3926</v>
      </c>
      <c r="C2389">
        <v>538890</v>
      </c>
      <c r="D2389" t="s">
        <v>406</v>
      </c>
      <c r="E2389" t="s">
        <v>421</v>
      </c>
    </row>
    <row r="2390" spans="2:5">
      <c r="B2390" t="s">
        <v>3927</v>
      </c>
      <c r="C2390" t="s">
        <v>406</v>
      </c>
      <c r="D2390" t="s">
        <v>3928</v>
      </c>
      <c r="E2390" t="s">
        <v>417</v>
      </c>
    </row>
    <row r="2391" spans="2:5">
      <c r="B2391" t="s">
        <v>3929</v>
      </c>
      <c r="C2391">
        <v>506543</v>
      </c>
      <c r="D2391" t="s">
        <v>406</v>
      </c>
      <c r="E2391" t="s">
        <v>914</v>
      </c>
    </row>
    <row r="2392" spans="2:5">
      <c r="B2392" t="s">
        <v>3930</v>
      </c>
      <c r="C2392">
        <v>532906</v>
      </c>
      <c r="D2392" t="s">
        <v>3931</v>
      </c>
      <c r="E2392" t="s">
        <v>804</v>
      </c>
    </row>
    <row r="2393" spans="2:5">
      <c r="B2393" t="s">
        <v>3932</v>
      </c>
      <c r="C2393">
        <v>507836</v>
      </c>
      <c r="D2393" t="s">
        <v>406</v>
      </c>
      <c r="E2393" t="s">
        <v>607</v>
      </c>
    </row>
    <row r="2394" spans="2:5">
      <c r="B2394" t="s">
        <v>3933</v>
      </c>
      <c r="C2394">
        <v>507836</v>
      </c>
      <c r="D2394" t="s">
        <v>406</v>
      </c>
      <c r="E2394" t="s">
        <v>607</v>
      </c>
    </row>
    <row r="2395" spans="2:5">
      <c r="B2395" t="s">
        <v>3934</v>
      </c>
      <c r="C2395">
        <v>541973</v>
      </c>
      <c r="D2395" t="s">
        <v>406</v>
      </c>
      <c r="E2395" t="s">
        <v>607</v>
      </c>
    </row>
    <row r="2396" spans="2:5">
      <c r="B2396" t="s">
        <v>3935</v>
      </c>
      <c r="C2396">
        <v>523248</v>
      </c>
      <c r="D2396" t="s">
        <v>406</v>
      </c>
      <c r="E2396" t="s">
        <v>526</v>
      </c>
    </row>
    <row r="2397" spans="2:5">
      <c r="B2397" t="s">
        <v>3936</v>
      </c>
      <c r="C2397">
        <v>501471</v>
      </c>
      <c r="D2397" t="s">
        <v>406</v>
      </c>
      <c r="E2397" t="s">
        <v>428</v>
      </c>
    </row>
    <row r="2398" spans="2:5">
      <c r="B2398" t="s">
        <v>3937</v>
      </c>
      <c r="C2398" t="s">
        <v>406</v>
      </c>
      <c r="D2398" t="s">
        <v>3938</v>
      </c>
      <c r="E2398" t="s">
        <v>417</v>
      </c>
    </row>
    <row r="2399" spans="2:5">
      <c r="B2399" t="s">
        <v>3939</v>
      </c>
      <c r="C2399">
        <v>512600</v>
      </c>
      <c r="D2399" t="s">
        <v>406</v>
      </c>
      <c r="E2399" t="s">
        <v>428</v>
      </c>
    </row>
    <row r="2400" spans="2:5">
      <c r="B2400" t="s">
        <v>3940</v>
      </c>
      <c r="C2400" t="s">
        <v>406</v>
      </c>
      <c r="D2400" t="s">
        <v>3941</v>
      </c>
      <c r="E2400" t="s">
        <v>417</v>
      </c>
    </row>
    <row r="2401" spans="2:5">
      <c r="B2401" t="s">
        <v>3942</v>
      </c>
      <c r="C2401">
        <v>539894</v>
      </c>
      <c r="D2401" t="s">
        <v>406</v>
      </c>
      <c r="E2401" t="s">
        <v>804</v>
      </c>
    </row>
    <row r="2402" spans="2:5">
      <c r="B2402" t="s">
        <v>3943</v>
      </c>
      <c r="C2402">
        <v>515093</v>
      </c>
      <c r="D2402" t="s">
        <v>3944</v>
      </c>
      <c r="E2402" t="s">
        <v>934</v>
      </c>
    </row>
    <row r="2403" spans="2:5">
      <c r="B2403" t="s">
        <v>3945</v>
      </c>
      <c r="C2403">
        <v>780009</v>
      </c>
      <c r="D2403" t="s">
        <v>406</v>
      </c>
      <c r="E2403" t="s">
        <v>497</v>
      </c>
    </row>
    <row r="2404" spans="2:5">
      <c r="B2404" t="s">
        <v>3946</v>
      </c>
      <c r="C2404">
        <v>531497</v>
      </c>
      <c r="D2404" t="s">
        <v>3947</v>
      </c>
      <c r="E2404" t="s">
        <v>804</v>
      </c>
    </row>
    <row r="2405" spans="2:5">
      <c r="B2405" t="s">
        <v>3948</v>
      </c>
      <c r="C2405">
        <v>519279</v>
      </c>
      <c r="D2405" t="s">
        <v>406</v>
      </c>
      <c r="E2405" t="s">
        <v>604</v>
      </c>
    </row>
    <row r="2406" spans="2:5">
      <c r="B2406" t="s">
        <v>3949</v>
      </c>
      <c r="C2406">
        <v>515059</v>
      </c>
      <c r="D2406" t="s">
        <v>406</v>
      </c>
      <c r="E2406" t="s">
        <v>655</v>
      </c>
    </row>
    <row r="2407" spans="2:5">
      <c r="B2407" t="s">
        <v>3950</v>
      </c>
      <c r="C2407">
        <v>511000</v>
      </c>
      <c r="D2407" t="s">
        <v>406</v>
      </c>
      <c r="E2407" t="s">
        <v>423</v>
      </c>
    </row>
    <row r="2408" spans="2:5">
      <c r="B2408" t="s">
        <v>3951</v>
      </c>
      <c r="C2408">
        <v>531910</v>
      </c>
      <c r="D2408" t="s">
        <v>406</v>
      </c>
      <c r="E2408" t="s">
        <v>444</v>
      </c>
    </row>
    <row r="2409" spans="2:5">
      <c r="B2409" t="s">
        <v>3952</v>
      </c>
      <c r="C2409" t="s">
        <v>406</v>
      </c>
      <c r="D2409" t="s">
        <v>3953</v>
      </c>
      <c r="E2409" t="s">
        <v>417</v>
      </c>
    </row>
    <row r="2410" spans="2:5">
      <c r="B2410" t="s">
        <v>3954</v>
      </c>
      <c r="C2410" t="s">
        <v>406</v>
      </c>
      <c r="D2410" t="s">
        <v>3955</v>
      </c>
      <c r="E2410" t="s">
        <v>417</v>
      </c>
    </row>
    <row r="2411" spans="2:5">
      <c r="B2411" t="s">
        <v>3956</v>
      </c>
      <c r="C2411">
        <v>590134</v>
      </c>
      <c r="D2411" t="s">
        <v>3957</v>
      </c>
      <c r="E2411" t="s">
        <v>914</v>
      </c>
    </row>
    <row r="2412" spans="2:5">
      <c r="B2412" t="s">
        <v>3958</v>
      </c>
      <c r="C2412">
        <v>538401</v>
      </c>
      <c r="D2412" t="s">
        <v>406</v>
      </c>
      <c r="E2412" t="s">
        <v>948</v>
      </c>
    </row>
    <row r="2413" spans="2:5">
      <c r="B2413" t="s">
        <v>3959</v>
      </c>
      <c r="C2413">
        <v>500264</v>
      </c>
      <c r="D2413" t="s">
        <v>406</v>
      </c>
      <c r="E2413" t="s">
        <v>421</v>
      </c>
    </row>
    <row r="2414" spans="2:5">
      <c r="B2414" t="s">
        <v>3960</v>
      </c>
      <c r="C2414">
        <v>540650</v>
      </c>
      <c r="D2414" t="s">
        <v>3961</v>
      </c>
      <c r="E2414" t="s">
        <v>1105</v>
      </c>
    </row>
    <row r="2415" spans="2:5">
      <c r="B2415" t="s">
        <v>3962</v>
      </c>
      <c r="C2415">
        <v>524000</v>
      </c>
      <c r="D2415" t="s">
        <v>3963</v>
      </c>
      <c r="E2415" t="s">
        <v>423</v>
      </c>
    </row>
    <row r="2416" spans="2:5">
      <c r="B2416" t="s">
        <v>3964</v>
      </c>
      <c r="C2416">
        <v>517449</v>
      </c>
      <c r="D2416" t="s">
        <v>406</v>
      </c>
      <c r="E2416" t="s">
        <v>1326</v>
      </c>
    </row>
    <row r="2417" spans="2:5">
      <c r="B2417" t="s">
        <v>3965</v>
      </c>
      <c r="C2417">
        <v>512377</v>
      </c>
      <c r="D2417" t="s">
        <v>406</v>
      </c>
      <c r="E2417" t="s">
        <v>827</v>
      </c>
    </row>
    <row r="2418" spans="2:5">
      <c r="B2418" t="s">
        <v>3966</v>
      </c>
      <c r="C2418">
        <v>532896</v>
      </c>
      <c r="D2418" t="s">
        <v>3967</v>
      </c>
      <c r="E2418" t="s">
        <v>400</v>
      </c>
    </row>
    <row r="2419" spans="2:5">
      <c r="B2419" t="s">
        <v>3968</v>
      </c>
      <c r="C2419">
        <v>523384</v>
      </c>
      <c r="D2419" t="s">
        <v>3969</v>
      </c>
      <c r="E2419" t="s">
        <v>423</v>
      </c>
    </row>
    <row r="2420" spans="2:5">
      <c r="B2420" t="s">
        <v>3970</v>
      </c>
      <c r="C2420">
        <v>519612</v>
      </c>
      <c r="D2420" t="s">
        <v>406</v>
      </c>
      <c r="E2420" t="s">
        <v>466</v>
      </c>
    </row>
    <row r="2421" spans="2:5">
      <c r="B2421" t="s">
        <v>3971</v>
      </c>
      <c r="C2421">
        <v>514450</v>
      </c>
      <c r="D2421" t="s">
        <v>406</v>
      </c>
      <c r="E2421" t="s">
        <v>1326</v>
      </c>
    </row>
    <row r="2422" spans="2:5">
      <c r="B2422" t="s">
        <v>3972</v>
      </c>
      <c r="C2422">
        <v>513460</v>
      </c>
      <c r="D2422" t="s">
        <v>406</v>
      </c>
      <c r="E2422" t="s">
        <v>729</v>
      </c>
    </row>
    <row r="2423" spans="2:5">
      <c r="B2423" t="s">
        <v>3973</v>
      </c>
      <c r="C2423">
        <v>513554</v>
      </c>
      <c r="D2423" t="s">
        <v>3974</v>
      </c>
      <c r="E2423" t="s">
        <v>729</v>
      </c>
    </row>
    <row r="2424" spans="2:5">
      <c r="B2424" t="s">
        <v>3975</v>
      </c>
      <c r="C2424">
        <v>531515</v>
      </c>
      <c r="D2424" t="s">
        <v>406</v>
      </c>
      <c r="E2424" t="s">
        <v>428</v>
      </c>
    </row>
    <row r="2425" spans="2:5">
      <c r="B2425" t="s">
        <v>3976</v>
      </c>
      <c r="C2425">
        <v>539957</v>
      </c>
      <c r="D2425" t="s">
        <v>3977</v>
      </c>
      <c r="E2425" t="s">
        <v>431</v>
      </c>
    </row>
    <row r="2426" spans="2:5">
      <c r="B2426" t="s">
        <v>3978</v>
      </c>
      <c r="C2426">
        <v>500108</v>
      </c>
      <c r="D2426" t="s">
        <v>3979</v>
      </c>
      <c r="E2426" t="s">
        <v>1350</v>
      </c>
    </row>
    <row r="2427" spans="2:5">
      <c r="B2427" t="s">
        <v>3980</v>
      </c>
      <c r="C2427">
        <v>530441</v>
      </c>
      <c r="D2427" t="s">
        <v>406</v>
      </c>
      <c r="E2427" t="s">
        <v>827</v>
      </c>
    </row>
    <row r="2428" spans="2:5">
      <c r="B2428" t="s">
        <v>3981</v>
      </c>
      <c r="C2428">
        <v>530441</v>
      </c>
      <c r="D2428" t="s">
        <v>406</v>
      </c>
      <c r="E2428" t="s">
        <v>827</v>
      </c>
    </row>
    <row r="2429" spans="2:5">
      <c r="B2429" t="s">
        <v>3982</v>
      </c>
      <c r="C2429">
        <v>505523</v>
      </c>
      <c r="D2429" t="s">
        <v>406</v>
      </c>
      <c r="E2429" t="s">
        <v>428</v>
      </c>
    </row>
    <row r="2430" spans="2:5">
      <c r="B2430" t="s">
        <v>3983</v>
      </c>
      <c r="C2430">
        <v>500266</v>
      </c>
      <c r="D2430" t="s">
        <v>3984</v>
      </c>
      <c r="E2430" t="s">
        <v>426</v>
      </c>
    </row>
    <row r="2431" spans="2:5">
      <c r="B2431" t="s">
        <v>3985</v>
      </c>
      <c r="C2431">
        <v>500265</v>
      </c>
      <c r="D2431" t="s">
        <v>3986</v>
      </c>
      <c r="E2431" t="s">
        <v>804</v>
      </c>
    </row>
    <row r="2432" spans="2:5">
      <c r="B2432" t="s">
        <v>3987</v>
      </c>
      <c r="C2432">
        <v>526795</v>
      </c>
      <c r="D2432" t="s">
        <v>406</v>
      </c>
      <c r="E2432" t="s">
        <v>478</v>
      </c>
    </row>
    <row r="2433" spans="2:5">
      <c r="B2433" t="s">
        <v>3988</v>
      </c>
      <c r="C2433">
        <v>512337</v>
      </c>
      <c r="D2433" t="s">
        <v>406</v>
      </c>
      <c r="E2433" t="s">
        <v>428</v>
      </c>
    </row>
    <row r="2434" spans="2:5">
      <c r="B2434" t="s">
        <v>3989</v>
      </c>
      <c r="C2434">
        <v>539383</v>
      </c>
      <c r="D2434" t="s">
        <v>406</v>
      </c>
      <c r="E2434" t="s">
        <v>392</v>
      </c>
    </row>
    <row r="2435" spans="2:5">
      <c r="B2435" t="s">
        <v>3990</v>
      </c>
      <c r="C2435">
        <v>531648</v>
      </c>
      <c r="D2435" t="s">
        <v>406</v>
      </c>
      <c r="E2435" t="s">
        <v>480</v>
      </c>
    </row>
    <row r="2436" spans="2:5">
      <c r="B2436" t="s">
        <v>3991</v>
      </c>
      <c r="C2436">
        <v>542677</v>
      </c>
      <c r="D2436" t="s">
        <v>3992</v>
      </c>
      <c r="E2436" t="s">
        <v>492</v>
      </c>
    </row>
    <row r="2437" spans="2:5">
      <c r="B2437" t="s">
        <v>3993</v>
      </c>
      <c r="C2437" t="s">
        <v>406</v>
      </c>
      <c r="D2437" t="s">
        <v>3994</v>
      </c>
      <c r="E2437" t="s">
        <v>417</v>
      </c>
    </row>
    <row r="2438" spans="2:5">
      <c r="B2438" t="s">
        <v>3995</v>
      </c>
      <c r="C2438" t="s">
        <v>406</v>
      </c>
      <c r="D2438" t="s">
        <v>3996</v>
      </c>
      <c r="E2438" t="s">
        <v>417</v>
      </c>
    </row>
    <row r="2439" spans="2:5">
      <c r="B2439" t="s">
        <v>3997</v>
      </c>
      <c r="C2439">
        <v>532720</v>
      </c>
      <c r="D2439" t="s">
        <v>3998</v>
      </c>
      <c r="E2439" t="s">
        <v>423</v>
      </c>
    </row>
    <row r="2440" spans="2:5">
      <c r="B2440" t="s">
        <v>3999</v>
      </c>
      <c r="C2440">
        <v>500520</v>
      </c>
      <c r="D2440" t="s">
        <v>4000</v>
      </c>
      <c r="E2440" t="s">
        <v>2336</v>
      </c>
    </row>
    <row r="2441" spans="2:5">
      <c r="B2441" t="s">
        <v>4001</v>
      </c>
      <c r="C2441">
        <v>532756</v>
      </c>
      <c r="D2441" t="s">
        <v>4002</v>
      </c>
      <c r="E2441" t="s">
        <v>1326</v>
      </c>
    </row>
    <row r="2442" spans="2:5">
      <c r="B2442" t="s">
        <v>4003</v>
      </c>
      <c r="C2442">
        <v>533088</v>
      </c>
      <c r="D2442" t="s">
        <v>4004</v>
      </c>
      <c r="E2442" t="s">
        <v>607</v>
      </c>
    </row>
    <row r="2443" spans="2:5">
      <c r="B2443" t="s">
        <v>4005</v>
      </c>
      <c r="C2443">
        <v>533088</v>
      </c>
      <c r="D2443" t="s">
        <v>4004</v>
      </c>
      <c r="E2443" t="s">
        <v>607</v>
      </c>
    </row>
    <row r="2444" spans="2:5">
      <c r="B2444" t="s">
        <v>4006</v>
      </c>
      <c r="C2444">
        <v>532313</v>
      </c>
      <c r="D2444" t="s">
        <v>4007</v>
      </c>
      <c r="E2444" t="s">
        <v>492</v>
      </c>
    </row>
    <row r="2445" spans="2:5">
      <c r="B2445" t="s">
        <v>4008</v>
      </c>
      <c r="C2445">
        <v>540768</v>
      </c>
      <c r="D2445" t="s">
        <v>4009</v>
      </c>
      <c r="E2445" t="s">
        <v>727</v>
      </c>
    </row>
    <row r="2446" spans="2:5">
      <c r="B2446" t="s">
        <v>4010</v>
      </c>
      <c r="C2446">
        <v>542503</v>
      </c>
      <c r="D2446" t="s">
        <v>4011</v>
      </c>
      <c r="E2446" t="s">
        <v>2384</v>
      </c>
    </row>
    <row r="2447" spans="2:5">
      <c r="B2447" t="s">
        <v>4012</v>
      </c>
      <c r="C2447">
        <v>590078</v>
      </c>
      <c r="D2447" t="s">
        <v>4013</v>
      </c>
      <c r="E2447" t="s">
        <v>438</v>
      </c>
    </row>
    <row r="2448" spans="2:5">
      <c r="B2448" t="s">
        <v>4014</v>
      </c>
      <c r="C2448">
        <v>513430</v>
      </c>
      <c r="D2448" t="s">
        <v>406</v>
      </c>
      <c r="E2448" t="s">
        <v>711</v>
      </c>
    </row>
    <row r="2449" spans="2:5">
      <c r="B2449" t="s">
        <v>4015</v>
      </c>
      <c r="C2449">
        <v>539289</v>
      </c>
      <c r="D2449" t="s">
        <v>4016</v>
      </c>
      <c r="E2449" t="s">
        <v>392</v>
      </c>
    </row>
    <row r="2450" spans="2:5">
      <c r="B2450" t="s">
        <v>4017</v>
      </c>
      <c r="C2450">
        <v>500267</v>
      </c>
      <c r="D2450" t="s">
        <v>406</v>
      </c>
      <c r="E2450" t="s">
        <v>1064</v>
      </c>
    </row>
    <row r="2451" spans="2:5">
      <c r="B2451" t="s">
        <v>4018</v>
      </c>
      <c r="C2451">
        <v>539229</v>
      </c>
      <c r="D2451" t="s">
        <v>406</v>
      </c>
      <c r="E2451" t="s">
        <v>395</v>
      </c>
    </row>
    <row r="2452" spans="2:5">
      <c r="B2452" t="s">
        <v>4019</v>
      </c>
      <c r="C2452">
        <v>506919</v>
      </c>
      <c r="D2452" t="s">
        <v>406</v>
      </c>
      <c r="E2452" t="s">
        <v>444</v>
      </c>
    </row>
    <row r="2453" spans="2:5">
      <c r="B2453" t="s">
        <v>4020</v>
      </c>
      <c r="C2453">
        <v>539400</v>
      </c>
      <c r="D2453" t="s">
        <v>406</v>
      </c>
      <c r="E2453" t="s">
        <v>520</v>
      </c>
    </row>
    <row r="2454" spans="2:5">
      <c r="B2454" t="s">
        <v>4021</v>
      </c>
      <c r="C2454">
        <v>539400</v>
      </c>
      <c r="D2454" t="s">
        <v>406</v>
      </c>
      <c r="E2454" t="s">
        <v>520</v>
      </c>
    </row>
    <row r="2455" spans="2:5">
      <c r="B2455" t="s">
        <v>4022</v>
      </c>
      <c r="C2455">
        <v>532728</v>
      </c>
      <c r="D2455" t="s">
        <v>4023</v>
      </c>
      <c r="E2455" t="s">
        <v>400</v>
      </c>
    </row>
    <row r="2456" spans="2:5">
      <c r="B2456" t="s">
        <v>4024</v>
      </c>
      <c r="C2456">
        <v>513269</v>
      </c>
      <c r="D2456" t="s">
        <v>4025</v>
      </c>
      <c r="E2456" t="s">
        <v>804</v>
      </c>
    </row>
    <row r="2457" spans="2:5">
      <c r="B2457" t="s">
        <v>4026</v>
      </c>
      <c r="C2457">
        <v>513269</v>
      </c>
      <c r="D2457" t="s">
        <v>4025</v>
      </c>
      <c r="E2457" t="s">
        <v>804</v>
      </c>
    </row>
    <row r="2458" spans="2:5">
      <c r="B2458" t="s">
        <v>4027</v>
      </c>
      <c r="C2458">
        <v>533169</v>
      </c>
      <c r="D2458" t="s">
        <v>4028</v>
      </c>
      <c r="E2458" t="s">
        <v>804</v>
      </c>
    </row>
    <row r="2459" spans="2:5">
      <c r="B2459" t="s">
        <v>4029</v>
      </c>
      <c r="C2459">
        <v>539045</v>
      </c>
      <c r="D2459" t="s">
        <v>4030</v>
      </c>
      <c r="E2459" t="s">
        <v>711</v>
      </c>
    </row>
    <row r="2460" spans="2:5">
      <c r="B2460" t="s">
        <v>4031</v>
      </c>
      <c r="C2460">
        <v>539046</v>
      </c>
      <c r="D2460" t="s">
        <v>4032</v>
      </c>
      <c r="E2460" t="s">
        <v>438</v>
      </c>
    </row>
    <row r="2461" spans="2:5">
      <c r="B2461" t="s">
        <v>4033</v>
      </c>
      <c r="C2461">
        <v>532932</v>
      </c>
      <c r="D2461" t="s">
        <v>4034</v>
      </c>
      <c r="E2461" t="s">
        <v>601</v>
      </c>
    </row>
    <row r="2462" spans="2:5">
      <c r="B2462" t="s">
        <v>4035</v>
      </c>
      <c r="C2462">
        <v>539044</v>
      </c>
      <c r="D2462" t="s">
        <v>4036</v>
      </c>
      <c r="E2462" t="s">
        <v>438</v>
      </c>
    </row>
    <row r="2463" spans="2:5">
      <c r="B2463" t="s">
        <v>4037</v>
      </c>
      <c r="C2463">
        <v>500268</v>
      </c>
      <c r="D2463" t="s">
        <v>4038</v>
      </c>
      <c r="E2463" t="s">
        <v>620</v>
      </c>
    </row>
    <row r="2464" spans="2:5">
      <c r="B2464" t="s">
        <v>4039</v>
      </c>
      <c r="C2464">
        <v>531213</v>
      </c>
      <c r="D2464" t="s">
        <v>4040</v>
      </c>
      <c r="E2464" t="s">
        <v>423</v>
      </c>
    </row>
    <row r="2465" spans="2:5">
      <c r="B2465" t="s">
        <v>4041</v>
      </c>
      <c r="C2465">
        <v>540402</v>
      </c>
      <c r="D2465" t="s">
        <v>406</v>
      </c>
      <c r="E2465" t="s">
        <v>492</v>
      </c>
    </row>
    <row r="2466" spans="2:5">
      <c r="B2466" t="s">
        <v>4042</v>
      </c>
      <c r="C2466" t="s">
        <v>406</v>
      </c>
      <c r="D2466" t="s">
        <v>4043</v>
      </c>
      <c r="E2466" t="s">
        <v>417</v>
      </c>
    </row>
    <row r="2467" spans="2:5">
      <c r="B2467" t="s">
        <v>4044</v>
      </c>
      <c r="C2467">
        <v>533204</v>
      </c>
      <c r="D2467" t="s">
        <v>4045</v>
      </c>
      <c r="E2467" t="s">
        <v>421</v>
      </c>
    </row>
    <row r="2468" spans="2:5">
      <c r="B2468" t="s">
        <v>4046</v>
      </c>
      <c r="C2468">
        <v>505850</v>
      </c>
      <c r="D2468" t="s">
        <v>4047</v>
      </c>
      <c r="E2468" t="s">
        <v>423</v>
      </c>
    </row>
    <row r="2469" spans="2:5">
      <c r="B2469" t="s">
        <v>4048</v>
      </c>
      <c r="C2469">
        <v>502157</v>
      </c>
      <c r="D2469" t="s">
        <v>4049</v>
      </c>
      <c r="E2469" t="s">
        <v>419</v>
      </c>
    </row>
    <row r="2470" spans="2:5">
      <c r="B2470" t="s">
        <v>4050</v>
      </c>
      <c r="C2470">
        <v>532637</v>
      </c>
      <c r="D2470" t="s">
        <v>4051</v>
      </c>
      <c r="E2470" t="s">
        <v>444</v>
      </c>
    </row>
    <row r="2471" spans="2:5">
      <c r="B2471" t="s">
        <v>4052</v>
      </c>
      <c r="C2471">
        <v>537800</v>
      </c>
      <c r="D2471" t="s">
        <v>406</v>
      </c>
      <c r="E2471" t="s">
        <v>423</v>
      </c>
    </row>
    <row r="2472" spans="2:5">
      <c r="B2472" t="s">
        <v>4053</v>
      </c>
      <c r="C2472">
        <v>514418</v>
      </c>
      <c r="D2472" t="s">
        <v>406</v>
      </c>
      <c r="E2472" t="s">
        <v>454</v>
      </c>
    </row>
    <row r="2473" spans="2:5">
      <c r="B2473" t="s">
        <v>4054</v>
      </c>
      <c r="C2473">
        <v>539275</v>
      </c>
      <c r="D2473" t="s">
        <v>406</v>
      </c>
      <c r="E2473" t="s">
        <v>604</v>
      </c>
    </row>
    <row r="2474" spans="2:5">
      <c r="B2474" t="s">
        <v>4055</v>
      </c>
      <c r="C2474">
        <v>516007</v>
      </c>
      <c r="D2474" t="s">
        <v>4056</v>
      </c>
      <c r="E2474" t="s">
        <v>901</v>
      </c>
    </row>
    <row r="2475" spans="2:5">
      <c r="B2475" t="s">
        <v>4057</v>
      </c>
      <c r="C2475">
        <v>530011</v>
      </c>
      <c r="D2475" t="s">
        <v>4058</v>
      </c>
      <c r="E2475" t="s">
        <v>914</v>
      </c>
    </row>
    <row r="2476" spans="2:5">
      <c r="B2476" t="s">
        <v>4059</v>
      </c>
      <c r="C2476">
        <v>500109</v>
      </c>
      <c r="D2476" t="s">
        <v>4060</v>
      </c>
      <c r="E2476" t="s">
        <v>1335</v>
      </c>
    </row>
    <row r="2477" spans="2:5">
      <c r="B2477" t="s">
        <v>4061</v>
      </c>
      <c r="C2477">
        <v>530243</v>
      </c>
      <c r="D2477" t="s">
        <v>406</v>
      </c>
      <c r="E2477" t="s">
        <v>499</v>
      </c>
    </row>
    <row r="2478" spans="2:5">
      <c r="B2478" t="s">
        <v>4062</v>
      </c>
      <c r="C2478">
        <v>507938</v>
      </c>
      <c r="D2478" t="s">
        <v>406</v>
      </c>
      <c r="E2478" t="s">
        <v>423</v>
      </c>
    </row>
    <row r="2479" spans="2:5">
      <c r="B2479" t="s">
        <v>4063</v>
      </c>
      <c r="C2479">
        <v>533078</v>
      </c>
      <c r="D2479" t="s">
        <v>406</v>
      </c>
      <c r="E2479" t="s">
        <v>492</v>
      </c>
    </row>
    <row r="2480" spans="2:5">
      <c r="B2480" t="s">
        <v>4064</v>
      </c>
      <c r="C2480">
        <v>540396</v>
      </c>
      <c r="D2480" t="s">
        <v>406</v>
      </c>
      <c r="E2480" t="s">
        <v>421</v>
      </c>
    </row>
    <row r="2481" spans="2:5">
      <c r="B2481" t="s">
        <v>4065</v>
      </c>
      <c r="C2481">
        <v>540396</v>
      </c>
      <c r="D2481" t="s">
        <v>406</v>
      </c>
      <c r="E2481" t="s">
        <v>421</v>
      </c>
    </row>
    <row r="2482" spans="2:5">
      <c r="B2482" t="s">
        <v>4066</v>
      </c>
      <c r="C2482">
        <v>541974</v>
      </c>
      <c r="D2482" t="s">
        <v>406</v>
      </c>
      <c r="E2482" t="s">
        <v>655</v>
      </c>
    </row>
    <row r="2483" spans="2:5">
      <c r="B2483" t="s">
        <v>4067</v>
      </c>
      <c r="C2483">
        <v>539207</v>
      </c>
      <c r="D2483" t="s">
        <v>4068</v>
      </c>
      <c r="E2483" t="s">
        <v>841</v>
      </c>
    </row>
    <row r="2484" spans="2:5">
      <c r="B2484" t="s">
        <v>4069</v>
      </c>
      <c r="C2484">
        <v>530537</v>
      </c>
      <c r="D2484" t="s">
        <v>406</v>
      </c>
      <c r="E2484" t="s">
        <v>464</v>
      </c>
    </row>
    <row r="2485" spans="2:5">
      <c r="B2485" t="s">
        <v>4070</v>
      </c>
      <c r="C2485">
        <v>511758</v>
      </c>
      <c r="D2485" t="s">
        <v>406</v>
      </c>
      <c r="E2485" t="s">
        <v>423</v>
      </c>
    </row>
    <row r="2486" spans="2:5">
      <c r="B2486" t="s">
        <v>4071</v>
      </c>
      <c r="C2486">
        <v>512303</v>
      </c>
      <c r="D2486" t="s">
        <v>406</v>
      </c>
      <c r="E2486" t="s">
        <v>827</v>
      </c>
    </row>
    <row r="2487" spans="2:5">
      <c r="B2487" t="s">
        <v>4072</v>
      </c>
      <c r="C2487">
        <v>505324</v>
      </c>
      <c r="D2487" t="s">
        <v>4073</v>
      </c>
      <c r="E2487" t="s">
        <v>414</v>
      </c>
    </row>
    <row r="2488" spans="2:5">
      <c r="B2488" t="s">
        <v>4074</v>
      </c>
      <c r="C2488">
        <v>505324</v>
      </c>
      <c r="D2488" t="s">
        <v>4073</v>
      </c>
      <c r="E2488" t="s">
        <v>414</v>
      </c>
    </row>
    <row r="2489" spans="2:5">
      <c r="B2489" t="s">
        <v>4075</v>
      </c>
      <c r="C2489">
        <v>538970</v>
      </c>
      <c r="D2489" t="s">
        <v>406</v>
      </c>
      <c r="E2489" t="s">
        <v>492</v>
      </c>
    </row>
    <row r="2490" spans="2:5">
      <c r="B2490" t="s">
        <v>4076</v>
      </c>
      <c r="C2490">
        <v>521018</v>
      </c>
      <c r="D2490" t="s">
        <v>4077</v>
      </c>
      <c r="E2490" t="s">
        <v>421</v>
      </c>
    </row>
    <row r="2491" spans="2:5">
      <c r="B2491" t="s">
        <v>4078</v>
      </c>
      <c r="C2491">
        <v>503101</v>
      </c>
      <c r="D2491" t="s">
        <v>4079</v>
      </c>
      <c r="E2491" t="s">
        <v>492</v>
      </c>
    </row>
    <row r="2492" spans="2:5">
      <c r="B2492" t="s">
        <v>4080</v>
      </c>
      <c r="C2492">
        <v>502250</v>
      </c>
      <c r="D2492" t="s">
        <v>406</v>
      </c>
      <c r="E2492" t="s">
        <v>934</v>
      </c>
    </row>
    <row r="2493" spans="2:5">
      <c r="B2493" t="s">
        <v>4081</v>
      </c>
      <c r="C2493">
        <v>513544</v>
      </c>
      <c r="D2493" t="s">
        <v>406</v>
      </c>
      <c r="E2493" t="s">
        <v>480</v>
      </c>
    </row>
    <row r="2494" spans="2:5">
      <c r="B2494" t="s">
        <v>4082</v>
      </c>
      <c r="C2494">
        <v>530543</v>
      </c>
      <c r="D2494" t="s">
        <v>406</v>
      </c>
      <c r="E2494" t="s">
        <v>492</v>
      </c>
    </row>
    <row r="2495" spans="2:5">
      <c r="B2495" t="s">
        <v>4083</v>
      </c>
      <c r="C2495">
        <v>540254</v>
      </c>
      <c r="D2495" t="s">
        <v>406</v>
      </c>
      <c r="E2495" t="s">
        <v>423</v>
      </c>
    </row>
    <row r="2496" spans="2:5">
      <c r="B2496" t="s">
        <v>4084</v>
      </c>
      <c r="C2496">
        <v>500206</v>
      </c>
      <c r="D2496" t="s">
        <v>406</v>
      </c>
      <c r="E2496" t="s">
        <v>423</v>
      </c>
    </row>
    <row r="2497" spans="2:5">
      <c r="B2497" t="s">
        <v>4085</v>
      </c>
      <c r="C2497">
        <v>531642</v>
      </c>
      <c r="D2497" t="s">
        <v>4086</v>
      </c>
      <c r="E2497" t="s">
        <v>588</v>
      </c>
    </row>
    <row r="2498" spans="2:5">
      <c r="B2498" t="s">
        <v>4087</v>
      </c>
      <c r="C2498" t="s">
        <v>406</v>
      </c>
      <c r="D2498" t="s">
        <v>4088</v>
      </c>
      <c r="E2498" t="s">
        <v>417</v>
      </c>
    </row>
    <row r="2499" spans="2:5">
      <c r="B2499" t="s">
        <v>4089</v>
      </c>
      <c r="C2499" t="s">
        <v>406</v>
      </c>
      <c r="D2499" t="s">
        <v>4088</v>
      </c>
      <c r="E2499" t="s">
        <v>417</v>
      </c>
    </row>
    <row r="2500" spans="2:5">
      <c r="B2500" t="s">
        <v>4090</v>
      </c>
      <c r="C2500">
        <v>531503</v>
      </c>
      <c r="D2500" t="s">
        <v>406</v>
      </c>
      <c r="E2500" t="s">
        <v>421</v>
      </c>
    </row>
    <row r="2501" spans="2:5">
      <c r="B2501" t="s">
        <v>4091</v>
      </c>
      <c r="C2501">
        <v>526891</v>
      </c>
      <c r="D2501" t="s">
        <v>406</v>
      </c>
      <c r="E2501" t="s">
        <v>389</v>
      </c>
    </row>
    <row r="2502" spans="2:5">
      <c r="B2502" t="s">
        <v>4092</v>
      </c>
      <c r="C2502">
        <v>524404</v>
      </c>
      <c r="D2502" t="s">
        <v>4093</v>
      </c>
      <c r="E2502" t="s">
        <v>444</v>
      </c>
    </row>
    <row r="2503" spans="2:5">
      <c r="B2503" t="s">
        <v>4094</v>
      </c>
      <c r="C2503" t="s">
        <v>406</v>
      </c>
      <c r="D2503" t="s">
        <v>4095</v>
      </c>
      <c r="E2503" t="s">
        <v>417</v>
      </c>
    </row>
    <row r="2504" spans="2:5">
      <c r="B2504" t="s">
        <v>4096</v>
      </c>
      <c r="C2504">
        <v>517467</v>
      </c>
      <c r="D2504" t="s">
        <v>406</v>
      </c>
      <c r="E2504" t="s">
        <v>704</v>
      </c>
    </row>
    <row r="2505" spans="2:5">
      <c r="B2505" t="s">
        <v>4097</v>
      </c>
      <c r="C2505">
        <v>523566</v>
      </c>
      <c r="D2505" t="s">
        <v>406</v>
      </c>
      <c r="E2505" t="s">
        <v>492</v>
      </c>
    </row>
    <row r="2506" spans="2:5">
      <c r="B2506" t="s">
        <v>4098</v>
      </c>
      <c r="C2506">
        <v>531540</v>
      </c>
      <c r="D2506" t="s">
        <v>406</v>
      </c>
      <c r="E2506" t="s">
        <v>804</v>
      </c>
    </row>
    <row r="2507" spans="2:5">
      <c r="B2507" t="s">
        <v>4099</v>
      </c>
      <c r="C2507">
        <v>531319</v>
      </c>
      <c r="D2507" t="s">
        <v>406</v>
      </c>
      <c r="E2507" t="s">
        <v>423</v>
      </c>
    </row>
    <row r="2508" spans="2:5">
      <c r="B2508" t="s">
        <v>4100</v>
      </c>
      <c r="C2508">
        <v>532500</v>
      </c>
      <c r="D2508" t="s">
        <v>4101</v>
      </c>
      <c r="E2508" t="s">
        <v>2336</v>
      </c>
    </row>
    <row r="2509" spans="2:5">
      <c r="B2509" t="s">
        <v>4102</v>
      </c>
      <c r="C2509">
        <v>532500</v>
      </c>
      <c r="D2509" t="s">
        <v>4101</v>
      </c>
      <c r="E2509" t="s">
        <v>2336</v>
      </c>
    </row>
    <row r="2510" spans="2:5">
      <c r="B2510" t="s">
        <v>4103</v>
      </c>
      <c r="C2510" t="s">
        <v>406</v>
      </c>
      <c r="D2510" t="s">
        <v>4104</v>
      </c>
      <c r="E2510" t="s">
        <v>417</v>
      </c>
    </row>
    <row r="2511" spans="2:5">
      <c r="B2511" t="s">
        <v>4105</v>
      </c>
      <c r="C2511">
        <v>540749</v>
      </c>
      <c r="D2511" t="s">
        <v>4106</v>
      </c>
      <c r="E2511" t="s">
        <v>423</v>
      </c>
    </row>
    <row r="2512" spans="2:5">
      <c r="B2512" t="s">
        <v>4107</v>
      </c>
      <c r="C2512" t="s">
        <v>406</v>
      </c>
      <c r="D2512" t="s">
        <v>4108</v>
      </c>
      <c r="E2512" t="s">
        <v>497</v>
      </c>
    </row>
    <row r="2513" spans="2:5">
      <c r="B2513" t="s">
        <v>4109</v>
      </c>
      <c r="C2513">
        <v>523704</v>
      </c>
      <c r="D2513" t="s">
        <v>4110</v>
      </c>
      <c r="E2513" t="s">
        <v>499</v>
      </c>
    </row>
    <row r="2514" spans="2:5">
      <c r="B2514" t="s">
        <v>4111</v>
      </c>
      <c r="C2514">
        <v>506867</v>
      </c>
      <c r="D2514" t="s">
        <v>406</v>
      </c>
      <c r="E2514" t="s">
        <v>421</v>
      </c>
    </row>
    <row r="2515" spans="2:5">
      <c r="B2515" t="s">
        <v>4112</v>
      </c>
      <c r="C2515">
        <v>511768</v>
      </c>
      <c r="D2515" t="s">
        <v>406</v>
      </c>
      <c r="E2515" t="s">
        <v>423</v>
      </c>
    </row>
    <row r="2516" spans="2:5">
      <c r="B2516" t="s">
        <v>4113</v>
      </c>
      <c r="C2516">
        <v>511688</v>
      </c>
      <c r="D2516" t="s">
        <v>406</v>
      </c>
      <c r="E2516" t="s">
        <v>423</v>
      </c>
    </row>
    <row r="2517" spans="2:5">
      <c r="B2517" t="s">
        <v>4114</v>
      </c>
      <c r="C2517">
        <v>540704</v>
      </c>
      <c r="D2517" t="s">
        <v>4115</v>
      </c>
      <c r="E2517" t="s">
        <v>412</v>
      </c>
    </row>
    <row r="2518" spans="2:5">
      <c r="B2518" t="s">
        <v>4116</v>
      </c>
      <c r="C2518">
        <v>539219</v>
      </c>
      <c r="D2518" t="s">
        <v>406</v>
      </c>
      <c r="E2518" t="s">
        <v>1326</v>
      </c>
    </row>
    <row r="2519" spans="2:5">
      <c r="B2519" t="s">
        <v>4117</v>
      </c>
      <c r="C2519">
        <v>500248</v>
      </c>
      <c r="D2519" t="s">
        <v>406</v>
      </c>
      <c r="E2519" t="s">
        <v>526</v>
      </c>
    </row>
    <row r="2520" spans="2:5">
      <c r="B2520" t="s">
        <v>4118</v>
      </c>
      <c r="C2520">
        <v>523371</v>
      </c>
      <c r="D2520" t="s">
        <v>4119</v>
      </c>
      <c r="E2520" t="s">
        <v>1105</v>
      </c>
    </row>
    <row r="2521" spans="2:5">
      <c r="B2521" t="s">
        <v>4120</v>
      </c>
      <c r="C2521">
        <v>539981</v>
      </c>
      <c r="D2521" t="s">
        <v>4121</v>
      </c>
      <c r="E2521" t="s">
        <v>572</v>
      </c>
    </row>
    <row r="2522" spans="2:5">
      <c r="B2522" t="s">
        <v>4122</v>
      </c>
      <c r="C2522">
        <v>534563</v>
      </c>
      <c r="D2522" t="s">
        <v>4123</v>
      </c>
      <c r="E2522" t="s">
        <v>414</v>
      </c>
    </row>
    <row r="2523" spans="2:5">
      <c r="B2523" t="s">
        <v>4124</v>
      </c>
      <c r="C2523">
        <v>500271</v>
      </c>
      <c r="D2523" t="s">
        <v>4125</v>
      </c>
      <c r="E2523" t="s">
        <v>2819</v>
      </c>
    </row>
    <row r="2524" spans="2:5">
      <c r="B2524" t="s">
        <v>4126</v>
      </c>
      <c r="C2524">
        <v>539981</v>
      </c>
      <c r="D2524" t="s">
        <v>4127</v>
      </c>
      <c r="E2524" t="s">
        <v>572</v>
      </c>
    </row>
    <row r="2525" spans="2:5">
      <c r="B2525" t="s">
        <v>4128</v>
      </c>
      <c r="C2525">
        <v>539940</v>
      </c>
      <c r="D2525" t="s">
        <v>4129</v>
      </c>
      <c r="E2525" t="s">
        <v>572</v>
      </c>
    </row>
    <row r="2526" spans="2:5">
      <c r="B2526" t="s">
        <v>4130</v>
      </c>
      <c r="C2526">
        <v>534338</v>
      </c>
      <c r="D2526" t="s">
        <v>406</v>
      </c>
      <c r="E2526" t="s">
        <v>492</v>
      </c>
    </row>
    <row r="2527" spans="2:5">
      <c r="B2527" t="s">
        <v>4131</v>
      </c>
      <c r="C2527">
        <v>526538</v>
      </c>
      <c r="D2527" t="s">
        <v>406</v>
      </c>
      <c r="E2527" t="s">
        <v>444</v>
      </c>
    </row>
    <row r="2528" spans="2:5">
      <c r="B2528" t="s">
        <v>4132</v>
      </c>
      <c r="C2528">
        <v>540401</v>
      </c>
      <c r="D2528" t="s">
        <v>406</v>
      </c>
      <c r="E2528" t="s">
        <v>428</v>
      </c>
    </row>
    <row r="2529" spans="2:5">
      <c r="B2529" t="s">
        <v>4133</v>
      </c>
      <c r="C2529">
        <v>539519</v>
      </c>
      <c r="D2529" t="s">
        <v>406</v>
      </c>
      <c r="E2529" t="s">
        <v>440</v>
      </c>
    </row>
    <row r="2530" spans="2:5">
      <c r="B2530" t="s">
        <v>4134</v>
      </c>
      <c r="C2530">
        <v>531221</v>
      </c>
      <c r="D2530" t="s">
        <v>406</v>
      </c>
      <c r="E2530" t="s">
        <v>934</v>
      </c>
    </row>
    <row r="2531" spans="2:5">
      <c r="B2531" t="s">
        <v>4135</v>
      </c>
      <c r="C2531">
        <v>531680</v>
      </c>
      <c r="D2531" t="s">
        <v>406</v>
      </c>
      <c r="E2531" t="s">
        <v>520</v>
      </c>
    </row>
    <row r="2532" spans="2:5">
      <c r="B2532" t="s">
        <v>4136</v>
      </c>
      <c r="C2532">
        <v>522249</v>
      </c>
      <c r="D2532" t="s">
        <v>4137</v>
      </c>
      <c r="E2532" t="s">
        <v>421</v>
      </c>
    </row>
    <row r="2533" spans="2:5">
      <c r="B2533" t="s">
        <v>4138</v>
      </c>
      <c r="C2533">
        <v>523792</v>
      </c>
      <c r="D2533" t="s">
        <v>4139</v>
      </c>
      <c r="E2533" t="s">
        <v>414</v>
      </c>
    </row>
    <row r="2534" spans="2:5">
      <c r="B2534" t="s">
        <v>4140</v>
      </c>
      <c r="C2534">
        <v>533152</v>
      </c>
      <c r="D2534" t="s">
        <v>4141</v>
      </c>
      <c r="E2534" t="s">
        <v>804</v>
      </c>
    </row>
    <row r="2535" spans="2:5">
      <c r="B2535" t="s">
        <v>4142</v>
      </c>
      <c r="C2535">
        <v>532852</v>
      </c>
      <c r="D2535" t="s">
        <v>4143</v>
      </c>
      <c r="E2535" t="s">
        <v>426</v>
      </c>
    </row>
    <row r="2536" spans="2:5">
      <c r="B2536" t="s">
        <v>4144</v>
      </c>
      <c r="C2536">
        <v>532654</v>
      </c>
      <c r="D2536" t="s">
        <v>4145</v>
      </c>
      <c r="E2536" t="s">
        <v>813</v>
      </c>
    </row>
    <row r="2537" spans="2:5">
      <c r="B2537" t="s">
        <v>4146</v>
      </c>
      <c r="C2537">
        <v>532654</v>
      </c>
      <c r="D2537" t="s">
        <v>4145</v>
      </c>
      <c r="E2537" t="s">
        <v>813</v>
      </c>
    </row>
    <row r="2538" spans="2:5">
      <c r="B2538" t="s">
        <v>4147</v>
      </c>
      <c r="C2538">
        <v>532629</v>
      </c>
      <c r="D2538" t="s">
        <v>4148</v>
      </c>
      <c r="E2538" t="s">
        <v>804</v>
      </c>
    </row>
    <row r="2539" spans="2:5">
      <c r="B2539" t="s">
        <v>4149</v>
      </c>
      <c r="C2539">
        <v>512267</v>
      </c>
      <c r="D2539" t="s">
        <v>406</v>
      </c>
      <c r="E2539" t="s">
        <v>409</v>
      </c>
    </row>
    <row r="2540" spans="2:5">
      <c r="B2540" t="s">
        <v>4150</v>
      </c>
      <c r="C2540">
        <v>531146</v>
      </c>
      <c r="D2540" t="s">
        <v>406</v>
      </c>
      <c r="E2540" t="s">
        <v>444</v>
      </c>
    </row>
    <row r="2541" spans="2:5">
      <c r="B2541" t="s">
        <v>4151</v>
      </c>
      <c r="C2541">
        <v>523144</v>
      </c>
      <c r="D2541" t="s">
        <v>406</v>
      </c>
      <c r="E2541" t="s">
        <v>444</v>
      </c>
    </row>
    <row r="2542" spans="2:5">
      <c r="B2542" t="s">
        <v>4152</v>
      </c>
      <c r="C2542">
        <v>539938</v>
      </c>
      <c r="D2542" t="s">
        <v>4153</v>
      </c>
      <c r="E2542" t="s">
        <v>389</v>
      </c>
    </row>
    <row r="2543" spans="2:5">
      <c r="B2543" t="s">
        <v>4154</v>
      </c>
      <c r="C2543">
        <v>540937</v>
      </c>
      <c r="D2543" t="s">
        <v>406</v>
      </c>
      <c r="E2543" t="s">
        <v>444</v>
      </c>
    </row>
    <row r="2544" spans="2:5">
      <c r="B2544" t="s">
        <v>4155</v>
      </c>
      <c r="C2544">
        <v>526301</v>
      </c>
      <c r="D2544" t="s">
        <v>406</v>
      </c>
      <c r="E2544" t="s">
        <v>595</v>
      </c>
    </row>
    <row r="2545" spans="2:5">
      <c r="B2545" t="s">
        <v>4156</v>
      </c>
      <c r="C2545">
        <v>538834</v>
      </c>
      <c r="D2545" t="s">
        <v>406</v>
      </c>
      <c r="E2545" t="s">
        <v>423</v>
      </c>
    </row>
    <row r="2546" spans="2:5">
      <c r="B2546" t="s">
        <v>4157</v>
      </c>
      <c r="C2546">
        <v>512505</v>
      </c>
      <c r="D2546" t="s">
        <v>406</v>
      </c>
      <c r="E2546" t="s">
        <v>729</v>
      </c>
    </row>
    <row r="2547" spans="2:5">
      <c r="B2547" t="s">
        <v>4158</v>
      </c>
      <c r="C2547">
        <v>540519</v>
      </c>
      <c r="D2547" t="s">
        <v>406</v>
      </c>
      <c r="E2547" t="s">
        <v>414</v>
      </c>
    </row>
    <row r="2548" spans="2:5">
      <c r="B2548" t="s">
        <v>4159</v>
      </c>
      <c r="C2548">
        <v>511276</v>
      </c>
      <c r="D2548" t="s">
        <v>406</v>
      </c>
      <c r="E2548" t="s">
        <v>604</v>
      </c>
    </row>
    <row r="2549" spans="2:5">
      <c r="B2549" t="s">
        <v>4160</v>
      </c>
      <c r="C2549">
        <v>531176</v>
      </c>
      <c r="D2549" t="s">
        <v>406</v>
      </c>
      <c r="E2549" t="s">
        <v>423</v>
      </c>
    </row>
    <row r="2550" spans="2:5">
      <c r="B2550" t="s">
        <v>4161</v>
      </c>
      <c r="C2550">
        <v>531417</v>
      </c>
      <c r="D2550" t="s">
        <v>406</v>
      </c>
      <c r="E2550" t="s">
        <v>423</v>
      </c>
    </row>
    <row r="2551" spans="2:5">
      <c r="B2551" t="s">
        <v>4162</v>
      </c>
      <c r="C2551">
        <v>532105</v>
      </c>
      <c r="D2551" t="s">
        <v>406</v>
      </c>
      <c r="E2551" t="s">
        <v>827</v>
      </c>
    </row>
    <row r="2552" spans="2:5">
      <c r="B2552" t="s">
        <v>4163</v>
      </c>
      <c r="C2552">
        <v>532105</v>
      </c>
      <c r="D2552" t="s">
        <v>406</v>
      </c>
      <c r="E2552" t="s">
        <v>827</v>
      </c>
    </row>
    <row r="2553" spans="2:5">
      <c r="B2553" t="s">
        <v>4164</v>
      </c>
      <c r="C2553">
        <v>539767</v>
      </c>
      <c r="D2553" t="s">
        <v>406</v>
      </c>
      <c r="E2553" t="s">
        <v>492</v>
      </c>
    </row>
    <row r="2554" spans="2:5">
      <c r="B2554" t="s">
        <v>4165</v>
      </c>
      <c r="C2554">
        <v>532408</v>
      </c>
      <c r="D2554" t="s">
        <v>4166</v>
      </c>
      <c r="E2554" t="s">
        <v>499</v>
      </c>
    </row>
    <row r="2555" spans="2:5">
      <c r="B2555" t="s">
        <v>4167</v>
      </c>
      <c r="C2555">
        <v>541352</v>
      </c>
      <c r="D2555" t="s">
        <v>406</v>
      </c>
      <c r="E2555" t="s">
        <v>486</v>
      </c>
    </row>
    <row r="2556" spans="2:5">
      <c r="B2556" t="s">
        <v>4168</v>
      </c>
      <c r="C2556">
        <v>532865</v>
      </c>
      <c r="D2556" t="s">
        <v>4169</v>
      </c>
      <c r="E2556" t="s">
        <v>566</v>
      </c>
    </row>
    <row r="2557" spans="2:5">
      <c r="B2557" t="s">
        <v>4170</v>
      </c>
      <c r="C2557">
        <v>511367</v>
      </c>
      <c r="D2557" t="s">
        <v>406</v>
      </c>
      <c r="E2557" t="s">
        <v>423</v>
      </c>
    </row>
    <row r="2558" spans="2:5">
      <c r="B2558" t="s">
        <v>4171</v>
      </c>
      <c r="C2558">
        <v>511367</v>
      </c>
      <c r="D2558" t="s">
        <v>406</v>
      </c>
      <c r="E2558" t="s">
        <v>423</v>
      </c>
    </row>
    <row r="2559" spans="2:5">
      <c r="B2559" t="s">
        <v>4172</v>
      </c>
      <c r="C2559">
        <v>539012</v>
      </c>
      <c r="D2559" t="s">
        <v>406</v>
      </c>
      <c r="E2559" t="s">
        <v>412</v>
      </c>
    </row>
    <row r="2560" spans="2:5">
      <c r="B2560" t="s">
        <v>4173</v>
      </c>
      <c r="C2560">
        <v>540730</v>
      </c>
      <c r="D2560" t="s">
        <v>406</v>
      </c>
      <c r="E2560" t="s">
        <v>428</v>
      </c>
    </row>
    <row r="2561" spans="2:5">
      <c r="B2561" t="s">
        <v>4174</v>
      </c>
      <c r="C2561">
        <v>511740</v>
      </c>
      <c r="D2561" t="s">
        <v>406</v>
      </c>
      <c r="E2561" t="s">
        <v>464</v>
      </c>
    </row>
    <row r="2562" spans="2:5">
      <c r="B2562" t="s">
        <v>4175</v>
      </c>
      <c r="C2562">
        <v>511377</v>
      </c>
      <c r="D2562" t="s">
        <v>406</v>
      </c>
      <c r="E2562" t="s">
        <v>423</v>
      </c>
    </row>
    <row r="2563" spans="2:5">
      <c r="B2563" t="s">
        <v>4176</v>
      </c>
      <c r="C2563">
        <v>511738</v>
      </c>
      <c r="D2563" t="s">
        <v>406</v>
      </c>
      <c r="E2563" t="s">
        <v>389</v>
      </c>
    </row>
    <row r="2564" spans="2:5">
      <c r="B2564" t="s">
        <v>4177</v>
      </c>
      <c r="C2564">
        <v>532307</v>
      </c>
      <c r="D2564" t="s">
        <v>4178</v>
      </c>
      <c r="E2564" t="s">
        <v>499</v>
      </c>
    </row>
    <row r="2565" spans="2:5">
      <c r="B2565" t="s">
        <v>4179</v>
      </c>
      <c r="C2565">
        <v>531127</v>
      </c>
      <c r="D2565" t="s">
        <v>406</v>
      </c>
      <c r="E2565" t="s">
        <v>423</v>
      </c>
    </row>
    <row r="2566" spans="2:5">
      <c r="B2566" t="s">
        <v>4180</v>
      </c>
      <c r="C2566">
        <v>523828</v>
      </c>
      <c r="D2566" t="s">
        <v>4181</v>
      </c>
      <c r="E2566" t="s">
        <v>761</v>
      </c>
    </row>
    <row r="2567" spans="2:5">
      <c r="B2567" t="s">
        <v>4182</v>
      </c>
      <c r="C2567">
        <v>531727</v>
      </c>
      <c r="D2567" t="s">
        <v>406</v>
      </c>
      <c r="E2567" t="s">
        <v>761</v>
      </c>
    </row>
    <row r="2568" spans="2:5">
      <c r="B2568" t="s">
        <v>4183</v>
      </c>
      <c r="C2568">
        <v>539126</v>
      </c>
      <c r="D2568" t="s">
        <v>4184</v>
      </c>
      <c r="E2568" t="s">
        <v>1001</v>
      </c>
    </row>
    <row r="2569" spans="2:5">
      <c r="B2569" t="s">
        <v>4185</v>
      </c>
      <c r="C2569">
        <v>538942</v>
      </c>
      <c r="D2569" t="s">
        <v>406</v>
      </c>
      <c r="E2569" t="s">
        <v>827</v>
      </c>
    </row>
    <row r="2570" spans="2:5">
      <c r="B2570" t="s">
        <v>4186</v>
      </c>
      <c r="C2570">
        <v>526235</v>
      </c>
      <c r="D2570" t="s">
        <v>4187</v>
      </c>
      <c r="E2570" t="s">
        <v>395</v>
      </c>
    </row>
    <row r="2571" spans="2:5">
      <c r="B2571" t="s">
        <v>4188</v>
      </c>
      <c r="C2571">
        <v>500126</v>
      </c>
      <c r="D2571" t="s">
        <v>4189</v>
      </c>
      <c r="E2571" t="s">
        <v>444</v>
      </c>
    </row>
    <row r="2572" spans="2:5">
      <c r="B2572" t="s">
        <v>4190</v>
      </c>
      <c r="C2572">
        <v>538964</v>
      </c>
      <c r="D2572" t="s">
        <v>406</v>
      </c>
      <c r="E2572" t="s">
        <v>444</v>
      </c>
    </row>
    <row r="2573" spans="2:5">
      <c r="B2573" t="s">
        <v>4191</v>
      </c>
      <c r="C2573">
        <v>531357</v>
      </c>
      <c r="D2573" t="s">
        <v>406</v>
      </c>
      <c r="E2573" t="s">
        <v>428</v>
      </c>
    </row>
    <row r="2574" spans="2:5">
      <c r="B2574" t="s">
        <v>4192</v>
      </c>
      <c r="C2574">
        <v>512415</v>
      </c>
      <c r="D2574" t="s">
        <v>406</v>
      </c>
      <c r="E2574" t="s">
        <v>827</v>
      </c>
    </row>
    <row r="2575" spans="2:5">
      <c r="B2575" t="s">
        <v>4193</v>
      </c>
      <c r="C2575">
        <v>500274</v>
      </c>
      <c r="D2575" t="s">
        <v>406</v>
      </c>
      <c r="E2575" t="s">
        <v>444</v>
      </c>
    </row>
    <row r="2576" spans="2:5">
      <c r="B2576" t="s">
        <v>4194</v>
      </c>
      <c r="C2576">
        <v>531810</v>
      </c>
      <c r="D2576" t="s">
        <v>406</v>
      </c>
      <c r="E2576" t="s">
        <v>729</v>
      </c>
    </row>
    <row r="2577" spans="2:5">
      <c r="B2577" t="s">
        <v>4195</v>
      </c>
      <c r="C2577">
        <v>531810</v>
      </c>
      <c r="D2577" t="s">
        <v>406</v>
      </c>
      <c r="E2577" t="s">
        <v>729</v>
      </c>
    </row>
    <row r="2578" spans="2:5">
      <c r="B2578" t="s">
        <v>4196</v>
      </c>
      <c r="C2578">
        <v>513335</v>
      </c>
      <c r="D2578" t="s">
        <v>4197</v>
      </c>
      <c r="E2578" t="s">
        <v>1326</v>
      </c>
    </row>
    <row r="2579" spans="2:5">
      <c r="B2579" t="s">
        <v>4198</v>
      </c>
      <c r="C2579">
        <v>532990</v>
      </c>
      <c r="D2579" t="s">
        <v>4199</v>
      </c>
      <c r="E2579" t="s">
        <v>438</v>
      </c>
    </row>
    <row r="2580" spans="2:5">
      <c r="B2580" t="s">
        <v>4200</v>
      </c>
      <c r="C2580">
        <v>500159</v>
      </c>
      <c r="D2580" t="s">
        <v>406</v>
      </c>
      <c r="E2580" t="s">
        <v>400</v>
      </c>
    </row>
    <row r="2581" spans="2:5">
      <c r="B2581" t="s">
        <v>4201</v>
      </c>
      <c r="C2581">
        <v>542650</v>
      </c>
      <c r="D2581" t="s">
        <v>4202</v>
      </c>
      <c r="E2581" t="s">
        <v>595</v>
      </c>
    </row>
    <row r="2582" spans="2:5">
      <c r="B2582" t="s">
        <v>4203</v>
      </c>
      <c r="C2582">
        <v>540150</v>
      </c>
      <c r="D2582" t="s">
        <v>406</v>
      </c>
      <c r="E2582" t="s">
        <v>804</v>
      </c>
    </row>
    <row r="2583" spans="2:5">
      <c r="B2583" t="s">
        <v>4204</v>
      </c>
      <c r="C2583">
        <v>513496</v>
      </c>
      <c r="D2583" t="s">
        <v>406</v>
      </c>
      <c r="E2583" t="s">
        <v>2922</v>
      </c>
    </row>
    <row r="2584" spans="2:5">
      <c r="B2584" t="s">
        <v>4205</v>
      </c>
      <c r="C2584">
        <v>531613</v>
      </c>
      <c r="D2584" t="s">
        <v>4206</v>
      </c>
      <c r="E2584" t="s">
        <v>962</v>
      </c>
    </row>
    <row r="2585" spans="2:5">
      <c r="B2585" t="s">
        <v>4207</v>
      </c>
      <c r="C2585">
        <v>526622</v>
      </c>
      <c r="D2585" t="s">
        <v>406</v>
      </c>
      <c r="E2585" t="s">
        <v>727</v>
      </c>
    </row>
    <row r="2586" spans="2:5">
      <c r="B2586" t="s">
        <v>4208</v>
      </c>
      <c r="C2586">
        <v>526622</v>
      </c>
      <c r="D2586" t="s">
        <v>406</v>
      </c>
      <c r="E2586" t="s">
        <v>727</v>
      </c>
    </row>
    <row r="2587" spans="2:5">
      <c r="B2587" t="s">
        <v>4209</v>
      </c>
      <c r="C2587">
        <v>513721</v>
      </c>
      <c r="D2587" t="s">
        <v>406</v>
      </c>
      <c r="E2587" t="s">
        <v>438</v>
      </c>
    </row>
    <row r="2588" spans="2:5">
      <c r="B2588" t="s">
        <v>4210</v>
      </c>
      <c r="C2588">
        <v>532850</v>
      </c>
      <c r="D2588" t="s">
        <v>4211</v>
      </c>
      <c r="E2588" t="s">
        <v>948</v>
      </c>
    </row>
    <row r="2589" spans="2:5">
      <c r="B2589" t="s">
        <v>4212</v>
      </c>
      <c r="C2589">
        <v>523343</v>
      </c>
      <c r="D2589" t="s">
        <v>406</v>
      </c>
      <c r="E2589" t="s">
        <v>423</v>
      </c>
    </row>
    <row r="2590" spans="2:5">
      <c r="B2590" t="s">
        <v>4213</v>
      </c>
      <c r="C2590">
        <v>523343</v>
      </c>
      <c r="D2590" t="s">
        <v>406</v>
      </c>
      <c r="E2590" t="s">
        <v>423</v>
      </c>
    </row>
    <row r="2591" spans="2:5">
      <c r="B2591" t="s">
        <v>4214</v>
      </c>
      <c r="C2591">
        <v>526251</v>
      </c>
      <c r="D2591" t="s">
        <v>406</v>
      </c>
      <c r="E2591" t="s">
        <v>389</v>
      </c>
    </row>
    <row r="2592" spans="2:5">
      <c r="B2592" t="s">
        <v>4215</v>
      </c>
      <c r="C2592">
        <v>500277</v>
      </c>
      <c r="D2592" t="s">
        <v>406</v>
      </c>
      <c r="E2592" t="s">
        <v>421</v>
      </c>
    </row>
    <row r="2593" spans="2:5">
      <c r="B2593" t="s">
        <v>4216</v>
      </c>
      <c r="C2593">
        <v>531192</v>
      </c>
      <c r="D2593" t="s">
        <v>406</v>
      </c>
      <c r="E2593" t="s">
        <v>423</v>
      </c>
    </row>
    <row r="2594" spans="2:5">
      <c r="B2594" t="s">
        <v>4217</v>
      </c>
      <c r="C2594">
        <v>540744</v>
      </c>
      <c r="D2594" t="s">
        <v>406</v>
      </c>
      <c r="E2594" t="s">
        <v>438</v>
      </c>
    </row>
    <row r="2595" spans="2:5">
      <c r="B2595" t="s">
        <v>4218</v>
      </c>
      <c r="C2595">
        <v>533310</v>
      </c>
      <c r="D2595" t="s">
        <v>4219</v>
      </c>
      <c r="E2595" t="s">
        <v>4220</v>
      </c>
    </row>
    <row r="2596" spans="2:5">
      <c r="B2596" t="s">
        <v>4221</v>
      </c>
      <c r="C2596">
        <v>526570</v>
      </c>
      <c r="D2596" t="s">
        <v>406</v>
      </c>
      <c r="E2596" t="s">
        <v>934</v>
      </c>
    </row>
    <row r="2597" spans="2:5">
      <c r="B2597" t="s">
        <v>4222</v>
      </c>
      <c r="C2597">
        <v>538895</v>
      </c>
      <c r="D2597" t="s">
        <v>406</v>
      </c>
      <c r="E2597" t="s">
        <v>428</v>
      </c>
    </row>
    <row r="2598" spans="2:5">
      <c r="B2598" t="s">
        <v>4223</v>
      </c>
      <c r="C2598">
        <v>541337</v>
      </c>
      <c r="D2598" t="s">
        <v>406</v>
      </c>
      <c r="E2598" t="s">
        <v>683</v>
      </c>
    </row>
    <row r="2599" spans="2:5">
      <c r="B2599" t="s">
        <v>4224</v>
      </c>
      <c r="C2599">
        <v>531338</v>
      </c>
      <c r="D2599" t="s">
        <v>406</v>
      </c>
      <c r="E2599" t="s">
        <v>934</v>
      </c>
    </row>
    <row r="2600" spans="2:5">
      <c r="B2600" t="s">
        <v>4225</v>
      </c>
      <c r="C2600">
        <v>511018</v>
      </c>
      <c r="D2600" t="s">
        <v>406</v>
      </c>
      <c r="E2600" t="s">
        <v>827</v>
      </c>
    </row>
    <row r="2601" spans="2:5">
      <c r="B2601" t="s">
        <v>4226</v>
      </c>
      <c r="C2601">
        <v>507621</v>
      </c>
      <c r="D2601" t="s">
        <v>406</v>
      </c>
      <c r="E2601" t="s">
        <v>466</v>
      </c>
    </row>
    <row r="2602" spans="2:5">
      <c r="B2602" t="s">
        <v>4227</v>
      </c>
      <c r="C2602">
        <v>511187</v>
      </c>
      <c r="D2602" t="s">
        <v>406</v>
      </c>
      <c r="E2602" t="s">
        <v>827</v>
      </c>
    </row>
    <row r="2603" spans="2:5">
      <c r="B2603" t="s">
        <v>4228</v>
      </c>
      <c r="C2603" t="s">
        <v>406</v>
      </c>
      <c r="D2603" t="s">
        <v>4229</v>
      </c>
      <c r="E2603" t="s">
        <v>417</v>
      </c>
    </row>
    <row r="2604" spans="2:5">
      <c r="B2604" t="s">
        <v>4230</v>
      </c>
      <c r="C2604">
        <v>531456</v>
      </c>
      <c r="D2604" t="s">
        <v>406</v>
      </c>
      <c r="E2604" t="s">
        <v>421</v>
      </c>
    </row>
    <row r="2605" spans="2:5">
      <c r="B2605" t="s">
        <v>4231</v>
      </c>
      <c r="C2605">
        <v>538962</v>
      </c>
      <c r="D2605" t="s">
        <v>4232</v>
      </c>
      <c r="E2605" t="s">
        <v>761</v>
      </c>
    </row>
    <row r="2606" spans="2:5">
      <c r="B2606" t="s">
        <v>4233</v>
      </c>
      <c r="C2606">
        <v>539303</v>
      </c>
      <c r="D2606" t="s">
        <v>406</v>
      </c>
      <c r="E2606" t="s">
        <v>423</v>
      </c>
    </row>
    <row r="2607" spans="2:5">
      <c r="B2607" t="s">
        <v>4234</v>
      </c>
      <c r="C2607">
        <v>532539</v>
      </c>
      <c r="D2607" t="s">
        <v>4235</v>
      </c>
      <c r="E2607" t="s">
        <v>761</v>
      </c>
    </row>
    <row r="2608" spans="2:5">
      <c r="B2608" t="s">
        <v>4236</v>
      </c>
      <c r="C2608">
        <v>517344</v>
      </c>
      <c r="D2608" t="s">
        <v>4237</v>
      </c>
      <c r="E2608" t="s">
        <v>499</v>
      </c>
    </row>
    <row r="2609" spans="2:5">
      <c r="B2609" t="s">
        <v>4238</v>
      </c>
      <c r="C2609">
        <v>517344</v>
      </c>
      <c r="D2609" t="s">
        <v>4237</v>
      </c>
      <c r="E2609" t="s">
        <v>499</v>
      </c>
    </row>
    <row r="2610" spans="2:5">
      <c r="B2610" t="s">
        <v>4239</v>
      </c>
      <c r="C2610">
        <v>532819</v>
      </c>
      <c r="D2610" t="s">
        <v>4240</v>
      </c>
      <c r="E2610" t="s">
        <v>392</v>
      </c>
    </row>
    <row r="2611" spans="2:5">
      <c r="B2611" t="s">
        <v>4241</v>
      </c>
      <c r="C2611">
        <v>523373</v>
      </c>
      <c r="D2611" t="s">
        <v>406</v>
      </c>
      <c r="E2611" t="s">
        <v>520</v>
      </c>
    </row>
    <row r="2612" spans="2:5">
      <c r="B2612" t="s">
        <v>4242</v>
      </c>
      <c r="C2612">
        <v>523373</v>
      </c>
      <c r="D2612" t="s">
        <v>406</v>
      </c>
      <c r="E2612" t="s">
        <v>520</v>
      </c>
    </row>
    <row r="2613" spans="2:5">
      <c r="B2613" t="s">
        <v>4243</v>
      </c>
      <c r="C2613">
        <v>532164</v>
      </c>
      <c r="D2613" t="s">
        <v>406</v>
      </c>
      <c r="E2613" t="s">
        <v>423</v>
      </c>
    </row>
    <row r="2614" spans="2:5">
      <c r="B2614" t="s">
        <v>4244</v>
      </c>
      <c r="C2614">
        <v>505797</v>
      </c>
      <c r="D2614" t="s">
        <v>406</v>
      </c>
      <c r="E2614" t="s">
        <v>591</v>
      </c>
    </row>
    <row r="2615" spans="2:5">
      <c r="B2615" t="s">
        <v>4245</v>
      </c>
      <c r="C2615">
        <v>500279</v>
      </c>
      <c r="D2615" t="s">
        <v>4246</v>
      </c>
      <c r="E2615" t="s">
        <v>775</v>
      </c>
    </row>
    <row r="2616" spans="2:5">
      <c r="B2616" t="s">
        <v>4247</v>
      </c>
      <c r="C2616">
        <v>505336</v>
      </c>
      <c r="D2616" t="s">
        <v>406</v>
      </c>
      <c r="E2616" t="s">
        <v>414</v>
      </c>
    </row>
    <row r="2617" spans="2:5">
      <c r="B2617" t="s">
        <v>4248</v>
      </c>
      <c r="C2617">
        <v>505336</v>
      </c>
      <c r="D2617" t="s">
        <v>406</v>
      </c>
      <c r="E2617" t="s">
        <v>414</v>
      </c>
    </row>
    <row r="2618" spans="2:5">
      <c r="B2618" t="s">
        <v>4249</v>
      </c>
      <c r="C2618">
        <v>526642</v>
      </c>
      <c r="D2618" t="s">
        <v>4250</v>
      </c>
      <c r="E2618" t="s">
        <v>832</v>
      </c>
    </row>
    <row r="2619" spans="2:5">
      <c r="B2619" t="s">
        <v>4251</v>
      </c>
      <c r="C2619">
        <v>539220</v>
      </c>
      <c r="D2619" t="s">
        <v>406</v>
      </c>
      <c r="E2619" t="s">
        <v>520</v>
      </c>
    </row>
    <row r="2620" spans="2:5">
      <c r="B2620" t="s">
        <v>4252</v>
      </c>
      <c r="C2620">
        <v>541195</v>
      </c>
      <c r="D2620" t="s">
        <v>4253</v>
      </c>
      <c r="E2620" t="s">
        <v>729</v>
      </c>
    </row>
    <row r="2621" spans="2:5">
      <c r="B2621" t="s">
        <v>4254</v>
      </c>
      <c r="C2621">
        <v>539594</v>
      </c>
      <c r="D2621" t="s">
        <v>406</v>
      </c>
      <c r="E2621" t="s">
        <v>604</v>
      </c>
    </row>
    <row r="2622" spans="2:5">
      <c r="B2622" t="s">
        <v>4255</v>
      </c>
      <c r="C2622" t="s">
        <v>406</v>
      </c>
      <c r="D2622" t="s">
        <v>4256</v>
      </c>
      <c r="E2622" t="s">
        <v>417</v>
      </c>
    </row>
    <row r="2623" spans="2:5">
      <c r="B2623" t="s">
        <v>4257</v>
      </c>
      <c r="C2623">
        <v>523782</v>
      </c>
      <c r="D2623" t="s">
        <v>406</v>
      </c>
      <c r="E2623" t="s">
        <v>428</v>
      </c>
    </row>
    <row r="2624" spans="2:5">
      <c r="B2624" t="s">
        <v>4258</v>
      </c>
      <c r="C2624">
        <v>523782</v>
      </c>
      <c r="D2624" t="s">
        <v>406</v>
      </c>
      <c r="E2624" t="s">
        <v>428</v>
      </c>
    </row>
    <row r="2625" spans="2:5">
      <c r="B2625" t="s">
        <v>4259</v>
      </c>
      <c r="C2625">
        <v>540078</v>
      </c>
      <c r="D2625" t="s">
        <v>406</v>
      </c>
      <c r="E2625" t="s">
        <v>601</v>
      </c>
    </row>
    <row r="2626" spans="2:5">
      <c r="B2626" t="s">
        <v>4260</v>
      </c>
      <c r="C2626" t="s">
        <v>406</v>
      </c>
      <c r="D2626" t="s">
        <v>4261</v>
      </c>
      <c r="E2626" t="s">
        <v>417</v>
      </c>
    </row>
    <row r="2627" spans="2:5">
      <c r="B2627" t="s">
        <v>4262</v>
      </c>
      <c r="C2627">
        <v>522036</v>
      </c>
      <c r="D2627" t="s">
        <v>4263</v>
      </c>
      <c r="E2627" t="s">
        <v>591</v>
      </c>
    </row>
    <row r="2628" spans="2:5">
      <c r="B2628" t="s">
        <v>4264</v>
      </c>
      <c r="C2628">
        <v>522241</v>
      </c>
      <c r="D2628" t="s">
        <v>4265</v>
      </c>
      <c r="E2628" t="s">
        <v>1326</v>
      </c>
    </row>
    <row r="2629" spans="2:5">
      <c r="B2629" t="s">
        <v>4266</v>
      </c>
      <c r="C2629">
        <v>509196</v>
      </c>
      <c r="D2629" t="s">
        <v>4267</v>
      </c>
      <c r="E2629" t="s">
        <v>4268</v>
      </c>
    </row>
    <row r="2630" spans="2:5">
      <c r="B2630" t="s">
        <v>4269</v>
      </c>
      <c r="C2630" t="s">
        <v>406</v>
      </c>
      <c r="D2630" t="s">
        <v>4270</v>
      </c>
      <c r="E2630" t="s">
        <v>417</v>
      </c>
    </row>
    <row r="2631" spans="2:5">
      <c r="B2631" t="s">
        <v>4271</v>
      </c>
      <c r="C2631">
        <v>513377</v>
      </c>
      <c r="D2631" t="s">
        <v>4272</v>
      </c>
      <c r="E2631" t="s">
        <v>428</v>
      </c>
    </row>
    <row r="2632" spans="2:5">
      <c r="B2632" t="s">
        <v>4273</v>
      </c>
      <c r="C2632">
        <v>503772</v>
      </c>
      <c r="D2632" t="s">
        <v>406</v>
      </c>
      <c r="E2632" t="s">
        <v>428</v>
      </c>
    </row>
    <row r="2633" spans="2:5">
      <c r="B2633" t="s">
        <v>4274</v>
      </c>
      <c r="C2633">
        <v>503015</v>
      </c>
      <c r="D2633" t="s">
        <v>406</v>
      </c>
      <c r="E2633" t="s">
        <v>428</v>
      </c>
    </row>
    <row r="2634" spans="2:5">
      <c r="B2634" t="s">
        <v>4275</v>
      </c>
      <c r="C2634">
        <v>539762</v>
      </c>
      <c r="D2634" t="s">
        <v>406</v>
      </c>
      <c r="E2634" t="s">
        <v>604</v>
      </c>
    </row>
    <row r="2635" spans="2:5">
      <c r="B2635" t="s">
        <v>4276</v>
      </c>
      <c r="C2635">
        <v>519287</v>
      </c>
      <c r="D2635" t="s">
        <v>406</v>
      </c>
      <c r="E2635" t="s">
        <v>466</v>
      </c>
    </row>
    <row r="2636" spans="2:5">
      <c r="B2636" t="s">
        <v>4277</v>
      </c>
      <c r="C2636">
        <v>503015</v>
      </c>
      <c r="D2636" t="s">
        <v>406</v>
      </c>
      <c r="E2636" t="s">
        <v>428</v>
      </c>
    </row>
    <row r="2637" spans="2:5">
      <c r="B2637" t="s">
        <v>4278</v>
      </c>
      <c r="C2637">
        <v>509760</v>
      </c>
      <c r="D2637" t="s">
        <v>406</v>
      </c>
      <c r="E2637" t="s">
        <v>389</v>
      </c>
    </row>
    <row r="2638" spans="2:5">
      <c r="B2638" t="s">
        <v>4279</v>
      </c>
      <c r="C2638">
        <v>513303</v>
      </c>
      <c r="D2638" t="s">
        <v>4280</v>
      </c>
      <c r="E2638" t="s">
        <v>4281</v>
      </c>
    </row>
    <row r="2639" spans="2:5">
      <c r="B2639" t="s">
        <v>4282</v>
      </c>
      <c r="C2639">
        <v>537092</v>
      </c>
      <c r="D2639" t="s">
        <v>406</v>
      </c>
      <c r="E2639" t="s">
        <v>389</v>
      </c>
    </row>
    <row r="2640" spans="2:5">
      <c r="B2640" t="s">
        <v>4283</v>
      </c>
      <c r="C2640">
        <v>519003</v>
      </c>
      <c r="D2640" t="s">
        <v>406</v>
      </c>
      <c r="E2640" t="s">
        <v>604</v>
      </c>
    </row>
    <row r="2641" spans="2:5">
      <c r="B2641" t="s">
        <v>4284</v>
      </c>
      <c r="C2641">
        <v>500890</v>
      </c>
      <c r="D2641" t="s">
        <v>4285</v>
      </c>
      <c r="E2641" t="s">
        <v>886</v>
      </c>
    </row>
    <row r="2642" spans="2:5">
      <c r="B2642" t="s">
        <v>4286</v>
      </c>
      <c r="C2642">
        <v>503776</v>
      </c>
      <c r="D2642" t="s">
        <v>406</v>
      </c>
      <c r="E2642" t="s">
        <v>550</v>
      </c>
    </row>
    <row r="2643" spans="2:5">
      <c r="B2643" t="s">
        <v>4287</v>
      </c>
      <c r="C2643">
        <v>506261</v>
      </c>
      <c r="D2643" t="s">
        <v>406</v>
      </c>
      <c r="E2643" t="s">
        <v>704</v>
      </c>
    </row>
    <row r="2644" spans="2:5">
      <c r="B2644" t="s">
        <v>4288</v>
      </c>
      <c r="C2644" t="s">
        <v>406</v>
      </c>
      <c r="D2644" t="s">
        <v>4289</v>
      </c>
      <c r="E2644" t="s">
        <v>417</v>
      </c>
    </row>
    <row r="2645" spans="2:5">
      <c r="B2645" t="s">
        <v>4290</v>
      </c>
      <c r="C2645">
        <v>531453</v>
      </c>
      <c r="D2645" t="s">
        <v>4291</v>
      </c>
      <c r="E2645" t="s">
        <v>421</v>
      </c>
    </row>
    <row r="2646" spans="2:5">
      <c r="B2646" t="s">
        <v>4292</v>
      </c>
      <c r="C2646">
        <v>530169</v>
      </c>
      <c r="D2646" t="s">
        <v>406</v>
      </c>
      <c r="E2646" t="s">
        <v>400</v>
      </c>
    </row>
    <row r="2647" spans="2:5">
      <c r="B2647" t="s">
        <v>4293</v>
      </c>
      <c r="C2647">
        <v>532140</v>
      </c>
      <c r="D2647" t="s">
        <v>406</v>
      </c>
      <c r="E2647" t="s">
        <v>421</v>
      </c>
    </row>
    <row r="2648" spans="2:5">
      <c r="B2648" t="s">
        <v>4294</v>
      </c>
      <c r="C2648">
        <v>530047</v>
      </c>
      <c r="D2648" t="s">
        <v>4295</v>
      </c>
      <c r="E2648" t="s">
        <v>421</v>
      </c>
    </row>
    <row r="2649" spans="2:5">
      <c r="B2649" t="s">
        <v>4296</v>
      </c>
      <c r="C2649">
        <v>533286</v>
      </c>
      <c r="D2649" t="s">
        <v>4297</v>
      </c>
      <c r="E2649" t="s">
        <v>386</v>
      </c>
    </row>
    <row r="2650" spans="2:5">
      <c r="B2650" t="s">
        <v>4298</v>
      </c>
      <c r="C2650" t="s">
        <v>406</v>
      </c>
      <c r="D2650" t="s">
        <v>4299</v>
      </c>
      <c r="E2650" t="s">
        <v>417</v>
      </c>
    </row>
    <row r="2651" spans="2:5">
      <c r="B2651" t="s">
        <v>4300</v>
      </c>
      <c r="C2651">
        <v>533080</v>
      </c>
      <c r="D2651" t="s">
        <v>4301</v>
      </c>
      <c r="E2651" t="s">
        <v>601</v>
      </c>
    </row>
    <row r="2652" spans="2:5">
      <c r="B2652" t="s">
        <v>4302</v>
      </c>
      <c r="C2652">
        <v>526263</v>
      </c>
      <c r="D2652" t="s">
        <v>4303</v>
      </c>
      <c r="E2652" t="s">
        <v>736</v>
      </c>
    </row>
    <row r="2653" spans="2:5">
      <c r="B2653" t="s">
        <v>4304</v>
      </c>
      <c r="C2653">
        <v>511551</v>
      </c>
      <c r="D2653" t="s">
        <v>406</v>
      </c>
      <c r="E2653" t="s">
        <v>389</v>
      </c>
    </row>
    <row r="2654" spans="2:5">
      <c r="B2654" t="s">
        <v>4305</v>
      </c>
      <c r="C2654">
        <v>535910</v>
      </c>
      <c r="D2654" t="s">
        <v>406</v>
      </c>
      <c r="E2654" t="s">
        <v>423</v>
      </c>
    </row>
    <row r="2655" spans="2:5">
      <c r="B2655" t="s">
        <v>4306</v>
      </c>
      <c r="C2655">
        <v>532078</v>
      </c>
      <c r="D2655" t="s">
        <v>406</v>
      </c>
      <c r="E2655" t="s">
        <v>438</v>
      </c>
    </row>
    <row r="2656" spans="2:5">
      <c r="B2656" t="s">
        <v>4307</v>
      </c>
      <c r="C2656">
        <v>513446</v>
      </c>
      <c r="D2656" t="s">
        <v>4308</v>
      </c>
      <c r="E2656" t="s">
        <v>438</v>
      </c>
    </row>
    <row r="2657" spans="2:5">
      <c r="B2657" t="s">
        <v>4309</v>
      </c>
      <c r="C2657">
        <v>532723</v>
      </c>
      <c r="D2657" t="s">
        <v>406</v>
      </c>
      <c r="E2657" t="s">
        <v>492</v>
      </c>
    </row>
    <row r="2658" spans="2:5">
      <c r="B2658" t="s">
        <v>4310</v>
      </c>
      <c r="C2658">
        <v>505343</v>
      </c>
      <c r="D2658" t="s">
        <v>406</v>
      </c>
      <c r="E2658" t="s">
        <v>827</v>
      </c>
    </row>
    <row r="2659" spans="2:5">
      <c r="B2659" t="s">
        <v>4311</v>
      </c>
      <c r="C2659">
        <v>505343</v>
      </c>
      <c r="D2659" t="s">
        <v>406</v>
      </c>
      <c r="E2659" t="s">
        <v>827</v>
      </c>
    </row>
    <row r="2660" spans="2:5">
      <c r="B2660" t="s">
        <v>4312</v>
      </c>
      <c r="C2660">
        <v>524084</v>
      </c>
      <c r="D2660" t="s">
        <v>4313</v>
      </c>
      <c r="E2660" t="s">
        <v>550</v>
      </c>
    </row>
    <row r="2661" spans="2:5">
      <c r="B2661" t="s">
        <v>4314</v>
      </c>
      <c r="C2661">
        <v>524084</v>
      </c>
      <c r="D2661" t="s">
        <v>4313</v>
      </c>
      <c r="E2661" t="s">
        <v>550</v>
      </c>
    </row>
    <row r="2662" spans="2:5">
      <c r="B2662" t="s">
        <v>4315</v>
      </c>
      <c r="C2662">
        <v>538836</v>
      </c>
      <c r="D2662" t="s">
        <v>4316</v>
      </c>
      <c r="E2662" t="s">
        <v>520</v>
      </c>
    </row>
    <row r="2663" spans="2:5">
      <c r="B2663" t="s">
        <v>4317</v>
      </c>
      <c r="C2663">
        <v>530167</v>
      </c>
      <c r="D2663" t="s">
        <v>406</v>
      </c>
      <c r="E2663" t="s">
        <v>423</v>
      </c>
    </row>
    <row r="2664" spans="2:5">
      <c r="B2664" t="s">
        <v>4318</v>
      </c>
      <c r="C2664">
        <v>539199</v>
      </c>
      <c r="D2664" t="s">
        <v>406</v>
      </c>
      <c r="E2664" t="s">
        <v>389</v>
      </c>
    </row>
    <row r="2665" spans="2:5">
      <c r="B2665" t="s">
        <v>4319</v>
      </c>
      <c r="C2665">
        <v>532621</v>
      </c>
      <c r="D2665" t="s">
        <v>4320</v>
      </c>
      <c r="E2665" t="s">
        <v>421</v>
      </c>
    </row>
    <row r="2666" spans="2:5">
      <c r="B2666" t="s">
        <v>4321</v>
      </c>
      <c r="C2666">
        <v>511549</v>
      </c>
      <c r="D2666" t="s">
        <v>406</v>
      </c>
      <c r="E2666" t="s">
        <v>423</v>
      </c>
    </row>
    <row r="2667" spans="2:5">
      <c r="B2667" t="s">
        <v>4322</v>
      </c>
      <c r="C2667">
        <v>500288</v>
      </c>
      <c r="D2667" t="s">
        <v>4323</v>
      </c>
      <c r="E2667" t="s">
        <v>444</v>
      </c>
    </row>
    <row r="2668" spans="2:5">
      <c r="B2668" t="s">
        <v>4324</v>
      </c>
      <c r="C2668">
        <v>526237</v>
      </c>
      <c r="D2668" t="s">
        <v>406</v>
      </c>
      <c r="E2668" t="s">
        <v>423</v>
      </c>
    </row>
    <row r="2669" spans="2:5">
      <c r="B2669" t="s">
        <v>4325</v>
      </c>
      <c r="C2669">
        <v>523160</v>
      </c>
      <c r="D2669" t="s">
        <v>406</v>
      </c>
      <c r="E2669" t="s">
        <v>591</v>
      </c>
    </row>
    <row r="2670" spans="2:5">
      <c r="B2670" t="s">
        <v>4326</v>
      </c>
      <c r="C2670">
        <v>523160</v>
      </c>
      <c r="D2670" t="s">
        <v>406</v>
      </c>
      <c r="E2670" t="s">
        <v>591</v>
      </c>
    </row>
    <row r="2671" spans="2:5">
      <c r="B2671" t="s">
        <v>4327</v>
      </c>
      <c r="C2671">
        <v>513305</v>
      </c>
      <c r="D2671" t="s">
        <v>4328</v>
      </c>
      <c r="E2671" t="s">
        <v>827</v>
      </c>
    </row>
    <row r="2672" spans="2:5">
      <c r="B2672" t="s">
        <v>4329</v>
      </c>
      <c r="C2672">
        <v>532407</v>
      </c>
      <c r="D2672" t="s">
        <v>406</v>
      </c>
      <c r="E2672" t="s">
        <v>499</v>
      </c>
    </row>
    <row r="2673" spans="2:5">
      <c r="B2673" t="s">
        <v>4330</v>
      </c>
      <c r="C2673" t="s">
        <v>406</v>
      </c>
      <c r="D2673" t="s">
        <v>4331</v>
      </c>
      <c r="E2673" t="s">
        <v>497</v>
      </c>
    </row>
    <row r="2674" spans="2:5">
      <c r="B2674" t="s">
        <v>4332</v>
      </c>
      <c r="C2674">
        <v>517334</v>
      </c>
      <c r="D2674" t="s">
        <v>4333</v>
      </c>
      <c r="E2674" t="s">
        <v>761</v>
      </c>
    </row>
    <row r="2675" spans="2:5">
      <c r="B2675" t="s">
        <v>4334</v>
      </c>
      <c r="C2675">
        <v>532892</v>
      </c>
      <c r="D2675" t="s">
        <v>4335</v>
      </c>
      <c r="E2675" t="s">
        <v>423</v>
      </c>
    </row>
    <row r="2676" spans="2:5">
      <c r="B2676" t="s">
        <v>4336</v>
      </c>
      <c r="C2676">
        <v>590115</v>
      </c>
      <c r="D2676" t="s">
        <v>4337</v>
      </c>
      <c r="E2676" t="s">
        <v>389</v>
      </c>
    </row>
    <row r="2677" spans="2:5">
      <c r="B2677" t="s">
        <v>4338</v>
      </c>
      <c r="C2677">
        <v>533385</v>
      </c>
      <c r="D2677" t="s">
        <v>4339</v>
      </c>
      <c r="E2677" t="s">
        <v>389</v>
      </c>
    </row>
    <row r="2678" spans="2:5">
      <c r="B2678" t="s">
        <v>4340</v>
      </c>
      <c r="C2678">
        <v>507522</v>
      </c>
      <c r="D2678" t="s">
        <v>406</v>
      </c>
      <c r="E2678" t="s">
        <v>1038</v>
      </c>
    </row>
    <row r="2679" spans="2:5">
      <c r="B2679" t="s">
        <v>4341</v>
      </c>
      <c r="C2679">
        <v>526299</v>
      </c>
      <c r="D2679" t="s">
        <v>4342</v>
      </c>
      <c r="E2679" t="s">
        <v>392</v>
      </c>
    </row>
    <row r="2680" spans="2:5">
      <c r="B2680" t="s">
        <v>4343</v>
      </c>
      <c r="C2680">
        <v>500450</v>
      </c>
      <c r="D2680" t="s">
        <v>406</v>
      </c>
      <c r="E2680" t="s">
        <v>389</v>
      </c>
    </row>
    <row r="2681" spans="2:5">
      <c r="B2681" t="s">
        <v>4344</v>
      </c>
      <c r="C2681">
        <v>526143</v>
      </c>
      <c r="D2681" t="s">
        <v>406</v>
      </c>
      <c r="E2681" t="s">
        <v>601</v>
      </c>
    </row>
    <row r="2682" spans="2:5">
      <c r="B2682" t="s">
        <v>4345</v>
      </c>
      <c r="C2682">
        <v>532440</v>
      </c>
      <c r="D2682" t="s">
        <v>4346</v>
      </c>
      <c r="E2682" t="s">
        <v>2399</v>
      </c>
    </row>
    <row r="2683" spans="2:5">
      <c r="B2683" t="s">
        <v>4347</v>
      </c>
      <c r="C2683">
        <v>540809</v>
      </c>
      <c r="D2683" t="s">
        <v>406</v>
      </c>
      <c r="E2683" t="s">
        <v>428</v>
      </c>
    </row>
    <row r="2684" spans="2:5">
      <c r="B2684" t="s">
        <v>4348</v>
      </c>
      <c r="C2684">
        <v>500290</v>
      </c>
      <c r="D2684" t="s">
        <v>4349</v>
      </c>
      <c r="E2684" t="s">
        <v>886</v>
      </c>
    </row>
    <row r="2685" spans="2:5">
      <c r="B2685" t="s">
        <v>4350</v>
      </c>
      <c r="C2685">
        <v>532376</v>
      </c>
      <c r="D2685" t="s">
        <v>4351</v>
      </c>
      <c r="E2685" t="s">
        <v>552</v>
      </c>
    </row>
    <row r="2686" spans="2:5">
      <c r="B2686" t="s">
        <v>4352</v>
      </c>
      <c r="C2686">
        <v>512065</v>
      </c>
      <c r="D2686" t="s">
        <v>406</v>
      </c>
      <c r="E2686" t="s">
        <v>423</v>
      </c>
    </row>
    <row r="2687" spans="2:5">
      <c r="B2687" t="s">
        <v>4353</v>
      </c>
      <c r="C2687">
        <v>532650</v>
      </c>
      <c r="D2687" t="s">
        <v>4354</v>
      </c>
      <c r="E2687" t="s">
        <v>729</v>
      </c>
    </row>
    <row r="2688" spans="2:5">
      <c r="B2688" t="s">
        <v>4355</v>
      </c>
      <c r="C2688">
        <v>508922</v>
      </c>
      <c r="D2688" t="s">
        <v>406</v>
      </c>
      <c r="E2688" t="s">
        <v>1452</v>
      </c>
    </row>
    <row r="2689" spans="2:5">
      <c r="B2689" t="s">
        <v>4356</v>
      </c>
      <c r="C2689">
        <v>508922</v>
      </c>
      <c r="D2689" t="s">
        <v>406</v>
      </c>
      <c r="E2689" t="s">
        <v>1452</v>
      </c>
    </row>
    <row r="2690" spans="2:5">
      <c r="B2690" t="s">
        <v>4357</v>
      </c>
      <c r="C2690" t="s">
        <v>406</v>
      </c>
      <c r="D2690" t="s">
        <v>4358</v>
      </c>
      <c r="E2690" t="s">
        <v>1452</v>
      </c>
    </row>
    <row r="2691" spans="2:5">
      <c r="B2691" t="s">
        <v>4359</v>
      </c>
      <c r="C2691">
        <v>542597</v>
      </c>
      <c r="D2691" t="s">
        <v>4360</v>
      </c>
      <c r="E2691" t="s">
        <v>772</v>
      </c>
    </row>
    <row r="2692" spans="2:5">
      <c r="B2692" t="s">
        <v>4361</v>
      </c>
      <c r="C2692">
        <v>534312</v>
      </c>
      <c r="D2692" t="s">
        <v>4362</v>
      </c>
      <c r="E2692" t="s">
        <v>511</v>
      </c>
    </row>
    <row r="2693" spans="2:5">
      <c r="B2693" t="s">
        <v>4363</v>
      </c>
      <c r="C2693">
        <v>531919</v>
      </c>
      <c r="D2693" t="s">
        <v>406</v>
      </c>
      <c r="E2693" t="s">
        <v>426</v>
      </c>
    </row>
    <row r="2694" spans="2:5">
      <c r="B2694" t="s">
        <v>4364</v>
      </c>
      <c r="C2694">
        <v>539819</v>
      </c>
      <c r="D2694" t="s">
        <v>406</v>
      </c>
      <c r="E2694" t="s">
        <v>389</v>
      </c>
    </row>
    <row r="2695" spans="2:5">
      <c r="B2695" t="s">
        <v>4365</v>
      </c>
      <c r="C2695">
        <v>538743</v>
      </c>
      <c r="D2695" t="s">
        <v>406</v>
      </c>
      <c r="E2695" t="s">
        <v>392</v>
      </c>
    </row>
    <row r="2696" spans="2:5">
      <c r="B2696" t="s">
        <v>4366</v>
      </c>
      <c r="C2696">
        <v>532097</v>
      </c>
      <c r="D2696" t="s">
        <v>4367</v>
      </c>
      <c r="E2696" t="s">
        <v>804</v>
      </c>
    </row>
    <row r="2697" spans="2:5">
      <c r="B2697" t="s">
        <v>4368</v>
      </c>
      <c r="C2697">
        <v>500460</v>
      </c>
      <c r="D2697" t="s">
        <v>4369</v>
      </c>
      <c r="E2697" t="s">
        <v>438</v>
      </c>
    </row>
    <row r="2698" spans="2:5">
      <c r="B2698" t="s">
        <v>4370</v>
      </c>
      <c r="C2698">
        <v>523832</v>
      </c>
      <c r="D2698" t="s">
        <v>4371</v>
      </c>
      <c r="E2698" t="s">
        <v>524</v>
      </c>
    </row>
    <row r="2699" spans="2:5">
      <c r="B2699" t="s">
        <v>4372</v>
      </c>
      <c r="C2699">
        <v>530341</v>
      </c>
      <c r="D2699" t="s">
        <v>406</v>
      </c>
      <c r="E2699" t="s">
        <v>389</v>
      </c>
    </row>
    <row r="2700" spans="2:5">
      <c r="B2700" t="s">
        <v>4373</v>
      </c>
      <c r="C2700">
        <v>535204</v>
      </c>
      <c r="D2700" t="s">
        <v>406</v>
      </c>
      <c r="E2700" t="s">
        <v>428</v>
      </c>
    </row>
    <row r="2701" spans="2:5">
      <c r="B2701" t="s">
        <v>4374</v>
      </c>
      <c r="C2701">
        <v>532357</v>
      </c>
      <c r="D2701" t="s">
        <v>4375</v>
      </c>
      <c r="E2701" t="s">
        <v>409</v>
      </c>
    </row>
    <row r="2702" spans="2:5">
      <c r="B2702" t="s">
        <v>4376</v>
      </c>
      <c r="C2702">
        <v>501477</v>
      </c>
      <c r="D2702" t="s">
        <v>406</v>
      </c>
      <c r="E2702" t="s">
        <v>428</v>
      </c>
    </row>
    <row r="2703" spans="2:5">
      <c r="B2703" t="s">
        <v>4377</v>
      </c>
      <c r="C2703">
        <v>501477</v>
      </c>
      <c r="D2703" t="s">
        <v>406</v>
      </c>
      <c r="E2703" t="s">
        <v>428</v>
      </c>
    </row>
    <row r="2704" spans="2:5">
      <c r="B2704" t="s">
        <v>4378</v>
      </c>
      <c r="C2704">
        <v>534091</v>
      </c>
      <c r="D2704" t="s">
        <v>4379</v>
      </c>
      <c r="E2704" t="s">
        <v>426</v>
      </c>
    </row>
    <row r="2705" spans="2:5">
      <c r="B2705" t="s">
        <v>4380</v>
      </c>
      <c r="C2705">
        <v>534091</v>
      </c>
      <c r="D2705" t="s">
        <v>4379</v>
      </c>
      <c r="E2705" t="s">
        <v>426</v>
      </c>
    </row>
    <row r="2706" spans="2:5">
      <c r="B2706" t="s">
        <v>4381</v>
      </c>
      <c r="C2706">
        <v>526169</v>
      </c>
      <c r="D2706" t="s">
        <v>406</v>
      </c>
      <c r="E2706" t="s">
        <v>886</v>
      </c>
    </row>
    <row r="2707" spans="2:5">
      <c r="B2707" t="s">
        <v>4382</v>
      </c>
      <c r="C2707">
        <v>526169</v>
      </c>
      <c r="D2707" t="s">
        <v>406</v>
      </c>
      <c r="E2707" t="s">
        <v>886</v>
      </c>
    </row>
    <row r="2708" spans="2:5">
      <c r="B2708" t="s">
        <v>4383</v>
      </c>
      <c r="C2708">
        <v>505594</v>
      </c>
      <c r="D2708" t="s">
        <v>406</v>
      </c>
      <c r="E2708" t="s">
        <v>827</v>
      </c>
    </row>
    <row r="2709" spans="2:5">
      <c r="B2709" t="s">
        <v>4384</v>
      </c>
      <c r="C2709">
        <v>504356</v>
      </c>
      <c r="D2709" t="s">
        <v>406</v>
      </c>
      <c r="E2709" t="s">
        <v>827</v>
      </c>
    </row>
    <row r="2710" spans="2:5">
      <c r="B2710" t="s">
        <v>4385</v>
      </c>
      <c r="C2710">
        <v>520059</v>
      </c>
      <c r="D2710" t="s">
        <v>4386</v>
      </c>
      <c r="E2710" t="s">
        <v>761</v>
      </c>
    </row>
    <row r="2711" spans="2:5">
      <c r="B2711" t="s">
        <v>4387</v>
      </c>
      <c r="C2711">
        <v>520043</v>
      </c>
      <c r="D2711" t="s">
        <v>4388</v>
      </c>
      <c r="E2711" t="s">
        <v>761</v>
      </c>
    </row>
    <row r="2712" spans="2:5">
      <c r="B2712" t="s">
        <v>4389</v>
      </c>
      <c r="C2712">
        <v>511200</v>
      </c>
      <c r="D2712" t="s">
        <v>406</v>
      </c>
      <c r="E2712" t="s">
        <v>827</v>
      </c>
    </row>
    <row r="2713" spans="2:5">
      <c r="B2713" t="s">
        <v>4390</v>
      </c>
      <c r="C2713">
        <v>511401</v>
      </c>
      <c r="D2713" t="s">
        <v>4391</v>
      </c>
      <c r="E2713" t="s">
        <v>389</v>
      </c>
    </row>
    <row r="2714" spans="2:5">
      <c r="B2714" t="s">
        <v>4392</v>
      </c>
      <c r="C2714">
        <v>531821</v>
      </c>
      <c r="D2714" t="s">
        <v>406</v>
      </c>
      <c r="E2714" t="s">
        <v>389</v>
      </c>
    </row>
    <row r="2715" spans="2:5">
      <c r="B2715" t="s">
        <v>4393</v>
      </c>
      <c r="C2715">
        <v>515037</v>
      </c>
      <c r="D2715" t="s">
        <v>4394</v>
      </c>
      <c r="E2715" t="s">
        <v>683</v>
      </c>
    </row>
    <row r="2716" spans="2:5">
      <c r="B2716" t="s">
        <v>4395</v>
      </c>
      <c r="C2716">
        <v>540366</v>
      </c>
      <c r="D2716" t="s">
        <v>4396</v>
      </c>
      <c r="E2716" t="s">
        <v>1145</v>
      </c>
    </row>
    <row r="2717" spans="2:5">
      <c r="B2717" t="s">
        <v>4397</v>
      </c>
      <c r="C2717">
        <v>511766</v>
      </c>
      <c r="D2717" t="s">
        <v>4398</v>
      </c>
      <c r="E2717" t="s">
        <v>423</v>
      </c>
    </row>
    <row r="2718" spans="2:5">
      <c r="B2718" t="s">
        <v>4399</v>
      </c>
      <c r="C2718">
        <v>533398</v>
      </c>
      <c r="D2718" t="s">
        <v>4400</v>
      </c>
      <c r="E2718" t="s">
        <v>423</v>
      </c>
    </row>
    <row r="2719" spans="2:5">
      <c r="B2719" t="s">
        <v>4401</v>
      </c>
      <c r="C2719">
        <v>532991</v>
      </c>
      <c r="D2719" t="s">
        <v>4402</v>
      </c>
      <c r="E2719" t="s">
        <v>492</v>
      </c>
    </row>
    <row r="2720" spans="2:5">
      <c r="B2720" t="s">
        <v>4403</v>
      </c>
      <c r="C2720">
        <v>538862</v>
      </c>
      <c r="D2720" t="s">
        <v>406</v>
      </c>
      <c r="E2720" t="s">
        <v>389</v>
      </c>
    </row>
    <row r="2721" spans="2:5">
      <c r="B2721" t="s">
        <v>4404</v>
      </c>
      <c r="C2721">
        <v>506734</v>
      </c>
      <c r="D2721" t="s">
        <v>406</v>
      </c>
      <c r="E2721" t="s">
        <v>454</v>
      </c>
    </row>
    <row r="2722" spans="2:5">
      <c r="B2722" t="s">
        <v>4405</v>
      </c>
      <c r="C2722">
        <v>535205</v>
      </c>
      <c r="D2722" t="s">
        <v>406</v>
      </c>
      <c r="E2722" t="s">
        <v>428</v>
      </c>
    </row>
    <row r="2723" spans="2:5">
      <c r="B2723" t="s">
        <v>4406</v>
      </c>
      <c r="C2723" t="s">
        <v>406</v>
      </c>
      <c r="D2723" t="s">
        <v>4407</v>
      </c>
      <c r="E2723" t="s">
        <v>497</v>
      </c>
    </row>
    <row r="2724" spans="2:5">
      <c r="B2724" t="s">
        <v>4408</v>
      </c>
      <c r="C2724">
        <v>512024</v>
      </c>
      <c r="D2724" t="s">
        <v>406</v>
      </c>
      <c r="E2724" t="s">
        <v>480</v>
      </c>
    </row>
    <row r="2725" spans="2:5">
      <c r="B2725" t="s">
        <v>4409</v>
      </c>
      <c r="C2725">
        <v>530897</v>
      </c>
      <c r="D2725" t="s">
        <v>406</v>
      </c>
      <c r="E2725" t="s">
        <v>595</v>
      </c>
    </row>
    <row r="2726" spans="2:5">
      <c r="B2726" t="s">
        <v>4410</v>
      </c>
      <c r="C2726">
        <v>516082</v>
      </c>
      <c r="D2726" t="s">
        <v>4411</v>
      </c>
      <c r="E2726" t="s">
        <v>400</v>
      </c>
    </row>
    <row r="2727" spans="2:5">
      <c r="B2727" t="s">
        <v>4412</v>
      </c>
      <c r="C2727">
        <v>532623</v>
      </c>
      <c r="D2727" t="s">
        <v>406</v>
      </c>
      <c r="E2727" t="s">
        <v>428</v>
      </c>
    </row>
    <row r="2728" spans="2:5">
      <c r="B2728" t="s">
        <v>4413</v>
      </c>
      <c r="C2728">
        <v>512279</v>
      </c>
      <c r="D2728" t="s">
        <v>406</v>
      </c>
      <c r="E2728" t="s">
        <v>827</v>
      </c>
    </row>
    <row r="2729" spans="2:5">
      <c r="B2729" t="s">
        <v>4414</v>
      </c>
      <c r="C2729">
        <v>524709</v>
      </c>
      <c r="D2729" t="s">
        <v>4415</v>
      </c>
      <c r="E2729" t="s">
        <v>550</v>
      </c>
    </row>
    <row r="2730" spans="2:5">
      <c r="B2730" t="s">
        <v>4416</v>
      </c>
      <c r="C2730" t="s">
        <v>406</v>
      </c>
      <c r="D2730" t="s">
        <v>4417</v>
      </c>
      <c r="E2730" t="s">
        <v>497</v>
      </c>
    </row>
    <row r="2731" spans="2:5">
      <c r="B2731" t="s">
        <v>4418</v>
      </c>
      <c r="C2731">
        <v>531832</v>
      </c>
      <c r="D2731" t="s">
        <v>406</v>
      </c>
      <c r="E2731" t="s">
        <v>604</v>
      </c>
    </row>
    <row r="2732" spans="2:5">
      <c r="B2732" t="s">
        <v>4419</v>
      </c>
      <c r="C2732">
        <v>539917</v>
      </c>
      <c r="D2732" t="s">
        <v>4420</v>
      </c>
      <c r="E2732" t="s">
        <v>914</v>
      </c>
    </row>
    <row r="2733" spans="2:5">
      <c r="B2733" t="s">
        <v>4421</v>
      </c>
      <c r="C2733">
        <v>534184</v>
      </c>
      <c r="D2733" t="s">
        <v>4422</v>
      </c>
      <c r="E2733" t="s">
        <v>469</v>
      </c>
    </row>
    <row r="2734" spans="2:5">
      <c r="B2734" t="s">
        <v>4423</v>
      </c>
      <c r="C2734">
        <v>532362</v>
      </c>
      <c r="D2734" t="s">
        <v>406</v>
      </c>
      <c r="E2734" t="s">
        <v>438</v>
      </c>
    </row>
    <row r="2735" spans="2:5">
      <c r="B2735" t="s">
        <v>4424</v>
      </c>
      <c r="C2735">
        <v>532895</v>
      </c>
      <c r="D2735" t="s">
        <v>4425</v>
      </c>
      <c r="E2735" t="s">
        <v>426</v>
      </c>
    </row>
    <row r="2736" spans="2:5">
      <c r="B2736" t="s">
        <v>4426</v>
      </c>
      <c r="C2736">
        <v>521109</v>
      </c>
      <c r="D2736" t="s">
        <v>4427</v>
      </c>
      <c r="E2736" t="s">
        <v>421</v>
      </c>
    </row>
    <row r="2737" spans="2:5">
      <c r="B2737" t="s">
        <v>4428</v>
      </c>
      <c r="C2737">
        <v>532952</v>
      </c>
      <c r="D2737" t="s">
        <v>4429</v>
      </c>
      <c r="E2737" t="s">
        <v>426</v>
      </c>
    </row>
    <row r="2738" spans="2:5">
      <c r="B2738" t="s">
        <v>4430</v>
      </c>
      <c r="C2738">
        <v>519136</v>
      </c>
      <c r="D2738" t="s">
        <v>4431</v>
      </c>
      <c r="E2738" t="s">
        <v>421</v>
      </c>
    </row>
    <row r="2739" spans="2:5">
      <c r="B2739" t="s">
        <v>4432</v>
      </c>
      <c r="C2739">
        <v>523391</v>
      </c>
      <c r="D2739" t="s">
        <v>4433</v>
      </c>
      <c r="E2739" t="s">
        <v>421</v>
      </c>
    </row>
    <row r="2740" spans="2:5">
      <c r="B2740" t="s">
        <v>4434</v>
      </c>
      <c r="C2740">
        <v>500296</v>
      </c>
      <c r="D2740" t="s">
        <v>4435</v>
      </c>
      <c r="E2740" t="s">
        <v>421</v>
      </c>
    </row>
    <row r="2741" spans="2:5">
      <c r="B2741" t="s">
        <v>4436</v>
      </c>
      <c r="C2741">
        <v>541418</v>
      </c>
      <c r="D2741" t="s">
        <v>406</v>
      </c>
      <c r="E2741" t="s">
        <v>466</v>
      </c>
    </row>
    <row r="2742" spans="2:5">
      <c r="B2742" t="s">
        <v>4437</v>
      </c>
      <c r="C2742">
        <v>531212</v>
      </c>
      <c r="D2742" t="s">
        <v>406</v>
      </c>
      <c r="E2742" t="s">
        <v>423</v>
      </c>
    </row>
    <row r="2743" spans="2:5">
      <c r="B2743" t="s">
        <v>4438</v>
      </c>
      <c r="C2743">
        <v>532256</v>
      </c>
      <c r="D2743" t="s">
        <v>4439</v>
      </c>
      <c r="E2743" t="s">
        <v>423</v>
      </c>
    </row>
    <row r="2744" spans="2:5">
      <c r="B2744" t="s">
        <v>4440</v>
      </c>
      <c r="C2744">
        <v>538395</v>
      </c>
      <c r="D2744" t="s">
        <v>406</v>
      </c>
      <c r="E2744" t="s">
        <v>389</v>
      </c>
    </row>
    <row r="2745" spans="2:5">
      <c r="B2745" t="s">
        <v>4441</v>
      </c>
      <c r="C2745">
        <v>532641</v>
      </c>
      <c r="D2745" t="s">
        <v>4442</v>
      </c>
      <c r="E2745" t="s">
        <v>421</v>
      </c>
    </row>
    <row r="2746" spans="2:5">
      <c r="B2746" t="s">
        <v>4443</v>
      </c>
      <c r="C2746" t="s">
        <v>406</v>
      </c>
      <c r="D2746" t="s">
        <v>4444</v>
      </c>
      <c r="E2746" t="s">
        <v>417</v>
      </c>
    </row>
    <row r="2747" spans="2:5">
      <c r="B2747" t="s">
        <v>4445</v>
      </c>
      <c r="C2747">
        <v>539551</v>
      </c>
      <c r="D2747" t="s">
        <v>4446</v>
      </c>
      <c r="E2747" t="s">
        <v>876</v>
      </c>
    </row>
    <row r="2748" spans="2:5">
      <c r="B2748" t="s">
        <v>4447</v>
      </c>
      <c r="C2748">
        <v>540080</v>
      </c>
      <c r="D2748" t="s">
        <v>406</v>
      </c>
      <c r="E2748" t="s">
        <v>438</v>
      </c>
    </row>
    <row r="2749" spans="2:5">
      <c r="B2749" t="s">
        <v>4448</v>
      </c>
      <c r="C2749">
        <v>519455</v>
      </c>
      <c r="D2749" t="s">
        <v>406</v>
      </c>
      <c r="E2749" t="s">
        <v>520</v>
      </c>
    </row>
    <row r="2750" spans="2:5">
      <c r="B2750" t="s">
        <v>4449</v>
      </c>
      <c r="C2750">
        <v>540204</v>
      </c>
      <c r="D2750" t="s">
        <v>4450</v>
      </c>
      <c r="E2750" t="s">
        <v>490</v>
      </c>
    </row>
    <row r="2751" spans="2:5">
      <c r="B2751" t="s">
        <v>4451</v>
      </c>
      <c r="C2751">
        <v>531416</v>
      </c>
      <c r="D2751" t="s">
        <v>406</v>
      </c>
      <c r="E2751" t="s">
        <v>492</v>
      </c>
    </row>
    <row r="2752" spans="2:5">
      <c r="B2752" t="s">
        <v>4452</v>
      </c>
      <c r="C2752" t="s">
        <v>406</v>
      </c>
      <c r="D2752" t="s">
        <v>4453</v>
      </c>
      <c r="E2752" t="s">
        <v>417</v>
      </c>
    </row>
    <row r="2753" spans="2:5">
      <c r="B2753" t="s">
        <v>4454</v>
      </c>
      <c r="C2753">
        <v>526739</v>
      </c>
      <c r="D2753" t="s">
        <v>406</v>
      </c>
      <c r="E2753" t="s">
        <v>566</v>
      </c>
    </row>
    <row r="2754" spans="2:5">
      <c r="B2754" t="s">
        <v>4455</v>
      </c>
      <c r="C2754">
        <v>517431</v>
      </c>
      <c r="D2754" t="s">
        <v>4456</v>
      </c>
      <c r="E2754" t="s">
        <v>526</v>
      </c>
    </row>
    <row r="2755" spans="2:5">
      <c r="B2755" t="s">
        <v>4457</v>
      </c>
      <c r="C2755">
        <v>539595</v>
      </c>
      <c r="D2755" t="s">
        <v>406</v>
      </c>
      <c r="E2755" t="s">
        <v>389</v>
      </c>
    </row>
    <row r="2756" spans="2:5">
      <c r="B2756" t="s">
        <v>4458</v>
      </c>
      <c r="C2756">
        <v>524816</v>
      </c>
      <c r="D2756" t="s">
        <v>4459</v>
      </c>
      <c r="E2756" t="s">
        <v>444</v>
      </c>
    </row>
    <row r="2757" spans="2:5">
      <c r="B2757" t="s">
        <v>4460</v>
      </c>
      <c r="C2757">
        <v>537291</v>
      </c>
      <c r="D2757" t="s">
        <v>4461</v>
      </c>
      <c r="E2757" t="s">
        <v>604</v>
      </c>
    </row>
    <row r="2758" spans="2:5">
      <c r="B2758" t="s">
        <v>4462</v>
      </c>
      <c r="C2758">
        <v>537291</v>
      </c>
      <c r="D2758" t="s">
        <v>4461</v>
      </c>
      <c r="E2758" t="s">
        <v>604</v>
      </c>
    </row>
    <row r="2759" spans="2:5">
      <c r="B2759" t="s">
        <v>4463</v>
      </c>
      <c r="C2759">
        <v>502407</v>
      </c>
      <c r="D2759" t="s">
        <v>406</v>
      </c>
      <c r="E2759" t="s">
        <v>400</v>
      </c>
    </row>
    <row r="2760" spans="2:5">
      <c r="B2760" t="s">
        <v>4464</v>
      </c>
      <c r="C2760">
        <v>532234</v>
      </c>
      <c r="D2760" t="s">
        <v>4465</v>
      </c>
      <c r="E2760" t="s">
        <v>711</v>
      </c>
    </row>
    <row r="2761" spans="2:5">
      <c r="B2761" t="s">
        <v>4466</v>
      </c>
      <c r="C2761">
        <v>523630</v>
      </c>
      <c r="D2761" t="s">
        <v>4467</v>
      </c>
      <c r="E2761" t="s">
        <v>914</v>
      </c>
    </row>
    <row r="2762" spans="2:5">
      <c r="B2762" t="s">
        <v>4468</v>
      </c>
      <c r="C2762">
        <v>531289</v>
      </c>
      <c r="D2762" t="s">
        <v>406</v>
      </c>
      <c r="E2762" t="s">
        <v>729</v>
      </c>
    </row>
    <row r="2763" spans="2:5">
      <c r="B2763" t="s">
        <v>4469</v>
      </c>
      <c r="C2763">
        <v>531651</v>
      </c>
      <c r="D2763" t="s">
        <v>406</v>
      </c>
      <c r="E2763" t="s">
        <v>438</v>
      </c>
    </row>
    <row r="2764" spans="2:5">
      <c r="B2764" t="s">
        <v>4470</v>
      </c>
      <c r="C2764">
        <v>507813</v>
      </c>
      <c r="D2764" t="s">
        <v>406</v>
      </c>
      <c r="E2764" t="s">
        <v>1442</v>
      </c>
    </row>
    <row r="2765" spans="2:5">
      <c r="B2765" t="s">
        <v>4471</v>
      </c>
      <c r="C2765">
        <v>500298</v>
      </c>
      <c r="D2765" t="s">
        <v>406</v>
      </c>
      <c r="E2765" t="s">
        <v>454</v>
      </c>
    </row>
    <row r="2766" spans="2:5">
      <c r="B2766" t="s">
        <v>4472</v>
      </c>
      <c r="C2766">
        <v>526616</v>
      </c>
      <c r="D2766" t="s">
        <v>406</v>
      </c>
      <c r="E2766" t="s">
        <v>526</v>
      </c>
    </row>
    <row r="2767" spans="2:5">
      <c r="B2767" t="s">
        <v>4473</v>
      </c>
      <c r="C2767">
        <v>531287</v>
      </c>
      <c r="D2767" t="s">
        <v>406</v>
      </c>
      <c r="E2767" t="s">
        <v>526</v>
      </c>
    </row>
    <row r="2768" spans="2:5">
      <c r="B2768" t="s">
        <v>4474</v>
      </c>
      <c r="C2768">
        <v>516062</v>
      </c>
      <c r="D2768" t="s">
        <v>406</v>
      </c>
      <c r="E2768" t="s">
        <v>901</v>
      </c>
    </row>
    <row r="2769" spans="2:5">
      <c r="B2769" t="s">
        <v>4475</v>
      </c>
      <c r="C2769">
        <v>504882</v>
      </c>
      <c r="D2769" t="s">
        <v>406</v>
      </c>
      <c r="E2769" t="s">
        <v>492</v>
      </c>
    </row>
    <row r="2770" spans="2:5">
      <c r="B2770" t="s">
        <v>4476</v>
      </c>
      <c r="C2770">
        <v>504882</v>
      </c>
      <c r="D2770" t="s">
        <v>406</v>
      </c>
      <c r="E2770" t="s">
        <v>492</v>
      </c>
    </row>
    <row r="2771" spans="2:5">
      <c r="B2771" t="s">
        <v>4477</v>
      </c>
      <c r="C2771">
        <v>513179</v>
      </c>
      <c r="D2771" t="s">
        <v>4478</v>
      </c>
      <c r="E2771" t="s">
        <v>438</v>
      </c>
    </row>
    <row r="2772" spans="2:5">
      <c r="B2772" t="s">
        <v>4479</v>
      </c>
      <c r="C2772">
        <v>530119</v>
      </c>
      <c r="D2772" t="s">
        <v>406</v>
      </c>
      <c r="E2772" t="s">
        <v>655</v>
      </c>
    </row>
    <row r="2773" spans="2:5">
      <c r="B2773" t="s">
        <v>4480</v>
      </c>
      <c r="C2773">
        <v>531834</v>
      </c>
      <c r="D2773" t="s">
        <v>406</v>
      </c>
      <c r="E2773" t="s">
        <v>604</v>
      </c>
    </row>
    <row r="2774" spans="2:5">
      <c r="B2774" t="s">
        <v>4481</v>
      </c>
      <c r="C2774">
        <v>524654</v>
      </c>
      <c r="D2774" t="s">
        <v>406</v>
      </c>
      <c r="E2774" t="s">
        <v>444</v>
      </c>
    </row>
    <row r="2775" spans="2:5">
      <c r="B2775" t="s">
        <v>4482</v>
      </c>
      <c r="C2775">
        <v>538926</v>
      </c>
      <c r="D2775" t="s">
        <v>406</v>
      </c>
      <c r="E2775" t="s">
        <v>604</v>
      </c>
    </row>
    <row r="2776" spans="2:5">
      <c r="B2776" t="s">
        <v>4483</v>
      </c>
      <c r="C2776">
        <v>513023</v>
      </c>
      <c r="D2776" t="s">
        <v>4484</v>
      </c>
      <c r="E2776" t="s">
        <v>545</v>
      </c>
    </row>
    <row r="2777" spans="2:5">
      <c r="B2777" t="s">
        <v>4485</v>
      </c>
      <c r="C2777">
        <v>539521</v>
      </c>
      <c r="D2777" t="s">
        <v>406</v>
      </c>
      <c r="E2777" t="s">
        <v>389</v>
      </c>
    </row>
    <row r="2778" spans="2:5">
      <c r="B2778" t="s">
        <v>4486</v>
      </c>
      <c r="C2778">
        <v>532504</v>
      </c>
      <c r="D2778" t="s">
        <v>4487</v>
      </c>
      <c r="E2778" t="s">
        <v>454</v>
      </c>
    </row>
    <row r="2779" spans="2:5">
      <c r="B2779" t="s">
        <v>4488</v>
      </c>
      <c r="C2779">
        <v>531494</v>
      </c>
      <c r="D2779" t="s">
        <v>406</v>
      </c>
      <c r="E2779" t="s">
        <v>492</v>
      </c>
    </row>
    <row r="2780" spans="2:5">
      <c r="B2780" t="s">
        <v>4489</v>
      </c>
      <c r="C2780">
        <v>539332</v>
      </c>
      <c r="D2780" t="s">
        <v>4490</v>
      </c>
      <c r="E2780" t="s">
        <v>529</v>
      </c>
    </row>
    <row r="2781" spans="2:5">
      <c r="B2781" t="s">
        <v>4491</v>
      </c>
      <c r="C2781">
        <v>539525</v>
      </c>
      <c r="D2781" t="s">
        <v>406</v>
      </c>
      <c r="E2781" t="s">
        <v>440</v>
      </c>
    </row>
    <row r="2782" spans="2:5">
      <c r="B2782" t="s">
        <v>4492</v>
      </c>
      <c r="C2782">
        <v>508989</v>
      </c>
      <c r="D2782" t="s">
        <v>4493</v>
      </c>
      <c r="E2782" t="s">
        <v>930</v>
      </c>
    </row>
    <row r="2783" spans="2:5">
      <c r="B2783" t="s">
        <v>4494</v>
      </c>
      <c r="C2783">
        <v>538668</v>
      </c>
      <c r="D2783" t="s">
        <v>406</v>
      </c>
      <c r="E2783" t="s">
        <v>423</v>
      </c>
    </row>
    <row r="2784" spans="2:5">
      <c r="B2784" t="s">
        <v>4495</v>
      </c>
      <c r="C2784">
        <v>523242</v>
      </c>
      <c r="D2784" t="s">
        <v>406</v>
      </c>
      <c r="E2784" t="s">
        <v>832</v>
      </c>
    </row>
    <row r="2785" spans="2:5">
      <c r="B2785" t="s">
        <v>4496</v>
      </c>
      <c r="C2785">
        <v>534309</v>
      </c>
      <c r="D2785" t="s">
        <v>4497</v>
      </c>
      <c r="E2785" t="s">
        <v>804</v>
      </c>
    </row>
    <row r="2786" spans="2:5">
      <c r="B2786" t="s">
        <v>4498</v>
      </c>
      <c r="C2786">
        <v>534309</v>
      </c>
      <c r="D2786" t="s">
        <v>4497</v>
      </c>
      <c r="E2786" t="s">
        <v>804</v>
      </c>
    </row>
    <row r="2787" spans="2:5">
      <c r="B2787" t="s">
        <v>4499</v>
      </c>
      <c r="C2787">
        <v>519506</v>
      </c>
      <c r="D2787" t="s">
        <v>406</v>
      </c>
      <c r="E2787" t="s">
        <v>466</v>
      </c>
    </row>
    <row r="2788" spans="2:5">
      <c r="B2788" t="s">
        <v>4500</v>
      </c>
      <c r="C2788">
        <v>531452</v>
      </c>
      <c r="D2788" t="s">
        <v>406</v>
      </c>
      <c r="E2788" t="s">
        <v>423</v>
      </c>
    </row>
    <row r="2789" spans="2:5">
      <c r="B2789" t="s">
        <v>4501</v>
      </c>
      <c r="C2789">
        <v>500294</v>
      </c>
      <c r="D2789" t="s">
        <v>4502</v>
      </c>
      <c r="E2789" t="s">
        <v>804</v>
      </c>
    </row>
    <row r="2790" spans="2:5">
      <c r="B2790" t="s">
        <v>4503</v>
      </c>
      <c r="C2790">
        <v>502168</v>
      </c>
      <c r="D2790" t="s">
        <v>4504</v>
      </c>
      <c r="E2790" t="s">
        <v>419</v>
      </c>
    </row>
    <row r="2791" spans="2:5">
      <c r="B2791" t="s">
        <v>4505</v>
      </c>
      <c r="C2791">
        <v>530557</v>
      </c>
      <c r="D2791" t="s">
        <v>406</v>
      </c>
      <c r="E2791" t="s">
        <v>389</v>
      </c>
    </row>
    <row r="2792" spans="2:5">
      <c r="B2792" t="s">
        <v>4506</v>
      </c>
      <c r="C2792">
        <v>511535</v>
      </c>
      <c r="D2792" t="s">
        <v>406</v>
      </c>
      <c r="E2792" t="s">
        <v>389</v>
      </c>
    </row>
    <row r="2793" spans="2:5">
      <c r="B2793" t="s">
        <v>4507</v>
      </c>
      <c r="C2793">
        <v>532649</v>
      </c>
      <c r="D2793" t="s">
        <v>4508</v>
      </c>
      <c r="E2793" t="s">
        <v>444</v>
      </c>
    </row>
    <row r="2794" spans="2:5">
      <c r="B2794" t="s">
        <v>4509</v>
      </c>
      <c r="C2794">
        <v>508670</v>
      </c>
      <c r="D2794" t="s">
        <v>406</v>
      </c>
      <c r="E2794" t="s">
        <v>813</v>
      </c>
    </row>
    <row r="2795" spans="2:5">
      <c r="B2795" t="s">
        <v>4510</v>
      </c>
      <c r="C2795">
        <v>531049</v>
      </c>
      <c r="D2795" t="s">
        <v>406</v>
      </c>
      <c r="E2795" t="s">
        <v>934</v>
      </c>
    </row>
    <row r="2796" spans="2:5">
      <c r="B2796" t="s">
        <v>4511</v>
      </c>
      <c r="C2796">
        <v>539409</v>
      </c>
      <c r="D2796" t="s">
        <v>406</v>
      </c>
      <c r="E2796" t="s">
        <v>428</v>
      </c>
    </row>
    <row r="2797" spans="2:5">
      <c r="B2797" t="s">
        <v>4512</v>
      </c>
      <c r="C2797">
        <v>537838</v>
      </c>
      <c r="D2797" t="s">
        <v>406</v>
      </c>
      <c r="E2797" t="s">
        <v>428</v>
      </c>
    </row>
    <row r="2798" spans="2:5">
      <c r="B2798" t="s">
        <v>4513</v>
      </c>
      <c r="C2798">
        <v>519560</v>
      </c>
      <c r="D2798" t="s">
        <v>406</v>
      </c>
      <c r="E2798" t="s">
        <v>604</v>
      </c>
    </row>
    <row r="2799" spans="2:5">
      <c r="B2799" t="s">
        <v>4514</v>
      </c>
      <c r="C2799">
        <v>539016</v>
      </c>
      <c r="D2799" t="s">
        <v>406</v>
      </c>
      <c r="E2799" t="s">
        <v>423</v>
      </c>
    </row>
    <row r="2800" spans="2:5">
      <c r="B2800" t="s">
        <v>4515</v>
      </c>
      <c r="C2800">
        <v>532864</v>
      </c>
      <c r="D2800" t="s">
        <v>4516</v>
      </c>
      <c r="E2800" t="s">
        <v>1326</v>
      </c>
    </row>
    <row r="2801" spans="2:5">
      <c r="B2801" t="s">
        <v>4517</v>
      </c>
      <c r="C2801">
        <v>504112</v>
      </c>
      <c r="D2801" t="s">
        <v>4518</v>
      </c>
      <c r="E2801" t="s">
        <v>2033</v>
      </c>
    </row>
    <row r="2802" spans="2:5">
      <c r="B2802" t="s">
        <v>4519</v>
      </c>
      <c r="C2802">
        <v>514332</v>
      </c>
      <c r="D2802" t="s">
        <v>406</v>
      </c>
      <c r="E2802" t="s">
        <v>492</v>
      </c>
    </row>
    <row r="2803" spans="2:5">
      <c r="B2803" t="s">
        <v>4520</v>
      </c>
      <c r="C2803">
        <v>526195</v>
      </c>
      <c r="D2803" t="s">
        <v>406</v>
      </c>
      <c r="E2803" t="s">
        <v>520</v>
      </c>
    </row>
    <row r="2804" spans="2:5">
      <c r="B2804" t="s">
        <v>4521</v>
      </c>
      <c r="C2804">
        <v>526195</v>
      </c>
      <c r="D2804" t="s">
        <v>406</v>
      </c>
      <c r="E2804" t="s">
        <v>520</v>
      </c>
    </row>
    <row r="2805" spans="2:5">
      <c r="B2805" t="s">
        <v>4522</v>
      </c>
      <c r="C2805">
        <v>542665</v>
      </c>
      <c r="D2805" t="s">
        <v>4523</v>
      </c>
      <c r="E2805" t="s">
        <v>566</v>
      </c>
    </row>
    <row r="2806" spans="2:5">
      <c r="B2806" t="s">
        <v>4524</v>
      </c>
      <c r="C2806">
        <v>512522</v>
      </c>
      <c r="D2806" t="s">
        <v>406</v>
      </c>
      <c r="E2806" t="s">
        <v>428</v>
      </c>
    </row>
    <row r="2807" spans="2:5">
      <c r="B2807" t="s">
        <v>4525</v>
      </c>
      <c r="C2807">
        <v>505355</v>
      </c>
      <c r="D2807" t="s">
        <v>4526</v>
      </c>
      <c r="E2807" t="s">
        <v>827</v>
      </c>
    </row>
    <row r="2808" spans="2:5">
      <c r="B2808" t="s">
        <v>4527</v>
      </c>
      <c r="C2808">
        <v>500790</v>
      </c>
      <c r="D2808" t="s">
        <v>4528</v>
      </c>
      <c r="E2808" t="s">
        <v>466</v>
      </c>
    </row>
    <row r="2809" spans="2:5">
      <c r="B2809" t="s">
        <v>4529</v>
      </c>
      <c r="C2809">
        <v>500790</v>
      </c>
      <c r="D2809" t="s">
        <v>4528</v>
      </c>
      <c r="E2809" t="s">
        <v>466</v>
      </c>
    </row>
    <row r="2810" spans="2:5">
      <c r="B2810" t="s">
        <v>4530</v>
      </c>
      <c r="C2810">
        <v>509040</v>
      </c>
      <c r="D2810" t="s">
        <v>406</v>
      </c>
      <c r="E2810" t="s">
        <v>499</v>
      </c>
    </row>
    <row r="2811" spans="2:5">
      <c r="B2811" t="s">
        <v>4531</v>
      </c>
      <c r="C2811">
        <v>509040</v>
      </c>
      <c r="D2811" t="s">
        <v>406</v>
      </c>
      <c r="E2811" t="s">
        <v>499</v>
      </c>
    </row>
    <row r="2812" spans="2:5">
      <c r="B2812" t="s">
        <v>4532</v>
      </c>
      <c r="C2812">
        <v>542117</v>
      </c>
      <c r="D2812" t="s">
        <v>406</v>
      </c>
      <c r="E2812" t="s">
        <v>497</v>
      </c>
    </row>
    <row r="2813" spans="2:5">
      <c r="B2813" t="s">
        <v>4533</v>
      </c>
      <c r="C2813">
        <v>511658</v>
      </c>
      <c r="D2813" t="s">
        <v>406</v>
      </c>
      <c r="E2813" t="s">
        <v>499</v>
      </c>
    </row>
    <row r="2814" spans="2:5">
      <c r="B2814" t="s">
        <v>4534</v>
      </c>
      <c r="C2814">
        <v>523558</v>
      </c>
      <c r="D2814" t="s">
        <v>406</v>
      </c>
      <c r="E2814" t="s">
        <v>948</v>
      </c>
    </row>
    <row r="2815" spans="2:5">
      <c r="B2815" t="s">
        <v>4535</v>
      </c>
      <c r="C2815">
        <v>532798</v>
      </c>
      <c r="D2815" t="s">
        <v>4536</v>
      </c>
      <c r="E2815" t="s">
        <v>572</v>
      </c>
    </row>
    <row r="2816" spans="2:5">
      <c r="B2816" t="s">
        <v>4537</v>
      </c>
      <c r="C2816">
        <v>532887</v>
      </c>
      <c r="D2816" t="s">
        <v>4538</v>
      </c>
      <c r="E2816" t="s">
        <v>449</v>
      </c>
    </row>
    <row r="2817" spans="2:5">
      <c r="B2817" t="s">
        <v>4539</v>
      </c>
      <c r="C2817">
        <v>524558</v>
      </c>
      <c r="D2817" t="s">
        <v>4540</v>
      </c>
      <c r="E2817" t="s">
        <v>444</v>
      </c>
    </row>
    <row r="2818" spans="2:5">
      <c r="B2818" t="s">
        <v>4541</v>
      </c>
      <c r="C2818">
        <v>532529</v>
      </c>
      <c r="D2818" t="s">
        <v>4542</v>
      </c>
      <c r="E2818" t="s">
        <v>1145</v>
      </c>
    </row>
    <row r="2819" spans="2:5">
      <c r="B2819" t="s">
        <v>4543</v>
      </c>
      <c r="C2819">
        <v>540243</v>
      </c>
      <c r="D2819" t="s">
        <v>406</v>
      </c>
      <c r="E2819" t="s">
        <v>428</v>
      </c>
    </row>
    <row r="2820" spans="2:5">
      <c r="B2820" t="s">
        <v>4544</v>
      </c>
      <c r="C2820">
        <v>508867</v>
      </c>
      <c r="D2820" t="s">
        <v>406</v>
      </c>
      <c r="E2820" t="s">
        <v>499</v>
      </c>
    </row>
    <row r="2821" spans="2:5">
      <c r="B2821" t="s">
        <v>4545</v>
      </c>
      <c r="C2821">
        <v>501479</v>
      </c>
      <c r="D2821" t="s">
        <v>406</v>
      </c>
      <c r="E2821" t="s">
        <v>428</v>
      </c>
    </row>
    <row r="2822" spans="2:5">
      <c r="B2822" t="s">
        <v>4546</v>
      </c>
      <c r="C2822">
        <v>536644</v>
      </c>
      <c r="D2822" t="s">
        <v>406</v>
      </c>
      <c r="E2822" t="s">
        <v>428</v>
      </c>
    </row>
    <row r="2823" spans="2:5">
      <c r="B2823" t="s">
        <v>4547</v>
      </c>
      <c r="C2823">
        <v>540900</v>
      </c>
      <c r="D2823" t="s">
        <v>4548</v>
      </c>
      <c r="E2823" t="s">
        <v>392</v>
      </c>
    </row>
    <row r="2824" spans="2:5">
      <c r="B2824" t="s">
        <v>4549</v>
      </c>
      <c r="C2824">
        <v>532416</v>
      </c>
      <c r="D2824" t="s">
        <v>4550</v>
      </c>
      <c r="E2824" t="s">
        <v>930</v>
      </c>
    </row>
    <row r="2825" spans="2:5">
      <c r="B2825" t="s">
        <v>4551</v>
      </c>
      <c r="C2825">
        <v>538874</v>
      </c>
      <c r="D2825" t="s">
        <v>406</v>
      </c>
      <c r="E2825" t="s">
        <v>389</v>
      </c>
    </row>
    <row r="2826" spans="2:5">
      <c r="B2826" t="s">
        <v>4552</v>
      </c>
      <c r="C2826">
        <v>524774</v>
      </c>
      <c r="D2826" t="s">
        <v>406</v>
      </c>
      <c r="E2826" t="s">
        <v>444</v>
      </c>
    </row>
    <row r="2827" spans="2:5">
      <c r="B2827" t="s">
        <v>4553</v>
      </c>
      <c r="C2827">
        <v>517554</v>
      </c>
      <c r="D2827" t="s">
        <v>406</v>
      </c>
      <c r="E2827" t="s">
        <v>486</v>
      </c>
    </row>
    <row r="2828" spans="2:5">
      <c r="B2828" t="s">
        <v>4554</v>
      </c>
      <c r="C2828">
        <v>533098</v>
      </c>
      <c r="D2828" t="s">
        <v>4555</v>
      </c>
      <c r="E2828" t="s">
        <v>545</v>
      </c>
    </row>
    <row r="2829" spans="2:5">
      <c r="B2829" t="s">
        <v>4556</v>
      </c>
      <c r="C2829">
        <v>526721</v>
      </c>
      <c r="D2829" t="s">
        <v>406</v>
      </c>
      <c r="E2829" t="s">
        <v>584</v>
      </c>
    </row>
    <row r="2830" spans="2:5">
      <c r="B2830" t="s">
        <v>4557</v>
      </c>
      <c r="C2830">
        <v>523209</v>
      </c>
      <c r="D2830" t="s">
        <v>406</v>
      </c>
      <c r="E2830" t="s">
        <v>423</v>
      </c>
    </row>
    <row r="2831" spans="2:5">
      <c r="B2831" t="s">
        <v>4558</v>
      </c>
      <c r="C2831">
        <v>512103</v>
      </c>
      <c r="D2831" t="s">
        <v>406</v>
      </c>
      <c r="E2831" t="s">
        <v>934</v>
      </c>
    </row>
    <row r="2832" spans="2:5">
      <c r="B2832" t="s">
        <v>4559</v>
      </c>
      <c r="C2832">
        <v>531083</v>
      </c>
      <c r="D2832" t="s">
        <v>406</v>
      </c>
      <c r="E2832" t="s">
        <v>499</v>
      </c>
    </row>
    <row r="2833" spans="2:5">
      <c r="B2833" t="s">
        <v>4560</v>
      </c>
      <c r="C2833">
        <v>500304</v>
      </c>
      <c r="D2833" t="s">
        <v>4561</v>
      </c>
      <c r="E2833" t="s">
        <v>891</v>
      </c>
    </row>
    <row r="2834" spans="2:5">
      <c r="B2834" t="s">
        <v>4562</v>
      </c>
      <c r="C2834">
        <v>532541</v>
      </c>
      <c r="D2834" t="s">
        <v>4563</v>
      </c>
      <c r="E2834" t="s">
        <v>392</v>
      </c>
    </row>
    <row r="2835" spans="2:5">
      <c r="B2835" t="s">
        <v>4564</v>
      </c>
      <c r="C2835">
        <v>526159</v>
      </c>
      <c r="D2835" t="s">
        <v>406</v>
      </c>
      <c r="E2835" t="s">
        <v>428</v>
      </c>
    </row>
    <row r="2836" spans="2:5">
      <c r="B2836" t="s">
        <v>4565</v>
      </c>
      <c r="C2836">
        <v>531272</v>
      </c>
      <c r="D2836" t="s">
        <v>406</v>
      </c>
      <c r="E2836" t="s">
        <v>423</v>
      </c>
    </row>
    <row r="2837" spans="2:5">
      <c r="B2837" t="s">
        <v>4566</v>
      </c>
      <c r="C2837">
        <v>530377</v>
      </c>
      <c r="D2837" t="s">
        <v>4567</v>
      </c>
      <c r="E2837" t="s">
        <v>492</v>
      </c>
    </row>
    <row r="2838" spans="2:5">
      <c r="B2838" t="s">
        <v>4568</v>
      </c>
      <c r="C2838">
        <v>542231</v>
      </c>
      <c r="D2838" t="s">
        <v>4569</v>
      </c>
      <c r="E2838" t="s">
        <v>492</v>
      </c>
    </row>
    <row r="2839" spans="2:5">
      <c r="B2839" t="s">
        <v>4570</v>
      </c>
      <c r="C2839">
        <v>502294</v>
      </c>
      <c r="D2839" t="s">
        <v>406</v>
      </c>
      <c r="E2839" t="s">
        <v>934</v>
      </c>
    </row>
    <row r="2840" spans="2:5">
      <c r="B2840" t="s">
        <v>4571</v>
      </c>
      <c r="C2840">
        <v>530129</v>
      </c>
      <c r="D2840" t="s">
        <v>406</v>
      </c>
      <c r="E2840" t="s">
        <v>729</v>
      </c>
    </row>
    <row r="2841" spans="2:5">
      <c r="B2841" t="s">
        <v>4572</v>
      </c>
      <c r="C2841">
        <v>523385</v>
      </c>
      <c r="D2841" t="s">
        <v>4573</v>
      </c>
      <c r="E2841" t="s">
        <v>526</v>
      </c>
    </row>
    <row r="2842" spans="2:5">
      <c r="B2842" t="s">
        <v>4574</v>
      </c>
      <c r="C2842">
        <v>512004</v>
      </c>
      <c r="D2842" t="s">
        <v>406</v>
      </c>
      <c r="E2842" t="s">
        <v>827</v>
      </c>
    </row>
    <row r="2843" spans="2:5">
      <c r="B2843" t="s">
        <v>4575</v>
      </c>
      <c r="C2843">
        <v>531598</v>
      </c>
      <c r="D2843" t="s">
        <v>406</v>
      </c>
      <c r="E2843" t="s">
        <v>466</v>
      </c>
    </row>
    <row r="2844" spans="2:5">
      <c r="B2844" t="s">
        <v>4576</v>
      </c>
      <c r="C2844">
        <v>530971</v>
      </c>
      <c r="D2844" t="s">
        <v>406</v>
      </c>
      <c r="E2844" t="s">
        <v>428</v>
      </c>
    </row>
    <row r="2845" spans="2:5">
      <c r="B2845" t="s">
        <v>4577</v>
      </c>
      <c r="C2845">
        <v>511714</v>
      </c>
      <c r="D2845" t="s">
        <v>406</v>
      </c>
      <c r="E2845" t="s">
        <v>492</v>
      </c>
    </row>
    <row r="2846" spans="2:5">
      <c r="B2846" t="s">
        <v>4578</v>
      </c>
      <c r="C2846">
        <v>539843</v>
      </c>
      <c r="D2846" t="s">
        <v>406</v>
      </c>
      <c r="E2846" t="s">
        <v>392</v>
      </c>
    </row>
    <row r="2847" spans="2:5">
      <c r="B2847" t="s">
        <v>4579</v>
      </c>
      <c r="C2847">
        <v>532986</v>
      </c>
      <c r="D2847" t="s">
        <v>406</v>
      </c>
      <c r="E2847" t="s">
        <v>804</v>
      </c>
    </row>
    <row r="2848" spans="2:5">
      <c r="B2848" t="s">
        <v>4580</v>
      </c>
      <c r="C2848" t="s">
        <v>406</v>
      </c>
      <c r="D2848" t="s">
        <v>4581</v>
      </c>
      <c r="E2848" t="s">
        <v>497</v>
      </c>
    </row>
    <row r="2849" spans="2:5">
      <c r="B2849" t="s">
        <v>4582</v>
      </c>
      <c r="C2849">
        <v>512425</v>
      </c>
      <c r="D2849" t="s">
        <v>406</v>
      </c>
      <c r="E2849" t="s">
        <v>428</v>
      </c>
    </row>
    <row r="2850" spans="2:5">
      <c r="B2850" t="s">
        <v>4583</v>
      </c>
      <c r="C2850">
        <v>500307</v>
      </c>
      <c r="D2850" t="s">
        <v>406</v>
      </c>
      <c r="E2850" t="s">
        <v>827</v>
      </c>
    </row>
    <row r="2851" spans="2:5">
      <c r="B2851" t="s">
        <v>4584</v>
      </c>
      <c r="C2851">
        <v>539311</v>
      </c>
      <c r="D2851" t="s">
        <v>406</v>
      </c>
      <c r="E2851" t="s">
        <v>389</v>
      </c>
    </row>
    <row r="2852" spans="2:5">
      <c r="B2852" t="s">
        <v>4585</v>
      </c>
      <c r="C2852">
        <v>539311</v>
      </c>
      <c r="D2852" t="s">
        <v>406</v>
      </c>
      <c r="E2852" t="s">
        <v>389</v>
      </c>
    </row>
    <row r="2853" spans="2:5">
      <c r="B2853" t="s">
        <v>4586</v>
      </c>
      <c r="C2853">
        <v>532722</v>
      </c>
      <c r="D2853" t="s">
        <v>4587</v>
      </c>
      <c r="E2853" t="s">
        <v>683</v>
      </c>
    </row>
    <row r="2854" spans="2:5">
      <c r="B2854" t="s">
        <v>4588</v>
      </c>
      <c r="C2854">
        <v>533202</v>
      </c>
      <c r="D2854" t="s">
        <v>4589</v>
      </c>
      <c r="E2854" t="s">
        <v>492</v>
      </c>
    </row>
    <row r="2855" spans="2:5">
      <c r="B2855" t="s">
        <v>4590</v>
      </c>
      <c r="C2855">
        <v>508875</v>
      </c>
      <c r="D2855" t="s">
        <v>406</v>
      </c>
      <c r="E2855" t="s">
        <v>827</v>
      </c>
    </row>
    <row r="2856" spans="2:5">
      <c r="B2856" t="s">
        <v>4591</v>
      </c>
      <c r="C2856">
        <v>532854</v>
      </c>
      <c r="D2856" t="s">
        <v>4592</v>
      </c>
      <c r="E2856" t="s">
        <v>414</v>
      </c>
    </row>
    <row r="2857" spans="2:5">
      <c r="B2857" t="s">
        <v>4593</v>
      </c>
      <c r="C2857">
        <v>532698</v>
      </c>
      <c r="D2857" t="s">
        <v>4594</v>
      </c>
      <c r="E2857" t="s">
        <v>421</v>
      </c>
    </row>
    <row r="2858" spans="2:5">
      <c r="B2858" t="s">
        <v>4595</v>
      </c>
      <c r="C2858" t="s">
        <v>406</v>
      </c>
      <c r="D2858" t="s">
        <v>4596</v>
      </c>
      <c r="E2858" t="s">
        <v>417</v>
      </c>
    </row>
    <row r="2859" spans="2:5">
      <c r="B2859" t="s">
        <v>4597</v>
      </c>
      <c r="C2859">
        <v>506532</v>
      </c>
      <c r="D2859" t="s">
        <v>406</v>
      </c>
      <c r="E2859" t="s">
        <v>566</v>
      </c>
    </row>
    <row r="2860" spans="2:5">
      <c r="B2860" t="s">
        <v>4598</v>
      </c>
      <c r="C2860">
        <v>506532</v>
      </c>
      <c r="D2860" t="s">
        <v>406</v>
      </c>
      <c r="E2860" t="s">
        <v>566</v>
      </c>
    </row>
    <row r="2861" spans="2:5">
      <c r="B2861" t="s">
        <v>4599</v>
      </c>
      <c r="C2861">
        <v>512381</v>
      </c>
      <c r="D2861" t="s">
        <v>406</v>
      </c>
      <c r="E2861" t="s">
        <v>428</v>
      </c>
    </row>
    <row r="2862" spans="2:5">
      <c r="B2862" t="s">
        <v>4600</v>
      </c>
      <c r="C2862">
        <v>512245</v>
      </c>
      <c r="D2862" t="s">
        <v>406</v>
      </c>
      <c r="E2862" t="s">
        <v>827</v>
      </c>
    </row>
    <row r="2863" spans="2:5">
      <c r="B2863" t="s">
        <v>4601</v>
      </c>
      <c r="C2863">
        <v>538772</v>
      </c>
      <c r="D2863" t="s">
        <v>406</v>
      </c>
      <c r="E2863" t="s">
        <v>423</v>
      </c>
    </row>
    <row r="2864" spans="2:5">
      <c r="B2864" t="s">
        <v>4602</v>
      </c>
      <c r="C2864">
        <v>519494</v>
      </c>
      <c r="D2864" t="s">
        <v>4603</v>
      </c>
      <c r="E2864" t="s">
        <v>655</v>
      </c>
    </row>
    <row r="2865" spans="2:5">
      <c r="B2865" t="s">
        <v>4604</v>
      </c>
      <c r="C2865">
        <v>513683</v>
      </c>
      <c r="D2865" t="s">
        <v>4605</v>
      </c>
      <c r="E2865" t="s">
        <v>545</v>
      </c>
    </row>
    <row r="2866" spans="2:5">
      <c r="B2866" t="s">
        <v>4606</v>
      </c>
      <c r="C2866">
        <v>513683</v>
      </c>
      <c r="D2866" t="s">
        <v>4607</v>
      </c>
      <c r="E2866" t="s">
        <v>545</v>
      </c>
    </row>
    <row r="2867" spans="2:5">
      <c r="B2867" t="s">
        <v>4608</v>
      </c>
      <c r="C2867">
        <v>526371</v>
      </c>
      <c r="D2867" t="s">
        <v>4609</v>
      </c>
      <c r="E2867" t="s">
        <v>386</v>
      </c>
    </row>
    <row r="2868" spans="2:5">
      <c r="B2868" t="s">
        <v>4610</v>
      </c>
      <c r="C2868">
        <v>500730</v>
      </c>
      <c r="D2868" t="s">
        <v>4611</v>
      </c>
      <c r="E2868" t="s">
        <v>566</v>
      </c>
    </row>
    <row r="2869" spans="2:5">
      <c r="B2869" t="s">
        <v>4612</v>
      </c>
      <c r="C2869">
        <v>532481</v>
      </c>
      <c r="D2869" t="s">
        <v>4613</v>
      </c>
      <c r="E2869" t="s">
        <v>1001</v>
      </c>
    </row>
    <row r="2870" spans="2:5">
      <c r="B2870" t="s">
        <v>4614</v>
      </c>
      <c r="C2870" t="s">
        <v>406</v>
      </c>
      <c r="D2870" t="s">
        <v>4615</v>
      </c>
      <c r="E2870" t="s">
        <v>497</v>
      </c>
    </row>
    <row r="2871" spans="2:5">
      <c r="B2871" t="s">
        <v>4616</v>
      </c>
      <c r="C2871">
        <v>524414</v>
      </c>
      <c r="D2871" t="s">
        <v>406</v>
      </c>
      <c r="E2871" t="s">
        <v>428</v>
      </c>
    </row>
    <row r="2872" spans="2:5">
      <c r="B2872" t="s">
        <v>4617</v>
      </c>
      <c r="C2872">
        <v>534615</v>
      </c>
      <c r="D2872" t="s">
        <v>4618</v>
      </c>
      <c r="E2872" t="s">
        <v>727</v>
      </c>
    </row>
    <row r="2873" spans="2:5">
      <c r="B2873" t="s">
        <v>4619</v>
      </c>
      <c r="C2873">
        <v>542628</v>
      </c>
      <c r="D2873" t="s">
        <v>4620</v>
      </c>
      <c r="E2873" t="s">
        <v>772</v>
      </c>
    </row>
    <row r="2874" spans="2:5">
      <c r="B2874" t="s">
        <v>4621</v>
      </c>
      <c r="C2874">
        <v>539110</v>
      </c>
      <c r="D2874" t="s">
        <v>406</v>
      </c>
      <c r="E2874" t="s">
        <v>423</v>
      </c>
    </row>
    <row r="2875" spans="2:5">
      <c r="B2875" t="s">
        <v>4622</v>
      </c>
      <c r="C2875">
        <v>540698</v>
      </c>
      <c r="D2875" t="s">
        <v>406</v>
      </c>
      <c r="E2875" t="s">
        <v>428</v>
      </c>
    </row>
    <row r="2876" spans="2:5">
      <c r="B2876" t="s">
        <v>4623</v>
      </c>
      <c r="C2876">
        <v>531465</v>
      </c>
      <c r="D2876" t="s">
        <v>406</v>
      </c>
      <c r="E2876" t="s">
        <v>428</v>
      </c>
    </row>
    <row r="2877" spans="2:5">
      <c r="B2877" t="s">
        <v>4624</v>
      </c>
      <c r="C2877">
        <v>513566</v>
      </c>
      <c r="D2877" t="s">
        <v>406</v>
      </c>
      <c r="E2877" t="s">
        <v>438</v>
      </c>
    </row>
    <row r="2878" spans="2:5">
      <c r="B2878" t="s">
        <v>4625</v>
      </c>
      <c r="C2878">
        <v>530733</v>
      </c>
      <c r="D2878" t="s">
        <v>406</v>
      </c>
      <c r="E2878" t="s">
        <v>930</v>
      </c>
    </row>
    <row r="2879" spans="2:5">
      <c r="B2879" t="s">
        <v>4626</v>
      </c>
      <c r="C2879">
        <v>530733</v>
      </c>
      <c r="D2879" t="s">
        <v>406</v>
      </c>
      <c r="E2879" t="s">
        <v>930</v>
      </c>
    </row>
    <row r="2880" spans="2:5">
      <c r="B2880" t="s">
        <v>4627</v>
      </c>
      <c r="C2880">
        <v>500672</v>
      </c>
      <c r="D2880" t="s">
        <v>406</v>
      </c>
      <c r="E2880" t="s">
        <v>444</v>
      </c>
    </row>
    <row r="2881" spans="2:5">
      <c r="B2881" t="s">
        <v>4628</v>
      </c>
      <c r="C2881">
        <v>500672</v>
      </c>
      <c r="D2881" t="s">
        <v>406</v>
      </c>
      <c r="E2881" t="s">
        <v>444</v>
      </c>
    </row>
    <row r="2882" spans="2:5">
      <c r="B2882" t="s">
        <v>4629</v>
      </c>
      <c r="C2882">
        <v>530127</v>
      </c>
      <c r="D2882" t="s">
        <v>406</v>
      </c>
      <c r="E2882" t="s">
        <v>389</v>
      </c>
    </row>
    <row r="2883" spans="2:5">
      <c r="B2883" t="s">
        <v>4630</v>
      </c>
      <c r="C2883">
        <v>530367</v>
      </c>
      <c r="D2883" t="s">
        <v>4631</v>
      </c>
      <c r="E2883" t="s">
        <v>414</v>
      </c>
    </row>
    <row r="2884" spans="2:5">
      <c r="B2884" t="s">
        <v>4632</v>
      </c>
      <c r="C2884">
        <v>535458</v>
      </c>
      <c r="D2884" t="s">
        <v>4633</v>
      </c>
      <c r="E2884" t="s">
        <v>591</v>
      </c>
    </row>
    <row r="2885" spans="2:5">
      <c r="B2885" t="s">
        <v>4634</v>
      </c>
      <c r="C2885">
        <v>526723</v>
      </c>
      <c r="D2885" t="s">
        <v>406</v>
      </c>
      <c r="E2885" t="s">
        <v>2577</v>
      </c>
    </row>
    <row r="2886" spans="2:5">
      <c r="B2886" t="s">
        <v>4635</v>
      </c>
      <c r="C2886">
        <v>532555</v>
      </c>
      <c r="D2886" t="s">
        <v>4636</v>
      </c>
      <c r="E2886" t="s">
        <v>545</v>
      </c>
    </row>
    <row r="2887" spans="2:5">
      <c r="B2887" t="s">
        <v>4637</v>
      </c>
      <c r="C2887">
        <v>533015</v>
      </c>
      <c r="D2887" t="s">
        <v>4638</v>
      </c>
      <c r="E2887" t="s">
        <v>1353</v>
      </c>
    </row>
    <row r="2888" spans="2:5">
      <c r="B2888" t="s">
        <v>4639</v>
      </c>
      <c r="C2888">
        <v>533015</v>
      </c>
      <c r="D2888" t="s">
        <v>4638</v>
      </c>
      <c r="E2888" t="s">
        <v>1353</v>
      </c>
    </row>
    <row r="2889" spans="2:5">
      <c r="B2889" t="s">
        <v>4640</v>
      </c>
      <c r="C2889">
        <v>531209</v>
      </c>
      <c r="D2889" t="s">
        <v>4641</v>
      </c>
      <c r="E2889" t="s">
        <v>499</v>
      </c>
    </row>
    <row r="2890" spans="2:5">
      <c r="B2890" t="s">
        <v>4642</v>
      </c>
      <c r="C2890">
        <v>531304</v>
      </c>
      <c r="D2890" t="s">
        <v>406</v>
      </c>
      <c r="E2890" t="s">
        <v>421</v>
      </c>
    </row>
    <row r="2891" spans="2:5">
      <c r="B2891" t="s">
        <v>4643</v>
      </c>
      <c r="C2891">
        <v>524764</v>
      </c>
      <c r="D2891" t="s">
        <v>406</v>
      </c>
      <c r="E2891" t="s">
        <v>454</v>
      </c>
    </row>
    <row r="2892" spans="2:5">
      <c r="B2892" t="s">
        <v>4644</v>
      </c>
      <c r="C2892">
        <v>524764</v>
      </c>
      <c r="D2892" t="s">
        <v>406</v>
      </c>
      <c r="E2892" t="s">
        <v>454</v>
      </c>
    </row>
    <row r="2893" spans="2:5">
      <c r="B2893" t="s">
        <v>4645</v>
      </c>
      <c r="C2893">
        <v>530219</v>
      </c>
      <c r="D2893" t="s">
        <v>406</v>
      </c>
      <c r="E2893" t="s">
        <v>520</v>
      </c>
    </row>
    <row r="2894" spans="2:5">
      <c r="B2894" t="s">
        <v>4646</v>
      </c>
      <c r="C2894">
        <v>531819</v>
      </c>
      <c r="D2894" t="s">
        <v>406</v>
      </c>
      <c r="E2894" t="s">
        <v>428</v>
      </c>
    </row>
    <row r="2895" spans="2:5">
      <c r="B2895" t="s">
        <v>4647</v>
      </c>
      <c r="C2895">
        <v>531819</v>
      </c>
      <c r="D2895" t="s">
        <v>406</v>
      </c>
      <c r="E2895" t="s">
        <v>428</v>
      </c>
    </row>
    <row r="2896" spans="2:5">
      <c r="B2896" t="s">
        <v>4648</v>
      </c>
      <c r="C2896">
        <v>504378</v>
      </c>
      <c r="D2896" t="s">
        <v>406</v>
      </c>
      <c r="E2896" t="s">
        <v>428</v>
      </c>
    </row>
    <row r="2897" spans="2:5">
      <c r="B2897" t="s">
        <v>4649</v>
      </c>
      <c r="C2897">
        <v>539116</v>
      </c>
      <c r="D2897" t="s">
        <v>406</v>
      </c>
      <c r="E2897" t="s">
        <v>428</v>
      </c>
    </row>
    <row r="2898" spans="2:5">
      <c r="B2898" t="s">
        <v>4650</v>
      </c>
      <c r="C2898">
        <v>512489</v>
      </c>
      <c r="D2898" t="s">
        <v>406</v>
      </c>
      <c r="E2898" t="s">
        <v>423</v>
      </c>
    </row>
    <row r="2899" spans="2:5">
      <c r="B2899" t="s">
        <v>4651</v>
      </c>
      <c r="C2899">
        <v>538547</v>
      </c>
      <c r="D2899" t="s">
        <v>406</v>
      </c>
      <c r="E2899" t="s">
        <v>655</v>
      </c>
    </row>
    <row r="2900" spans="2:5">
      <c r="B2900" t="s">
        <v>4652</v>
      </c>
      <c r="C2900">
        <v>533273</v>
      </c>
      <c r="D2900" t="s">
        <v>4653</v>
      </c>
      <c r="E2900" t="s">
        <v>492</v>
      </c>
    </row>
    <row r="2901" spans="2:5">
      <c r="B2901" t="s">
        <v>4654</v>
      </c>
      <c r="C2901">
        <v>535657</v>
      </c>
      <c r="D2901" t="s">
        <v>406</v>
      </c>
      <c r="E2901" t="s">
        <v>392</v>
      </c>
    </row>
    <row r="2902" spans="2:5">
      <c r="B2902" t="s">
        <v>4655</v>
      </c>
      <c r="C2902">
        <v>519491</v>
      </c>
      <c r="D2902" t="s">
        <v>406</v>
      </c>
      <c r="E2902" t="s">
        <v>601</v>
      </c>
    </row>
    <row r="2903" spans="2:5">
      <c r="B2903" t="s">
        <v>4656</v>
      </c>
      <c r="C2903">
        <v>519491</v>
      </c>
      <c r="D2903" t="s">
        <v>406</v>
      </c>
      <c r="E2903" t="s">
        <v>601</v>
      </c>
    </row>
    <row r="2904" spans="2:5">
      <c r="B2904" t="s">
        <v>4657</v>
      </c>
      <c r="C2904">
        <v>538019</v>
      </c>
      <c r="D2904" t="s">
        <v>406</v>
      </c>
      <c r="E2904" t="s">
        <v>486</v>
      </c>
    </row>
    <row r="2905" spans="2:5">
      <c r="B2905" t="s">
        <v>4658</v>
      </c>
      <c r="C2905">
        <v>540405</v>
      </c>
      <c r="D2905" t="s">
        <v>406</v>
      </c>
      <c r="E2905" t="s">
        <v>486</v>
      </c>
    </row>
    <row r="2906" spans="2:5">
      <c r="B2906" t="s">
        <v>4659</v>
      </c>
      <c r="C2906">
        <v>533008</v>
      </c>
      <c r="D2906" t="s">
        <v>4660</v>
      </c>
      <c r="E2906" t="s">
        <v>438</v>
      </c>
    </row>
    <row r="2907" spans="2:5">
      <c r="B2907" t="s">
        <v>4661</v>
      </c>
      <c r="C2907">
        <v>538894</v>
      </c>
      <c r="D2907" t="s">
        <v>406</v>
      </c>
      <c r="E2907" t="s">
        <v>389</v>
      </c>
    </row>
    <row r="2908" spans="2:5">
      <c r="B2908" t="s">
        <v>4662</v>
      </c>
      <c r="C2908">
        <v>540416</v>
      </c>
      <c r="D2908" t="s">
        <v>406</v>
      </c>
      <c r="E2908" t="s">
        <v>412</v>
      </c>
    </row>
    <row r="2909" spans="2:5">
      <c r="B2909" t="s">
        <v>4663</v>
      </c>
      <c r="C2909">
        <v>531996</v>
      </c>
      <c r="D2909" t="s">
        <v>406</v>
      </c>
      <c r="E2909" t="s">
        <v>423</v>
      </c>
    </row>
    <row r="2910" spans="2:5">
      <c r="B2910" t="s">
        <v>4664</v>
      </c>
      <c r="C2910">
        <v>530175</v>
      </c>
      <c r="D2910" t="s">
        <v>406</v>
      </c>
      <c r="E2910" t="s">
        <v>499</v>
      </c>
    </row>
    <row r="2911" spans="2:5">
      <c r="B2911" t="s">
        <v>4665</v>
      </c>
      <c r="C2911">
        <v>539570</v>
      </c>
      <c r="D2911" t="s">
        <v>406</v>
      </c>
      <c r="E2911" t="s">
        <v>392</v>
      </c>
    </row>
    <row r="2912" spans="2:5">
      <c r="B2912" t="s">
        <v>4666</v>
      </c>
      <c r="C2912">
        <v>500312</v>
      </c>
      <c r="D2912" t="s">
        <v>4667</v>
      </c>
      <c r="E2912" t="s">
        <v>469</v>
      </c>
    </row>
    <row r="2913" spans="2:5">
      <c r="B2913" t="s">
        <v>4668</v>
      </c>
      <c r="C2913">
        <v>533106</v>
      </c>
      <c r="D2913" t="s">
        <v>4669</v>
      </c>
      <c r="E2913" t="s">
        <v>469</v>
      </c>
    </row>
    <row r="2914" spans="2:5">
      <c r="B2914" t="s">
        <v>4670</v>
      </c>
      <c r="C2914">
        <v>500313</v>
      </c>
      <c r="D2914" t="s">
        <v>4671</v>
      </c>
      <c r="E2914" t="s">
        <v>747</v>
      </c>
    </row>
    <row r="2915" spans="2:5">
      <c r="B2915" t="s">
        <v>4672</v>
      </c>
      <c r="C2915">
        <v>533106</v>
      </c>
      <c r="D2915" t="s">
        <v>4669</v>
      </c>
      <c r="E2915" t="s">
        <v>469</v>
      </c>
    </row>
    <row r="2916" spans="2:5">
      <c r="B2916" t="s">
        <v>4673</v>
      </c>
      <c r="C2916">
        <v>526415</v>
      </c>
      <c r="D2916" t="s">
        <v>406</v>
      </c>
      <c r="E2916" t="s">
        <v>904</v>
      </c>
    </row>
    <row r="2917" spans="2:5">
      <c r="B2917" t="s">
        <v>4674</v>
      </c>
      <c r="C2917">
        <v>526415</v>
      </c>
      <c r="D2917" t="s">
        <v>406</v>
      </c>
      <c r="E2917" t="s">
        <v>904</v>
      </c>
    </row>
    <row r="2918" spans="2:5">
      <c r="B2918" t="s">
        <v>4675</v>
      </c>
      <c r="C2918">
        <v>532439</v>
      </c>
      <c r="D2918" t="s">
        <v>4676</v>
      </c>
      <c r="E2918" t="s">
        <v>414</v>
      </c>
    </row>
    <row r="2919" spans="2:5">
      <c r="B2919" t="s">
        <v>4677</v>
      </c>
      <c r="C2919">
        <v>521105</v>
      </c>
      <c r="D2919" t="s">
        <v>406</v>
      </c>
      <c r="E2919" t="s">
        <v>3166</v>
      </c>
    </row>
    <row r="2920" spans="2:5">
      <c r="B2920" t="s">
        <v>4678</v>
      </c>
      <c r="C2920">
        <v>534190</v>
      </c>
      <c r="D2920" t="s">
        <v>406</v>
      </c>
      <c r="E2920" t="s">
        <v>904</v>
      </c>
    </row>
    <row r="2921" spans="2:5">
      <c r="B2921" t="s">
        <v>4679</v>
      </c>
      <c r="C2921">
        <v>507609</v>
      </c>
      <c r="D2921" t="s">
        <v>406</v>
      </c>
      <c r="E2921" t="s">
        <v>604</v>
      </c>
    </row>
    <row r="2922" spans="2:5">
      <c r="B2922" t="s">
        <v>4680</v>
      </c>
      <c r="C2922">
        <v>531092</v>
      </c>
      <c r="D2922" t="s">
        <v>4681</v>
      </c>
      <c r="E2922" t="s">
        <v>804</v>
      </c>
    </row>
    <row r="2923" spans="2:5">
      <c r="B2923" t="s">
        <v>4682</v>
      </c>
      <c r="C2923">
        <v>538537</v>
      </c>
      <c r="D2923" t="s">
        <v>406</v>
      </c>
      <c r="E2923" t="s">
        <v>428</v>
      </c>
    </row>
    <row r="2924" spans="2:5">
      <c r="B2924" t="s">
        <v>4683</v>
      </c>
      <c r="C2924">
        <v>520021</v>
      </c>
      <c r="D2924" t="s">
        <v>4684</v>
      </c>
      <c r="E2924" t="s">
        <v>761</v>
      </c>
    </row>
    <row r="2925" spans="2:5">
      <c r="B2925" t="s">
        <v>4685</v>
      </c>
      <c r="C2925">
        <v>532880</v>
      </c>
      <c r="D2925" t="s">
        <v>4686</v>
      </c>
      <c r="E2925" t="s">
        <v>492</v>
      </c>
    </row>
    <row r="2926" spans="2:5">
      <c r="B2926" t="s">
        <v>4687</v>
      </c>
      <c r="C2926" t="s">
        <v>406</v>
      </c>
      <c r="D2926" t="s">
        <v>4688</v>
      </c>
      <c r="E2926" t="s">
        <v>417</v>
      </c>
    </row>
    <row r="2927" spans="2:5">
      <c r="B2927" t="s">
        <v>4689</v>
      </c>
      <c r="C2927" t="s">
        <v>406</v>
      </c>
      <c r="D2927" t="s">
        <v>4688</v>
      </c>
      <c r="E2927" t="s">
        <v>417</v>
      </c>
    </row>
    <row r="2928" spans="2:5">
      <c r="B2928" t="s">
        <v>4690</v>
      </c>
      <c r="C2928">
        <v>531496</v>
      </c>
      <c r="D2928" t="s">
        <v>406</v>
      </c>
      <c r="E2928" t="s">
        <v>421</v>
      </c>
    </row>
    <row r="2929" spans="2:5">
      <c r="B2929" t="s">
        <v>4691</v>
      </c>
      <c r="C2929">
        <v>532167</v>
      </c>
      <c r="D2929" t="s">
        <v>406</v>
      </c>
      <c r="E2929" t="s">
        <v>454</v>
      </c>
    </row>
    <row r="2930" spans="2:5">
      <c r="B2930" t="s">
        <v>4692</v>
      </c>
      <c r="C2930">
        <v>533317</v>
      </c>
      <c r="D2930" t="s">
        <v>4693</v>
      </c>
      <c r="E2930" t="s">
        <v>566</v>
      </c>
    </row>
    <row r="2931" spans="2:5">
      <c r="B2931" t="s">
        <v>4694</v>
      </c>
      <c r="C2931">
        <v>532340</v>
      </c>
      <c r="D2931" t="s">
        <v>406</v>
      </c>
      <c r="E2931" t="s">
        <v>499</v>
      </c>
    </row>
    <row r="2932" spans="2:5">
      <c r="B2932" t="s">
        <v>4695</v>
      </c>
      <c r="C2932">
        <v>514324</v>
      </c>
      <c r="D2932" t="s">
        <v>406</v>
      </c>
      <c r="E2932" t="s">
        <v>421</v>
      </c>
    </row>
    <row r="2933" spans="2:5">
      <c r="B2933" t="s">
        <v>4696</v>
      </c>
      <c r="C2933">
        <v>514324</v>
      </c>
      <c r="D2933" t="s">
        <v>406</v>
      </c>
      <c r="E2933" t="s">
        <v>421</v>
      </c>
    </row>
    <row r="2934" spans="2:5">
      <c r="B2934" t="s">
        <v>4697</v>
      </c>
      <c r="C2934" t="s">
        <v>406</v>
      </c>
      <c r="D2934" t="s">
        <v>4698</v>
      </c>
      <c r="E2934" t="s">
        <v>417</v>
      </c>
    </row>
    <row r="2935" spans="2:5">
      <c r="B2935" t="s">
        <v>4699</v>
      </c>
      <c r="C2935">
        <v>533632</v>
      </c>
      <c r="D2935" t="s">
        <v>4700</v>
      </c>
      <c r="E2935" t="s">
        <v>426</v>
      </c>
    </row>
    <row r="2936" spans="2:5">
      <c r="B2936" t="s">
        <v>4701</v>
      </c>
      <c r="C2936">
        <v>530805</v>
      </c>
      <c r="D2936" t="s">
        <v>406</v>
      </c>
      <c r="E2936" t="s">
        <v>490</v>
      </c>
    </row>
    <row r="2937" spans="2:5">
      <c r="B2937" t="s">
        <v>4702</v>
      </c>
      <c r="C2937">
        <v>535647</v>
      </c>
      <c r="D2937" t="s">
        <v>406</v>
      </c>
      <c r="E2937" t="s">
        <v>409</v>
      </c>
    </row>
    <row r="2938" spans="2:5">
      <c r="B2938" t="s">
        <v>4703</v>
      </c>
      <c r="C2938">
        <v>532944</v>
      </c>
      <c r="D2938" t="s">
        <v>4704</v>
      </c>
      <c r="E2938" t="s">
        <v>1353</v>
      </c>
    </row>
    <row r="2939" spans="2:5">
      <c r="B2939" t="s">
        <v>4705</v>
      </c>
      <c r="C2939">
        <v>540386</v>
      </c>
      <c r="D2939" t="s">
        <v>406</v>
      </c>
      <c r="E2939" t="s">
        <v>389</v>
      </c>
    </row>
    <row r="2940" spans="2:5">
      <c r="B2940" t="s">
        <v>4706</v>
      </c>
      <c r="C2940">
        <v>517536</v>
      </c>
      <c r="D2940" t="s">
        <v>4707</v>
      </c>
      <c r="E2940" t="s">
        <v>392</v>
      </c>
    </row>
    <row r="2941" spans="2:5">
      <c r="B2941" t="s">
        <v>4708</v>
      </c>
      <c r="C2941" t="s">
        <v>406</v>
      </c>
      <c r="D2941" t="s">
        <v>4709</v>
      </c>
      <c r="E2941" t="s">
        <v>417</v>
      </c>
    </row>
    <row r="2942" spans="2:5">
      <c r="B2942" t="s">
        <v>4710</v>
      </c>
      <c r="C2942">
        <v>530135</v>
      </c>
      <c r="D2942" t="s">
        <v>4711</v>
      </c>
      <c r="E2942" t="s">
        <v>440</v>
      </c>
    </row>
    <row r="2943" spans="2:5">
      <c r="B2943" t="s">
        <v>4712</v>
      </c>
      <c r="C2943">
        <v>531254</v>
      </c>
      <c r="D2943" t="s">
        <v>406</v>
      </c>
      <c r="E2943" t="s">
        <v>423</v>
      </c>
    </row>
    <row r="2944" spans="2:5">
      <c r="B2944" t="s">
        <v>4713</v>
      </c>
      <c r="C2944">
        <v>532391</v>
      </c>
      <c r="D2944" t="s">
        <v>4714</v>
      </c>
      <c r="E2944" t="s">
        <v>1573</v>
      </c>
    </row>
    <row r="2945" spans="2:5">
      <c r="B2945" t="s">
        <v>4715</v>
      </c>
      <c r="C2945">
        <v>532391</v>
      </c>
      <c r="D2945" t="s">
        <v>4714</v>
      </c>
      <c r="E2945" t="s">
        <v>1573</v>
      </c>
    </row>
    <row r="2946" spans="2:5">
      <c r="B2946" t="s">
        <v>4716</v>
      </c>
      <c r="C2946">
        <v>539598</v>
      </c>
      <c r="D2946" t="s">
        <v>406</v>
      </c>
      <c r="E2946" t="s">
        <v>423</v>
      </c>
    </row>
    <row r="2947" spans="2:5">
      <c r="B2947" t="s">
        <v>4717</v>
      </c>
      <c r="C2947">
        <v>532466</v>
      </c>
      <c r="D2947" t="s">
        <v>4718</v>
      </c>
      <c r="E2947" t="s">
        <v>392</v>
      </c>
    </row>
    <row r="2948" spans="2:5">
      <c r="B2948" t="s">
        <v>4719</v>
      </c>
      <c r="C2948">
        <v>512626</v>
      </c>
      <c r="D2948" t="s">
        <v>4720</v>
      </c>
      <c r="E2948" t="s">
        <v>421</v>
      </c>
    </row>
    <row r="2949" spans="2:5">
      <c r="B2949" t="s">
        <v>4721</v>
      </c>
      <c r="C2949">
        <v>524372</v>
      </c>
      <c r="D2949" t="s">
        <v>4722</v>
      </c>
      <c r="E2949" t="s">
        <v>444</v>
      </c>
    </row>
    <row r="2950" spans="2:5">
      <c r="B2950" t="s">
        <v>4723</v>
      </c>
      <c r="C2950">
        <v>531157</v>
      </c>
      <c r="D2950" t="s">
        <v>406</v>
      </c>
      <c r="E2950" t="s">
        <v>566</v>
      </c>
    </row>
    <row r="2951" spans="2:5">
      <c r="B2951" t="s">
        <v>4724</v>
      </c>
      <c r="C2951">
        <v>513121</v>
      </c>
      <c r="D2951" t="s">
        <v>4725</v>
      </c>
      <c r="E2951" t="s">
        <v>566</v>
      </c>
    </row>
    <row r="2952" spans="2:5">
      <c r="B2952" t="s">
        <v>4726</v>
      </c>
      <c r="C2952">
        <v>504879</v>
      </c>
      <c r="D2952" t="s">
        <v>4727</v>
      </c>
      <c r="E2952" t="s">
        <v>1326</v>
      </c>
    </row>
    <row r="2953" spans="2:5">
      <c r="B2953" t="s">
        <v>4728</v>
      </c>
      <c r="C2953">
        <v>530365</v>
      </c>
      <c r="D2953" t="s">
        <v>4729</v>
      </c>
      <c r="E2953" t="s">
        <v>683</v>
      </c>
    </row>
    <row r="2954" spans="2:5">
      <c r="B2954" t="s">
        <v>4730</v>
      </c>
      <c r="C2954">
        <v>507690</v>
      </c>
      <c r="D2954" t="s">
        <v>406</v>
      </c>
      <c r="E2954" t="s">
        <v>841</v>
      </c>
    </row>
    <row r="2955" spans="2:5">
      <c r="B2955" t="s">
        <v>4731</v>
      </c>
      <c r="C2955">
        <v>535754</v>
      </c>
      <c r="D2955" t="s">
        <v>4732</v>
      </c>
      <c r="E2955" t="s">
        <v>419</v>
      </c>
    </row>
    <row r="2956" spans="2:5">
      <c r="B2956" t="s">
        <v>4733</v>
      </c>
      <c r="C2956">
        <v>541301</v>
      </c>
      <c r="D2956" t="s">
        <v>4734</v>
      </c>
      <c r="E2956" t="s">
        <v>775</v>
      </c>
    </row>
    <row r="2957" spans="2:5">
      <c r="B2957" t="s">
        <v>4735</v>
      </c>
      <c r="C2957">
        <v>533263</v>
      </c>
      <c r="D2957" t="s">
        <v>4736</v>
      </c>
      <c r="E2957" t="s">
        <v>545</v>
      </c>
    </row>
    <row r="2958" spans="2:5">
      <c r="B2958" t="s">
        <v>4737</v>
      </c>
      <c r="C2958">
        <v>502420</v>
      </c>
      <c r="D2958" t="s">
        <v>4738</v>
      </c>
      <c r="E2958" t="s">
        <v>400</v>
      </c>
    </row>
    <row r="2959" spans="2:5">
      <c r="B2959" t="s">
        <v>4739</v>
      </c>
      <c r="C2959">
        <v>526325</v>
      </c>
      <c r="D2959" t="s">
        <v>4740</v>
      </c>
      <c r="E2959" t="s">
        <v>601</v>
      </c>
    </row>
    <row r="2960" spans="2:5">
      <c r="B2960" t="s">
        <v>4741</v>
      </c>
      <c r="C2960">
        <v>534076</v>
      </c>
      <c r="D2960" t="s">
        <v>4742</v>
      </c>
      <c r="E2960" t="s">
        <v>591</v>
      </c>
    </row>
    <row r="2961" spans="2:5">
      <c r="B2961" t="s">
        <v>4743</v>
      </c>
      <c r="C2961">
        <v>531512</v>
      </c>
      <c r="D2961" t="s">
        <v>406</v>
      </c>
      <c r="E2961" t="s">
        <v>409</v>
      </c>
    </row>
    <row r="2962" spans="2:5">
      <c r="B2962" t="s">
        <v>4744</v>
      </c>
      <c r="C2962">
        <v>500078</v>
      </c>
      <c r="D2962" t="s">
        <v>406</v>
      </c>
      <c r="E2962" t="s">
        <v>454</v>
      </c>
    </row>
    <row r="2963" spans="2:5">
      <c r="B2963" t="s">
        <v>4745</v>
      </c>
      <c r="C2963">
        <v>500315</v>
      </c>
      <c r="D2963" t="s">
        <v>4746</v>
      </c>
      <c r="E2963" t="s">
        <v>724</v>
      </c>
    </row>
    <row r="2964" spans="2:5">
      <c r="B2964" t="s">
        <v>4747</v>
      </c>
      <c r="C2964">
        <v>506579</v>
      </c>
      <c r="D2964" t="s">
        <v>4748</v>
      </c>
      <c r="E2964" t="s">
        <v>454</v>
      </c>
    </row>
    <row r="2965" spans="2:5">
      <c r="B2965" t="s">
        <v>4749</v>
      </c>
      <c r="C2965">
        <v>500314</v>
      </c>
      <c r="D2965" t="s">
        <v>4750</v>
      </c>
      <c r="E2965" t="s">
        <v>607</v>
      </c>
    </row>
    <row r="2966" spans="2:5">
      <c r="B2966" t="s">
        <v>4751</v>
      </c>
      <c r="C2966">
        <v>532817</v>
      </c>
      <c r="D2966" t="s">
        <v>4752</v>
      </c>
      <c r="E2966" t="s">
        <v>934</v>
      </c>
    </row>
    <row r="2967" spans="2:5">
      <c r="B2967" t="s">
        <v>4753</v>
      </c>
      <c r="C2967">
        <v>531859</v>
      </c>
      <c r="D2967" t="s">
        <v>406</v>
      </c>
      <c r="E2967" t="s">
        <v>1326</v>
      </c>
    </row>
    <row r="2968" spans="2:5">
      <c r="B2968" t="s">
        <v>4754</v>
      </c>
      <c r="C2968">
        <v>541206</v>
      </c>
      <c r="D2968" t="s">
        <v>406</v>
      </c>
      <c r="E2968" t="s">
        <v>727</v>
      </c>
    </row>
    <row r="2969" spans="2:5">
      <c r="B2969" t="s">
        <v>4755</v>
      </c>
      <c r="C2969">
        <v>531626</v>
      </c>
      <c r="D2969" t="s">
        <v>406</v>
      </c>
      <c r="E2969" t="s">
        <v>520</v>
      </c>
    </row>
    <row r="2970" spans="2:5">
      <c r="B2970" t="s">
        <v>4756</v>
      </c>
      <c r="C2970">
        <v>531626</v>
      </c>
      <c r="D2970" t="s">
        <v>406</v>
      </c>
      <c r="E2970" t="s">
        <v>520</v>
      </c>
    </row>
    <row r="2971" spans="2:5">
      <c r="B2971" t="s">
        <v>4757</v>
      </c>
      <c r="C2971">
        <v>539015</v>
      </c>
      <c r="D2971" t="s">
        <v>4758</v>
      </c>
      <c r="E2971" t="s">
        <v>1145</v>
      </c>
    </row>
    <row r="2972" spans="2:5">
      <c r="B2972" t="s">
        <v>4759</v>
      </c>
      <c r="C2972">
        <v>539287</v>
      </c>
      <c r="D2972" t="s">
        <v>4760</v>
      </c>
      <c r="E2972" t="s">
        <v>444</v>
      </c>
    </row>
    <row r="2973" spans="2:5">
      <c r="B2973" t="s">
        <v>4761</v>
      </c>
      <c r="C2973">
        <v>530173</v>
      </c>
      <c r="D2973" t="s">
        <v>406</v>
      </c>
      <c r="E2973" t="s">
        <v>520</v>
      </c>
    </row>
    <row r="2974" spans="2:5">
      <c r="B2974" t="s">
        <v>4762</v>
      </c>
      <c r="C2974">
        <v>501179</v>
      </c>
      <c r="D2974" t="s">
        <v>406</v>
      </c>
      <c r="E2974" t="s">
        <v>426</v>
      </c>
    </row>
    <row r="2975" spans="2:5">
      <c r="B2975" t="s">
        <v>4763</v>
      </c>
      <c r="C2975">
        <v>509782</v>
      </c>
      <c r="D2975" t="s">
        <v>406</v>
      </c>
      <c r="E2975" t="s">
        <v>827</v>
      </c>
    </row>
    <row r="2976" spans="2:5">
      <c r="B2976" t="s">
        <v>4764</v>
      </c>
      <c r="C2976">
        <v>540198</v>
      </c>
      <c r="D2976" t="s">
        <v>406</v>
      </c>
      <c r="E2976" t="s">
        <v>421</v>
      </c>
    </row>
    <row r="2977" spans="2:5">
      <c r="B2977" t="s">
        <v>4765</v>
      </c>
      <c r="C2977">
        <v>500317</v>
      </c>
      <c r="D2977" t="s">
        <v>4766</v>
      </c>
      <c r="E2977" t="s">
        <v>426</v>
      </c>
    </row>
    <row r="2978" spans="2:5">
      <c r="B2978" t="s">
        <v>4767</v>
      </c>
      <c r="C2978">
        <v>539290</v>
      </c>
      <c r="D2978" t="s">
        <v>4768</v>
      </c>
      <c r="E2978" t="s">
        <v>426</v>
      </c>
    </row>
    <row r="2979" spans="2:5">
      <c r="B2979" t="s">
        <v>4769</v>
      </c>
      <c r="C2979">
        <v>509099</v>
      </c>
      <c r="D2979" t="s">
        <v>406</v>
      </c>
      <c r="E2979" t="s">
        <v>827</v>
      </c>
    </row>
    <row r="2980" spans="2:5">
      <c r="B2980" t="s">
        <v>4770</v>
      </c>
      <c r="C2980">
        <v>531065</v>
      </c>
      <c r="D2980" t="s">
        <v>406</v>
      </c>
      <c r="E2980" t="s">
        <v>1105</v>
      </c>
    </row>
    <row r="2981" spans="2:5">
      <c r="B2981" t="s">
        <v>4771</v>
      </c>
      <c r="C2981">
        <v>514460</v>
      </c>
      <c r="D2981" t="s">
        <v>406</v>
      </c>
      <c r="E2981" t="s">
        <v>428</v>
      </c>
    </row>
    <row r="2982" spans="2:5">
      <c r="B2982" t="s">
        <v>4772</v>
      </c>
      <c r="C2982">
        <v>523151</v>
      </c>
      <c r="D2982" t="s">
        <v>406</v>
      </c>
      <c r="E2982" t="s">
        <v>490</v>
      </c>
    </row>
    <row r="2983" spans="2:5">
      <c r="B2983" t="s">
        <v>4773</v>
      </c>
      <c r="C2983">
        <v>514330</v>
      </c>
      <c r="D2983" t="s">
        <v>406</v>
      </c>
      <c r="E2983" t="s">
        <v>421</v>
      </c>
    </row>
    <row r="2984" spans="2:5">
      <c r="B2984" t="s">
        <v>4774</v>
      </c>
      <c r="C2984">
        <v>530741</v>
      </c>
      <c r="D2984" t="s">
        <v>406</v>
      </c>
      <c r="E2984" t="s">
        <v>486</v>
      </c>
    </row>
    <row r="2985" spans="2:5">
      <c r="B2985" t="s">
        <v>4775</v>
      </c>
      <c r="C2985">
        <v>539291</v>
      </c>
      <c r="D2985" t="s">
        <v>406</v>
      </c>
      <c r="E2985" t="s">
        <v>604</v>
      </c>
    </row>
    <row r="2986" spans="2:5">
      <c r="B2986" t="s">
        <v>4776</v>
      </c>
      <c r="C2986">
        <v>539352</v>
      </c>
      <c r="D2986" t="s">
        <v>406</v>
      </c>
      <c r="E2986" t="s">
        <v>409</v>
      </c>
    </row>
    <row r="2987" spans="2:5">
      <c r="B2987" t="s">
        <v>4777</v>
      </c>
      <c r="C2987">
        <v>513403</v>
      </c>
      <c r="D2987" t="s">
        <v>406</v>
      </c>
      <c r="E2987" t="s">
        <v>438</v>
      </c>
    </row>
    <row r="2988" spans="2:5">
      <c r="B2988" t="s">
        <v>4778</v>
      </c>
      <c r="C2988">
        <v>523862</v>
      </c>
      <c r="D2988" t="s">
        <v>406</v>
      </c>
      <c r="E2988" t="s">
        <v>423</v>
      </c>
    </row>
    <row r="2989" spans="2:5">
      <c r="B2989" t="s">
        <v>4779</v>
      </c>
      <c r="C2989">
        <v>523483</v>
      </c>
      <c r="D2989" t="s">
        <v>406</v>
      </c>
      <c r="E2989" t="s">
        <v>934</v>
      </c>
    </row>
    <row r="2990" spans="2:5">
      <c r="B2990" t="s">
        <v>4780</v>
      </c>
      <c r="C2990">
        <v>538963</v>
      </c>
      <c r="D2990" t="s">
        <v>406</v>
      </c>
      <c r="E2990" t="s">
        <v>729</v>
      </c>
    </row>
    <row r="2991" spans="2:5">
      <c r="B2991" t="s">
        <v>4781</v>
      </c>
      <c r="C2991">
        <v>531395</v>
      </c>
      <c r="D2991" t="s">
        <v>406</v>
      </c>
      <c r="E2991" t="s">
        <v>421</v>
      </c>
    </row>
    <row r="2992" spans="2:5">
      <c r="B2992" t="s">
        <v>4782</v>
      </c>
      <c r="C2992">
        <v>532350</v>
      </c>
      <c r="D2992" t="s">
        <v>406</v>
      </c>
      <c r="E2992" t="s">
        <v>409</v>
      </c>
    </row>
    <row r="2993" spans="2:5">
      <c r="B2993" t="s">
        <v>4783</v>
      </c>
      <c r="C2993">
        <v>526905</v>
      </c>
      <c r="D2993" t="s">
        <v>406</v>
      </c>
      <c r="E2993" t="s">
        <v>454</v>
      </c>
    </row>
    <row r="2994" spans="2:5">
      <c r="B2994" t="s">
        <v>4784</v>
      </c>
      <c r="C2994">
        <v>517230</v>
      </c>
      <c r="D2994" t="s">
        <v>4785</v>
      </c>
      <c r="E2994" t="s">
        <v>428</v>
      </c>
    </row>
    <row r="2995" spans="2:5">
      <c r="B2995" t="s">
        <v>4786</v>
      </c>
      <c r="C2995">
        <v>532827</v>
      </c>
      <c r="D2995" t="s">
        <v>4787</v>
      </c>
      <c r="E2995" t="s">
        <v>520</v>
      </c>
    </row>
    <row r="2996" spans="2:5">
      <c r="B2996" t="s">
        <v>4788</v>
      </c>
      <c r="C2996">
        <v>532900</v>
      </c>
      <c r="D2996" t="s">
        <v>4789</v>
      </c>
      <c r="E2996" t="s">
        <v>423</v>
      </c>
    </row>
    <row r="2997" spans="2:5">
      <c r="B2997" t="s">
        <v>4790</v>
      </c>
      <c r="C2997">
        <v>540648</v>
      </c>
      <c r="D2997" t="s">
        <v>4791</v>
      </c>
      <c r="E2997" t="s">
        <v>426</v>
      </c>
    </row>
    <row r="2998" spans="2:5">
      <c r="B2998" t="s">
        <v>4792</v>
      </c>
      <c r="C2998">
        <v>539121</v>
      </c>
      <c r="D2998" t="s">
        <v>406</v>
      </c>
      <c r="E2998" t="s">
        <v>711</v>
      </c>
    </row>
    <row r="2999" spans="2:5">
      <c r="B2999" t="s">
        <v>4793</v>
      </c>
      <c r="C2999">
        <v>541444</v>
      </c>
      <c r="D2999" t="s">
        <v>406</v>
      </c>
      <c r="E2999" t="s">
        <v>520</v>
      </c>
    </row>
    <row r="3000" spans="2:5">
      <c r="B3000" t="s">
        <v>4794</v>
      </c>
      <c r="C3000">
        <v>532521</v>
      </c>
      <c r="D3000" t="s">
        <v>4795</v>
      </c>
      <c r="E3000" t="s">
        <v>499</v>
      </c>
    </row>
    <row r="3001" spans="2:5">
      <c r="B3001" t="s">
        <v>4796</v>
      </c>
      <c r="C3001">
        <v>511597</v>
      </c>
      <c r="D3001" t="s">
        <v>406</v>
      </c>
      <c r="E3001" t="s">
        <v>423</v>
      </c>
    </row>
    <row r="3002" spans="2:5">
      <c r="B3002" t="s">
        <v>4797</v>
      </c>
      <c r="C3002">
        <v>517397</v>
      </c>
      <c r="D3002" t="s">
        <v>406</v>
      </c>
      <c r="E3002" t="s">
        <v>948</v>
      </c>
    </row>
    <row r="3003" spans="2:5">
      <c r="B3003" t="s">
        <v>4798</v>
      </c>
      <c r="C3003">
        <v>517397</v>
      </c>
      <c r="D3003" t="s">
        <v>406</v>
      </c>
      <c r="E3003" t="s">
        <v>948</v>
      </c>
    </row>
    <row r="3004" spans="2:5">
      <c r="B3004" t="s">
        <v>4799</v>
      </c>
      <c r="C3004">
        <v>511525</v>
      </c>
      <c r="D3004" t="s">
        <v>406</v>
      </c>
      <c r="E3004" t="s">
        <v>499</v>
      </c>
    </row>
    <row r="3005" spans="2:5">
      <c r="B3005" t="s">
        <v>4800</v>
      </c>
      <c r="C3005">
        <v>531349</v>
      </c>
      <c r="D3005" t="s">
        <v>4801</v>
      </c>
      <c r="E3005" t="s">
        <v>744</v>
      </c>
    </row>
    <row r="3006" spans="2:5">
      <c r="B3006" t="s">
        <v>4802</v>
      </c>
      <c r="C3006" t="s">
        <v>406</v>
      </c>
      <c r="D3006" t="s">
        <v>4803</v>
      </c>
      <c r="E3006" t="s">
        <v>417</v>
      </c>
    </row>
    <row r="3007" spans="2:5">
      <c r="B3007" t="s">
        <v>4804</v>
      </c>
      <c r="C3007">
        <v>538742</v>
      </c>
      <c r="D3007" t="s">
        <v>406</v>
      </c>
      <c r="E3007" t="s">
        <v>428</v>
      </c>
    </row>
    <row r="3008" spans="2:5">
      <c r="B3008" t="s">
        <v>4805</v>
      </c>
      <c r="C3008">
        <v>538860</v>
      </c>
      <c r="D3008" t="s">
        <v>406</v>
      </c>
      <c r="E3008" t="s">
        <v>423</v>
      </c>
    </row>
    <row r="3009" spans="2:5">
      <c r="B3009" t="s">
        <v>4806</v>
      </c>
      <c r="C3009">
        <v>524820</v>
      </c>
      <c r="D3009" t="s">
        <v>4807</v>
      </c>
      <c r="E3009" t="s">
        <v>616</v>
      </c>
    </row>
    <row r="3010" spans="2:5">
      <c r="B3010" t="s">
        <v>4808</v>
      </c>
      <c r="C3010">
        <v>508941</v>
      </c>
      <c r="D3010" t="s">
        <v>406</v>
      </c>
      <c r="E3010" t="s">
        <v>591</v>
      </c>
    </row>
    <row r="3011" spans="2:5">
      <c r="B3011" t="s">
        <v>4809</v>
      </c>
      <c r="C3011">
        <v>504093</v>
      </c>
      <c r="D3011" t="s">
        <v>406</v>
      </c>
      <c r="E3011" t="s">
        <v>952</v>
      </c>
    </row>
    <row r="3012" spans="2:5">
      <c r="B3012" t="s">
        <v>4810</v>
      </c>
      <c r="C3012">
        <v>513511</v>
      </c>
      <c r="D3012" t="s">
        <v>406</v>
      </c>
      <c r="E3012" t="s">
        <v>438</v>
      </c>
    </row>
    <row r="3013" spans="2:5">
      <c r="B3013" t="s">
        <v>4811</v>
      </c>
      <c r="C3013">
        <v>531726</v>
      </c>
      <c r="D3013" t="s">
        <v>406</v>
      </c>
      <c r="E3013" t="s">
        <v>444</v>
      </c>
    </row>
    <row r="3014" spans="2:5">
      <c r="B3014" t="s">
        <v>4812</v>
      </c>
      <c r="C3014">
        <v>506122</v>
      </c>
      <c r="D3014" t="s">
        <v>406</v>
      </c>
      <c r="E3014" t="s">
        <v>761</v>
      </c>
    </row>
    <row r="3015" spans="2:5">
      <c r="B3015" t="s">
        <v>4813</v>
      </c>
      <c r="C3015">
        <v>531280</v>
      </c>
      <c r="D3015" t="s">
        <v>406</v>
      </c>
      <c r="E3015" t="s">
        <v>601</v>
      </c>
    </row>
    <row r="3016" spans="2:5">
      <c r="B3016" t="s">
        <v>4814</v>
      </c>
      <c r="C3016">
        <v>534796</v>
      </c>
      <c r="D3016" t="s">
        <v>406</v>
      </c>
      <c r="E3016" t="s">
        <v>526</v>
      </c>
    </row>
    <row r="3017" spans="2:5">
      <c r="B3017" t="s">
        <v>4815</v>
      </c>
      <c r="C3017" t="s">
        <v>406</v>
      </c>
      <c r="D3017" t="s">
        <v>4816</v>
      </c>
      <c r="E3017" t="s">
        <v>417</v>
      </c>
    </row>
    <row r="3018" spans="2:5">
      <c r="B3018" t="s">
        <v>4817</v>
      </c>
      <c r="C3018">
        <v>539143</v>
      </c>
      <c r="D3018" t="s">
        <v>406</v>
      </c>
      <c r="E3018" t="s">
        <v>395</v>
      </c>
    </row>
    <row r="3019" spans="2:5">
      <c r="B3019" t="s">
        <v>4818</v>
      </c>
      <c r="C3019">
        <v>500322</v>
      </c>
      <c r="D3019" t="s">
        <v>406</v>
      </c>
      <c r="E3019" t="s">
        <v>419</v>
      </c>
    </row>
    <row r="3020" spans="2:5">
      <c r="B3020" t="s">
        <v>4819</v>
      </c>
      <c r="C3020">
        <v>513359</v>
      </c>
      <c r="D3020" t="s">
        <v>4820</v>
      </c>
      <c r="E3020" t="s">
        <v>683</v>
      </c>
    </row>
    <row r="3021" spans="2:5">
      <c r="B3021" t="s">
        <v>4821</v>
      </c>
      <c r="C3021">
        <v>533211</v>
      </c>
      <c r="D3021" t="s">
        <v>4822</v>
      </c>
      <c r="E3021" t="s">
        <v>444</v>
      </c>
    </row>
    <row r="3022" spans="2:5">
      <c r="B3022" t="s">
        <v>4823</v>
      </c>
      <c r="C3022">
        <v>539889</v>
      </c>
      <c r="D3022" t="s">
        <v>4824</v>
      </c>
      <c r="E3022" t="s">
        <v>466</v>
      </c>
    </row>
    <row r="3023" spans="2:5">
      <c r="B3023" t="s">
        <v>4825</v>
      </c>
      <c r="C3023">
        <v>531255</v>
      </c>
      <c r="D3023" t="s">
        <v>406</v>
      </c>
      <c r="E3023" t="s">
        <v>423</v>
      </c>
    </row>
    <row r="3024" spans="2:5">
      <c r="B3024" t="s">
        <v>4826</v>
      </c>
      <c r="C3024">
        <v>530555</v>
      </c>
      <c r="D3024" t="s">
        <v>4827</v>
      </c>
      <c r="E3024" t="s">
        <v>704</v>
      </c>
    </row>
    <row r="3025" spans="2:5">
      <c r="B3025" t="s">
        <v>4828</v>
      </c>
      <c r="C3025">
        <v>507970</v>
      </c>
      <c r="D3025" t="s">
        <v>406</v>
      </c>
      <c r="E3025" t="s">
        <v>588</v>
      </c>
    </row>
    <row r="3026" spans="2:5">
      <c r="B3026" t="s">
        <v>4829</v>
      </c>
      <c r="C3026">
        <v>507970</v>
      </c>
      <c r="D3026" t="s">
        <v>406</v>
      </c>
      <c r="E3026" t="s">
        <v>588</v>
      </c>
    </row>
    <row r="3027" spans="2:5">
      <c r="B3027" t="s">
        <v>4830</v>
      </c>
      <c r="C3027">
        <v>524689</v>
      </c>
      <c r="D3027" t="s">
        <v>4831</v>
      </c>
      <c r="E3027" t="s">
        <v>444</v>
      </c>
    </row>
    <row r="3028" spans="2:5">
      <c r="B3028" t="s">
        <v>4832</v>
      </c>
      <c r="C3028">
        <v>524689</v>
      </c>
      <c r="D3028" t="s">
        <v>4831</v>
      </c>
      <c r="E3028" t="s">
        <v>444</v>
      </c>
    </row>
    <row r="3029" spans="2:5">
      <c r="B3029" t="s">
        <v>4833</v>
      </c>
      <c r="C3029">
        <v>539481</v>
      </c>
      <c r="D3029" t="s">
        <v>406</v>
      </c>
      <c r="E3029" t="s">
        <v>423</v>
      </c>
    </row>
    <row r="3030" spans="2:5">
      <c r="B3030" t="s">
        <v>4834</v>
      </c>
      <c r="C3030" t="s">
        <v>406</v>
      </c>
      <c r="D3030" t="s">
        <v>4835</v>
      </c>
      <c r="E3030" t="s">
        <v>417</v>
      </c>
    </row>
    <row r="3031" spans="2:5">
      <c r="B3031" t="s">
        <v>4836</v>
      </c>
      <c r="C3031">
        <v>524628</v>
      </c>
      <c r="D3031" t="s">
        <v>406</v>
      </c>
      <c r="E3031" t="s">
        <v>428</v>
      </c>
    </row>
    <row r="3032" spans="2:5">
      <c r="B3032" t="s">
        <v>4837</v>
      </c>
      <c r="C3032">
        <v>532911</v>
      </c>
      <c r="D3032" t="s">
        <v>406</v>
      </c>
      <c r="E3032" t="s">
        <v>492</v>
      </c>
    </row>
    <row r="3033" spans="2:5">
      <c r="B3033" t="s">
        <v>4838</v>
      </c>
      <c r="C3033">
        <v>540359</v>
      </c>
      <c r="D3033" t="s">
        <v>406</v>
      </c>
      <c r="E3033" t="s">
        <v>444</v>
      </c>
    </row>
    <row r="3034" spans="2:5">
      <c r="B3034" t="s">
        <v>4839</v>
      </c>
      <c r="C3034">
        <v>540467</v>
      </c>
      <c r="D3034" t="s">
        <v>406</v>
      </c>
      <c r="E3034" t="s">
        <v>520</v>
      </c>
    </row>
    <row r="3035" spans="2:5">
      <c r="B3035" t="s">
        <v>4840</v>
      </c>
      <c r="C3035">
        <v>780017</v>
      </c>
      <c r="D3035" t="s">
        <v>406</v>
      </c>
      <c r="E3035" t="s">
        <v>497</v>
      </c>
    </row>
    <row r="3036" spans="2:5">
      <c r="B3036" t="s">
        <v>4841</v>
      </c>
      <c r="C3036">
        <v>506128</v>
      </c>
      <c r="D3036" t="s">
        <v>406</v>
      </c>
      <c r="E3036" t="s">
        <v>444</v>
      </c>
    </row>
    <row r="3037" spans="2:5">
      <c r="B3037" t="s">
        <v>4842</v>
      </c>
      <c r="C3037">
        <v>511702</v>
      </c>
      <c r="D3037" t="s">
        <v>406</v>
      </c>
      <c r="E3037" t="s">
        <v>423</v>
      </c>
    </row>
    <row r="3038" spans="2:5">
      <c r="B3038" t="s">
        <v>4843</v>
      </c>
      <c r="C3038">
        <v>511176</v>
      </c>
      <c r="D3038" t="s">
        <v>406</v>
      </c>
      <c r="E3038" t="s">
        <v>492</v>
      </c>
    </row>
    <row r="3039" spans="2:5">
      <c r="B3039" t="s">
        <v>4844</v>
      </c>
      <c r="C3039">
        <v>532780</v>
      </c>
      <c r="D3039" t="s">
        <v>4845</v>
      </c>
      <c r="E3039" t="s">
        <v>492</v>
      </c>
    </row>
    <row r="3040" spans="2:5">
      <c r="B3040" t="s">
        <v>4846</v>
      </c>
      <c r="C3040">
        <v>526349</v>
      </c>
      <c r="D3040" t="s">
        <v>406</v>
      </c>
      <c r="E3040" t="s">
        <v>761</v>
      </c>
    </row>
    <row r="3041" spans="2:5">
      <c r="B3041" t="s">
        <v>4847</v>
      </c>
      <c r="C3041">
        <v>541347</v>
      </c>
      <c r="D3041" t="s">
        <v>406</v>
      </c>
      <c r="E3041" t="s">
        <v>1105</v>
      </c>
    </row>
    <row r="3042" spans="2:5">
      <c r="B3042" t="s">
        <v>4848</v>
      </c>
      <c r="C3042">
        <v>521080</v>
      </c>
      <c r="D3042" t="s">
        <v>406</v>
      </c>
      <c r="E3042" t="s">
        <v>421</v>
      </c>
    </row>
    <row r="3043" spans="2:5">
      <c r="B3043" t="s">
        <v>4849</v>
      </c>
      <c r="C3043" t="s">
        <v>406</v>
      </c>
      <c r="D3043" t="s">
        <v>4850</v>
      </c>
      <c r="E3043" t="s">
        <v>417</v>
      </c>
    </row>
    <row r="3044" spans="2:5">
      <c r="B3044" t="s">
        <v>4851</v>
      </c>
      <c r="C3044">
        <v>500456</v>
      </c>
      <c r="D3044" t="s">
        <v>406</v>
      </c>
      <c r="E3044" t="s">
        <v>783</v>
      </c>
    </row>
    <row r="3045" spans="2:5">
      <c r="B3045" t="s">
        <v>4852</v>
      </c>
      <c r="C3045">
        <v>511734</v>
      </c>
      <c r="D3045" t="s">
        <v>406</v>
      </c>
      <c r="E3045" t="s">
        <v>423</v>
      </c>
    </row>
    <row r="3046" spans="2:5">
      <c r="B3046" t="s">
        <v>4853</v>
      </c>
      <c r="C3046">
        <v>503092</v>
      </c>
      <c r="D3046" t="s">
        <v>406</v>
      </c>
      <c r="E3046" t="s">
        <v>421</v>
      </c>
    </row>
    <row r="3047" spans="2:5">
      <c r="B3047" t="s">
        <v>4854</v>
      </c>
      <c r="C3047">
        <v>539401</v>
      </c>
      <c r="D3047" t="s">
        <v>406</v>
      </c>
      <c r="E3047" t="s">
        <v>520</v>
      </c>
    </row>
    <row r="3048" spans="2:5">
      <c r="B3048" t="s">
        <v>4855</v>
      </c>
      <c r="C3048">
        <v>531120</v>
      </c>
      <c r="D3048" t="s">
        <v>4856</v>
      </c>
      <c r="E3048" t="s">
        <v>804</v>
      </c>
    </row>
    <row r="3049" spans="2:5">
      <c r="B3049" t="s">
        <v>4857</v>
      </c>
      <c r="C3049">
        <v>526381</v>
      </c>
      <c r="D3049" t="s">
        <v>4858</v>
      </c>
      <c r="E3049" t="s">
        <v>478</v>
      </c>
    </row>
    <row r="3050" spans="2:5">
      <c r="B3050" t="s">
        <v>4859</v>
      </c>
      <c r="C3050">
        <v>517417</v>
      </c>
      <c r="D3050" t="s">
        <v>406</v>
      </c>
      <c r="E3050" t="s">
        <v>414</v>
      </c>
    </row>
    <row r="3051" spans="2:5">
      <c r="B3051" t="s">
        <v>4860</v>
      </c>
      <c r="C3051">
        <v>517417</v>
      </c>
      <c r="D3051" t="s">
        <v>406</v>
      </c>
      <c r="E3051" t="s">
        <v>414</v>
      </c>
    </row>
    <row r="3052" spans="2:5">
      <c r="B3052" t="s">
        <v>4861</v>
      </c>
      <c r="C3052">
        <v>524031</v>
      </c>
      <c r="D3052" t="s">
        <v>406</v>
      </c>
      <c r="E3052" t="s">
        <v>492</v>
      </c>
    </row>
    <row r="3053" spans="2:5">
      <c r="B3053" t="s">
        <v>4862</v>
      </c>
      <c r="C3053">
        <v>514326</v>
      </c>
      <c r="D3053" t="s">
        <v>4863</v>
      </c>
      <c r="E3053" t="s">
        <v>421</v>
      </c>
    </row>
    <row r="3054" spans="2:5">
      <c r="B3054" t="s">
        <v>4864</v>
      </c>
      <c r="C3054">
        <v>514326</v>
      </c>
      <c r="D3054" t="s">
        <v>4863</v>
      </c>
      <c r="E3054" t="s">
        <v>421</v>
      </c>
    </row>
    <row r="3055" spans="2:5">
      <c r="B3055" t="s">
        <v>4865</v>
      </c>
      <c r="C3055">
        <v>539113</v>
      </c>
      <c r="D3055" t="s">
        <v>406</v>
      </c>
      <c r="E3055" t="s">
        <v>423</v>
      </c>
    </row>
    <row r="3056" spans="2:5">
      <c r="B3056" t="s">
        <v>4866</v>
      </c>
      <c r="C3056">
        <v>532742</v>
      </c>
      <c r="D3056" t="s">
        <v>406</v>
      </c>
      <c r="E3056" t="s">
        <v>566</v>
      </c>
    </row>
    <row r="3057" spans="2:5">
      <c r="B3057" t="s">
        <v>4867</v>
      </c>
      <c r="C3057">
        <v>535658</v>
      </c>
      <c r="D3057" t="s">
        <v>406</v>
      </c>
      <c r="E3057" t="s">
        <v>423</v>
      </c>
    </row>
    <row r="3058" spans="2:5">
      <c r="B3058" t="s">
        <v>4868</v>
      </c>
      <c r="C3058">
        <v>532676</v>
      </c>
      <c r="D3058" t="s">
        <v>4869</v>
      </c>
      <c r="E3058" t="s">
        <v>804</v>
      </c>
    </row>
    <row r="3059" spans="2:5">
      <c r="B3059" t="s">
        <v>4870</v>
      </c>
      <c r="C3059">
        <v>514087</v>
      </c>
      <c r="D3059" t="s">
        <v>406</v>
      </c>
      <c r="E3059" t="s">
        <v>421</v>
      </c>
    </row>
    <row r="3060" spans="2:5">
      <c r="B3060" t="s">
        <v>4871</v>
      </c>
      <c r="C3060">
        <v>534809</v>
      </c>
      <c r="D3060" t="s">
        <v>4872</v>
      </c>
      <c r="E3060" t="s">
        <v>520</v>
      </c>
    </row>
    <row r="3061" spans="2:5">
      <c r="B3061" t="s">
        <v>4873</v>
      </c>
      <c r="C3061">
        <v>517119</v>
      </c>
      <c r="D3061" t="s">
        <v>406</v>
      </c>
      <c r="E3061" t="s">
        <v>731</v>
      </c>
    </row>
    <row r="3062" spans="2:5">
      <c r="B3062" t="s">
        <v>4874</v>
      </c>
      <c r="C3062">
        <v>538730</v>
      </c>
      <c r="D3062" t="s">
        <v>4875</v>
      </c>
      <c r="E3062" t="s">
        <v>428</v>
      </c>
    </row>
    <row r="3063" spans="2:5">
      <c r="B3063" t="s">
        <v>4876</v>
      </c>
      <c r="C3063">
        <v>532808</v>
      </c>
      <c r="D3063" t="s">
        <v>4877</v>
      </c>
      <c r="E3063" t="s">
        <v>520</v>
      </c>
    </row>
    <row r="3064" spans="2:5">
      <c r="B3064" t="s">
        <v>4878</v>
      </c>
      <c r="C3064">
        <v>523260</v>
      </c>
      <c r="D3064" t="s">
        <v>4879</v>
      </c>
      <c r="E3064" t="s">
        <v>601</v>
      </c>
    </row>
    <row r="3065" spans="2:5">
      <c r="B3065" t="s">
        <v>4880</v>
      </c>
      <c r="C3065">
        <v>539273</v>
      </c>
      <c r="D3065" t="s">
        <v>406</v>
      </c>
      <c r="E3065" t="s">
        <v>895</v>
      </c>
    </row>
    <row r="3066" spans="2:5">
      <c r="B3066" t="s">
        <v>4881</v>
      </c>
      <c r="C3066">
        <v>524136</v>
      </c>
      <c r="D3066" t="s">
        <v>406</v>
      </c>
      <c r="E3066" t="s">
        <v>2225</v>
      </c>
    </row>
    <row r="3067" spans="2:5">
      <c r="B3067" t="s">
        <v>4882</v>
      </c>
      <c r="C3067">
        <v>531352</v>
      </c>
      <c r="D3067" t="s">
        <v>406</v>
      </c>
      <c r="E3067" t="s">
        <v>421</v>
      </c>
    </row>
    <row r="3068" spans="2:5">
      <c r="B3068" t="s">
        <v>4883</v>
      </c>
      <c r="C3068">
        <v>503031</v>
      </c>
      <c r="D3068" t="s">
        <v>4884</v>
      </c>
      <c r="E3068" t="s">
        <v>492</v>
      </c>
    </row>
    <row r="3069" spans="2:5">
      <c r="B3069" t="s">
        <v>4885</v>
      </c>
      <c r="C3069">
        <v>539333</v>
      </c>
      <c r="D3069" t="s">
        <v>4886</v>
      </c>
      <c r="E3069" t="s">
        <v>492</v>
      </c>
    </row>
    <row r="3070" spans="2:5">
      <c r="B3070" t="s">
        <v>4887</v>
      </c>
      <c r="C3070">
        <v>513228</v>
      </c>
      <c r="D3070" t="s">
        <v>4888</v>
      </c>
      <c r="E3070" t="s">
        <v>438</v>
      </c>
    </row>
    <row r="3071" spans="2:5">
      <c r="B3071" t="s">
        <v>4889</v>
      </c>
      <c r="C3071" t="s">
        <v>406</v>
      </c>
      <c r="D3071" t="s">
        <v>4890</v>
      </c>
      <c r="E3071" t="s">
        <v>417</v>
      </c>
    </row>
    <row r="3072" spans="2:5">
      <c r="B3072" t="s">
        <v>4891</v>
      </c>
      <c r="C3072">
        <v>500329</v>
      </c>
      <c r="D3072" t="s">
        <v>406</v>
      </c>
      <c r="E3072" t="s">
        <v>409</v>
      </c>
    </row>
    <row r="3073" spans="2:5">
      <c r="B3073" t="s">
        <v>4892</v>
      </c>
      <c r="C3073">
        <v>524210</v>
      </c>
      <c r="D3073" t="s">
        <v>406</v>
      </c>
      <c r="E3073" t="s">
        <v>454</v>
      </c>
    </row>
    <row r="3074" spans="2:5">
      <c r="B3074" t="s">
        <v>4893</v>
      </c>
      <c r="C3074">
        <v>524210</v>
      </c>
      <c r="D3074" t="s">
        <v>406</v>
      </c>
      <c r="E3074" t="s">
        <v>454</v>
      </c>
    </row>
    <row r="3075" spans="2:5">
      <c r="B3075" t="s">
        <v>4894</v>
      </c>
      <c r="C3075">
        <v>501144</v>
      </c>
      <c r="D3075" t="s">
        <v>406</v>
      </c>
      <c r="E3075" t="s">
        <v>827</v>
      </c>
    </row>
    <row r="3076" spans="2:5">
      <c r="B3076" t="s">
        <v>4895</v>
      </c>
      <c r="C3076" t="s">
        <v>406</v>
      </c>
      <c r="D3076" t="s">
        <v>4896</v>
      </c>
      <c r="E3076" t="s">
        <v>417</v>
      </c>
    </row>
    <row r="3077" spans="2:5">
      <c r="B3077" t="s">
        <v>4897</v>
      </c>
      <c r="C3077">
        <v>521062</v>
      </c>
      <c r="D3077" t="s">
        <v>406</v>
      </c>
      <c r="E3077" t="s">
        <v>1145</v>
      </c>
    </row>
    <row r="3078" spans="2:5">
      <c r="B3078" t="s">
        <v>4898</v>
      </c>
      <c r="C3078">
        <v>526435</v>
      </c>
      <c r="D3078" t="s">
        <v>406</v>
      </c>
      <c r="E3078" t="s">
        <v>400</v>
      </c>
    </row>
    <row r="3079" spans="2:5">
      <c r="B3079" t="s">
        <v>4899</v>
      </c>
      <c r="C3079">
        <v>504132</v>
      </c>
      <c r="D3079" t="s">
        <v>406</v>
      </c>
      <c r="E3079" t="s">
        <v>591</v>
      </c>
    </row>
    <row r="3080" spans="2:5">
      <c r="B3080" t="s">
        <v>4900</v>
      </c>
      <c r="C3080">
        <v>533179</v>
      </c>
      <c r="D3080" t="s">
        <v>4901</v>
      </c>
      <c r="E3080" t="s">
        <v>392</v>
      </c>
    </row>
    <row r="3081" spans="2:5">
      <c r="B3081" t="s">
        <v>4902</v>
      </c>
      <c r="C3081">
        <v>517172</v>
      </c>
      <c r="D3081" t="s">
        <v>406</v>
      </c>
      <c r="E3081" t="s">
        <v>948</v>
      </c>
    </row>
    <row r="3082" spans="2:5">
      <c r="B3082" t="s">
        <v>4903</v>
      </c>
      <c r="C3082">
        <v>530381</v>
      </c>
      <c r="D3082" t="s">
        <v>4904</v>
      </c>
      <c r="E3082" t="s">
        <v>804</v>
      </c>
    </row>
    <row r="3083" spans="2:5">
      <c r="B3083" t="s">
        <v>4905</v>
      </c>
      <c r="C3083">
        <v>532522</v>
      </c>
      <c r="D3083" t="s">
        <v>4906</v>
      </c>
      <c r="E3083" t="s">
        <v>616</v>
      </c>
    </row>
    <row r="3084" spans="2:5">
      <c r="B3084" t="s">
        <v>4907</v>
      </c>
      <c r="C3084">
        <v>500680</v>
      </c>
      <c r="D3084" t="s">
        <v>4908</v>
      </c>
      <c r="E3084" t="s">
        <v>444</v>
      </c>
    </row>
    <row r="3085" spans="2:5">
      <c r="B3085" t="s">
        <v>4909</v>
      </c>
      <c r="C3085">
        <v>531769</v>
      </c>
      <c r="D3085" t="s">
        <v>406</v>
      </c>
      <c r="E3085" t="s">
        <v>499</v>
      </c>
    </row>
    <row r="3086" spans="2:5">
      <c r="B3086" t="s">
        <v>4910</v>
      </c>
      <c r="C3086">
        <v>533581</v>
      </c>
      <c r="D3086" t="s">
        <v>4911</v>
      </c>
      <c r="E3086" t="s">
        <v>775</v>
      </c>
    </row>
    <row r="3087" spans="2:5">
      <c r="B3087" t="s">
        <v>4912</v>
      </c>
      <c r="C3087">
        <v>526747</v>
      </c>
      <c r="D3087" t="s">
        <v>406</v>
      </c>
      <c r="E3087" t="s">
        <v>711</v>
      </c>
    </row>
    <row r="3088" spans="2:5">
      <c r="B3088" t="s">
        <v>4913</v>
      </c>
      <c r="C3088">
        <v>531281</v>
      </c>
      <c r="D3088" t="s">
        <v>406</v>
      </c>
      <c r="E3088" t="s">
        <v>934</v>
      </c>
    </row>
    <row r="3089" spans="2:5">
      <c r="B3089" t="s">
        <v>4914</v>
      </c>
      <c r="C3089">
        <v>500143</v>
      </c>
      <c r="D3089" t="s">
        <v>406</v>
      </c>
      <c r="E3089" t="s">
        <v>428</v>
      </c>
    </row>
    <row r="3090" spans="2:5">
      <c r="B3090" t="s">
        <v>4915</v>
      </c>
      <c r="C3090">
        <v>512026</v>
      </c>
      <c r="D3090" t="s">
        <v>406</v>
      </c>
      <c r="E3090" t="s">
        <v>428</v>
      </c>
    </row>
    <row r="3091" spans="2:5">
      <c r="B3091" t="s">
        <v>4916</v>
      </c>
      <c r="C3091">
        <v>523620</v>
      </c>
      <c r="D3091" t="s">
        <v>406</v>
      </c>
      <c r="E3091" t="s">
        <v>444</v>
      </c>
    </row>
    <row r="3092" spans="2:5">
      <c r="B3092" t="s">
        <v>4917</v>
      </c>
      <c r="C3092">
        <v>506590</v>
      </c>
      <c r="D3092" t="s">
        <v>4918</v>
      </c>
      <c r="E3092" t="s">
        <v>4919</v>
      </c>
    </row>
    <row r="3093" spans="2:5">
      <c r="B3093" t="s">
        <v>4920</v>
      </c>
      <c r="C3093">
        <v>526481</v>
      </c>
      <c r="D3093" t="s">
        <v>406</v>
      </c>
      <c r="E3093" t="s">
        <v>520</v>
      </c>
    </row>
    <row r="3094" spans="2:5">
      <c r="B3094" t="s">
        <v>4921</v>
      </c>
      <c r="C3094">
        <v>537839</v>
      </c>
      <c r="D3094" t="s">
        <v>406</v>
      </c>
      <c r="E3094" t="s">
        <v>607</v>
      </c>
    </row>
    <row r="3095" spans="2:5">
      <c r="B3095" t="s">
        <v>4922</v>
      </c>
      <c r="C3095">
        <v>509084</v>
      </c>
      <c r="D3095" t="s">
        <v>406</v>
      </c>
      <c r="E3095" t="s">
        <v>827</v>
      </c>
    </row>
    <row r="3096" spans="2:5">
      <c r="B3096" t="s">
        <v>4923</v>
      </c>
      <c r="C3096">
        <v>526588</v>
      </c>
      <c r="D3096" t="s">
        <v>406</v>
      </c>
      <c r="E3096" t="s">
        <v>1645</v>
      </c>
    </row>
    <row r="3097" spans="2:5">
      <c r="B3097" t="s">
        <v>4924</v>
      </c>
      <c r="C3097">
        <v>526588</v>
      </c>
      <c r="D3097" t="s">
        <v>406</v>
      </c>
      <c r="E3097" t="s">
        <v>1645</v>
      </c>
    </row>
    <row r="3098" spans="2:5">
      <c r="B3098" t="s">
        <v>4925</v>
      </c>
      <c r="C3098">
        <v>524808</v>
      </c>
      <c r="D3098" t="s">
        <v>406</v>
      </c>
      <c r="E3098" t="s">
        <v>550</v>
      </c>
    </row>
    <row r="3099" spans="2:5">
      <c r="B3099" t="s">
        <v>4926</v>
      </c>
      <c r="C3099">
        <v>524808</v>
      </c>
      <c r="D3099" t="s">
        <v>406</v>
      </c>
      <c r="E3099" t="s">
        <v>550</v>
      </c>
    </row>
    <row r="3100" spans="2:5">
      <c r="B3100" t="s">
        <v>4927</v>
      </c>
      <c r="C3100">
        <v>523642</v>
      </c>
      <c r="D3100" t="s">
        <v>4928</v>
      </c>
      <c r="E3100" t="s">
        <v>550</v>
      </c>
    </row>
    <row r="3101" spans="2:5">
      <c r="B3101" t="s">
        <v>4929</v>
      </c>
      <c r="C3101">
        <v>530305</v>
      </c>
      <c r="D3101" t="s">
        <v>406</v>
      </c>
      <c r="E3101" t="s">
        <v>1105</v>
      </c>
    </row>
    <row r="3102" spans="2:5">
      <c r="B3102" t="s">
        <v>4930</v>
      </c>
      <c r="C3102">
        <v>507498</v>
      </c>
      <c r="D3102" t="s">
        <v>406</v>
      </c>
      <c r="E3102" t="s">
        <v>1105</v>
      </c>
    </row>
    <row r="3103" spans="2:5">
      <c r="B3103" t="s">
        <v>4931</v>
      </c>
      <c r="C3103">
        <v>532355</v>
      </c>
      <c r="D3103" t="s">
        <v>406</v>
      </c>
      <c r="E3103" t="s">
        <v>409</v>
      </c>
    </row>
    <row r="3104" spans="2:5">
      <c r="B3104" t="s">
        <v>4932</v>
      </c>
      <c r="C3104">
        <v>500331</v>
      </c>
      <c r="D3104" t="s">
        <v>4933</v>
      </c>
      <c r="E3104" t="s">
        <v>566</v>
      </c>
    </row>
    <row r="3105" spans="2:5">
      <c r="B3105" t="s">
        <v>4934</v>
      </c>
      <c r="C3105">
        <v>500327</v>
      </c>
      <c r="D3105" t="s">
        <v>4935</v>
      </c>
      <c r="E3105" t="s">
        <v>526</v>
      </c>
    </row>
    <row r="3106" spans="2:5">
      <c r="B3106" t="s">
        <v>4936</v>
      </c>
      <c r="C3106">
        <v>539883</v>
      </c>
      <c r="D3106" t="s">
        <v>4937</v>
      </c>
      <c r="E3106" t="s">
        <v>572</v>
      </c>
    </row>
    <row r="3107" spans="2:5">
      <c r="B3107" t="s">
        <v>4938</v>
      </c>
      <c r="C3107">
        <v>519439</v>
      </c>
      <c r="D3107" t="s">
        <v>406</v>
      </c>
      <c r="E3107" t="s">
        <v>655</v>
      </c>
    </row>
    <row r="3108" spans="2:5">
      <c r="B3108" t="s">
        <v>4939</v>
      </c>
      <c r="C3108">
        <v>531879</v>
      </c>
      <c r="D3108" t="s">
        <v>4940</v>
      </c>
      <c r="E3108" t="s">
        <v>1038</v>
      </c>
    </row>
    <row r="3109" spans="2:5">
      <c r="B3109" t="s">
        <v>4941</v>
      </c>
      <c r="C3109">
        <v>514300</v>
      </c>
      <c r="D3109" t="s">
        <v>4942</v>
      </c>
      <c r="E3109" t="s">
        <v>421</v>
      </c>
    </row>
    <row r="3110" spans="2:5">
      <c r="B3110" t="s">
        <v>4943</v>
      </c>
      <c r="C3110">
        <v>507864</v>
      </c>
      <c r="D3110" t="s">
        <v>406</v>
      </c>
      <c r="E3110" t="s">
        <v>389</v>
      </c>
    </row>
    <row r="3111" spans="2:5">
      <c r="B3111" t="s">
        <v>4944</v>
      </c>
      <c r="C3111">
        <v>500302</v>
      </c>
      <c r="D3111" t="s">
        <v>4945</v>
      </c>
      <c r="E3111" t="s">
        <v>444</v>
      </c>
    </row>
    <row r="3112" spans="2:5">
      <c r="B3112" t="s">
        <v>4946</v>
      </c>
      <c r="C3112">
        <v>532979</v>
      </c>
      <c r="D3112" t="s">
        <v>4947</v>
      </c>
      <c r="E3112" t="s">
        <v>444</v>
      </c>
    </row>
    <row r="3113" spans="2:5">
      <c r="B3113" t="s">
        <v>4948</v>
      </c>
      <c r="C3113">
        <v>530683</v>
      </c>
      <c r="D3113" t="s">
        <v>406</v>
      </c>
      <c r="E3113" t="s">
        <v>601</v>
      </c>
    </row>
    <row r="3114" spans="2:5">
      <c r="B3114" t="s">
        <v>4949</v>
      </c>
      <c r="C3114">
        <v>513519</v>
      </c>
      <c r="D3114" t="s">
        <v>4950</v>
      </c>
      <c r="E3114" t="s">
        <v>704</v>
      </c>
    </row>
    <row r="3115" spans="2:5">
      <c r="B3115" t="s">
        <v>4951</v>
      </c>
      <c r="C3115">
        <v>500333</v>
      </c>
      <c r="D3115" t="s">
        <v>406</v>
      </c>
      <c r="E3115" t="s">
        <v>886</v>
      </c>
    </row>
    <row r="3116" spans="2:5">
      <c r="B3116" t="s">
        <v>4952</v>
      </c>
      <c r="C3116">
        <v>523105</v>
      </c>
      <c r="D3116" t="s">
        <v>406</v>
      </c>
      <c r="E3116" t="s">
        <v>601</v>
      </c>
    </row>
    <row r="3117" spans="2:5">
      <c r="B3117" t="s">
        <v>4953</v>
      </c>
      <c r="C3117">
        <v>523648</v>
      </c>
      <c r="D3117" t="s">
        <v>4954</v>
      </c>
      <c r="E3117" t="s">
        <v>566</v>
      </c>
    </row>
    <row r="3118" spans="2:5">
      <c r="B3118" t="s">
        <v>4955</v>
      </c>
      <c r="C3118">
        <v>523648</v>
      </c>
      <c r="D3118" t="s">
        <v>4954</v>
      </c>
      <c r="E3118" t="s">
        <v>566</v>
      </c>
    </row>
    <row r="3119" spans="2:5">
      <c r="B3119" t="s">
        <v>4956</v>
      </c>
      <c r="C3119">
        <v>534060</v>
      </c>
      <c r="D3119" t="s">
        <v>406</v>
      </c>
      <c r="E3119" t="s">
        <v>423</v>
      </c>
    </row>
    <row r="3120" spans="2:5">
      <c r="B3120" t="s">
        <v>4957</v>
      </c>
      <c r="C3120">
        <v>532366</v>
      </c>
      <c r="D3120" t="s">
        <v>4958</v>
      </c>
      <c r="E3120" t="s">
        <v>423</v>
      </c>
    </row>
    <row r="3121" spans="2:5">
      <c r="B3121" t="s">
        <v>4959</v>
      </c>
      <c r="C3121">
        <v>540173</v>
      </c>
      <c r="D3121" t="s">
        <v>4960</v>
      </c>
      <c r="E3121" t="s">
        <v>464</v>
      </c>
    </row>
    <row r="3122" spans="2:5">
      <c r="B3122" t="s">
        <v>4961</v>
      </c>
      <c r="C3122">
        <v>539150</v>
      </c>
      <c r="D3122" t="s">
        <v>4962</v>
      </c>
      <c r="E3122" t="s">
        <v>1001</v>
      </c>
    </row>
    <row r="3123" spans="2:5">
      <c r="B3123" t="s">
        <v>4963</v>
      </c>
      <c r="C3123">
        <v>532803</v>
      </c>
      <c r="D3123" t="s">
        <v>4964</v>
      </c>
      <c r="E3123" t="s">
        <v>604</v>
      </c>
    </row>
    <row r="3124" spans="2:5">
      <c r="B3124" t="s">
        <v>4965</v>
      </c>
      <c r="C3124">
        <v>539195</v>
      </c>
      <c r="D3124" t="s">
        <v>406</v>
      </c>
      <c r="E3124" t="s">
        <v>454</v>
      </c>
    </row>
    <row r="3125" spans="2:5">
      <c r="B3125" t="s">
        <v>4966</v>
      </c>
      <c r="C3125">
        <v>523628</v>
      </c>
      <c r="D3125" t="s">
        <v>4967</v>
      </c>
      <c r="E3125" t="s">
        <v>492</v>
      </c>
    </row>
    <row r="3126" spans="2:5">
      <c r="B3126" t="s">
        <v>4968</v>
      </c>
      <c r="C3126">
        <v>524570</v>
      </c>
      <c r="D3126" t="s">
        <v>4969</v>
      </c>
      <c r="E3126" t="s">
        <v>566</v>
      </c>
    </row>
    <row r="3127" spans="2:5">
      <c r="B3127" t="s">
        <v>4970</v>
      </c>
      <c r="C3127">
        <v>532486</v>
      </c>
      <c r="D3127" t="s">
        <v>4971</v>
      </c>
      <c r="E3127" t="s">
        <v>934</v>
      </c>
    </row>
    <row r="3128" spans="2:5">
      <c r="B3128" t="s">
        <v>4972</v>
      </c>
      <c r="C3128">
        <v>526687</v>
      </c>
      <c r="D3128" t="s">
        <v>406</v>
      </c>
      <c r="E3128" t="s">
        <v>607</v>
      </c>
    </row>
    <row r="3129" spans="2:5">
      <c r="B3129" t="s">
        <v>4973</v>
      </c>
      <c r="C3129">
        <v>540717</v>
      </c>
      <c r="D3129" t="s">
        <v>406</v>
      </c>
      <c r="E3129" t="s">
        <v>428</v>
      </c>
    </row>
    <row r="3130" spans="2:5">
      <c r="B3130" t="s">
        <v>4974</v>
      </c>
      <c r="C3130">
        <v>507645</v>
      </c>
      <c r="D3130" t="s">
        <v>406</v>
      </c>
      <c r="E3130" t="s">
        <v>566</v>
      </c>
    </row>
    <row r="3131" spans="2:5">
      <c r="B3131" t="s">
        <v>4975</v>
      </c>
      <c r="C3131">
        <v>531768</v>
      </c>
      <c r="D3131" t="s">
        <v>4976</v>
      </c>
      <c r="E3131" t="s">
        <v>1573</v>
      </c>
    </row>
    <row r="3132" spans="2:5">
      <c r="B3132" t="s">
        <v>4977</v>
      </c>
      <c r="C3132">
        <v>542652</v>
      </c>
      <c r="D3132" t="s">
        <v>4978</v>
      </c>
      <c r="E3132" t="s">
        <v>704</v>
      </c>
    </row>
    <row r="3133" spans="2:5">
      <c r="B3133" t="s">
        <v>4979</v>
      </c>
      <c r="C3133">
        <v>506605</v>
      </c>
      <c r="D3133" t="s">
        <v>406</v>
      </c>
      <c r="E3133" t="s">
        <v>454</v>
      </c>
    </row>
    <row r="3134" spans="2:5">
      <c r="B3134" t="s">
        <v>4980</v>
      </c>
      <c r="C3134">
        <v>531397</v>
      </c>
      <c r="D3134" t="s">
        <v>406</v>
      </c>
      <c r="E3134" t="s">
        <v>601</v>
      </c>
    </row>
    <row r="3135" spans="2:5">
      <c r="B3135" t="s">
        <v>4981</v>
      </c>
      <c r="C3135">
        <v>514486</v>
      </c>
      <c r="D3135" t="s">
        <v>406</v>
      </c>
      <c r="E3135" t="s">
        <v>421</v>
      </c>
    </row>
    <row r="3136" spans="2:5">
      <c r="B3136" t="s">
        <v>4982</v>
      </c>
      <c r="C3136">
        <v>531454</v>
      </c>
      <c r="D3136" t="s">
        <v>406</v>
      </c>
      <c r="E3136" t="s">
        <v>783</v>
      </c>
    </row>
    <row r="3137" spans="2:5">
      <c r="B3137" t="s">
        <v>4983</v>
      </c>
      <c r="C3137">
        <v>531454</v>
      </c>
      <c r="D3137" t="s">
        <v>406</v>
      </c>
      <c r="E3137" t="s">
        <v>783</v>
      </c>
    </row>
    <row r="3138" spans="2:5">
      <c r="B3138" t="s">
        <v>4984</v>
      </c>
      <c r="C3138">
        <v>537573</v>
      </c>
      <c r="D3138" t="s">
        <v>406</v>
      </c>
      <c r="E3138" t="s">
        <v>526</v>
      </c>
    </row>
    <row r="3139" spans="2:5">
      <c r="B3139" t="s">
        <v>4985</v>
      </c>
      <c r="C3139">
        <v>526043</v>
      </c>
      <c r="D3139" t="s">
        <v>406</v>
      </c>
      <c r="E3139" t="s">
        <v>414</v>
      </c>
    </row>
    <row r="3140" spans="2:5">
      <c r="B3140" t="s">
        <v>4986</v>
      </c>
      <c r="C3140">
        <v>524051</v>
      </c>
      <c r="D3140" t="s">
        <v>4987</v>
      </c>
      <c r="E3140" t="s">
        <v>454</v>
      </c>
    </row>
    <row r="3141" spans="2:5">
      <c r="B3141" t="s">
        <v>4988</v>
      </c>
      <c r="C3141">
        <v>539354</v>
      </c>
      <c r="D3141" t="s">
        <v>406</v>
      </c>
      <c r="E3141" t="s">
        <v>601</v>
      </c>
    </row>
    <row r="3142" spans="2:5">
      <c r="B3142" t="s">
        <v>4989</v>
      </c>
      <c r="C3142">
        <v>512481</v>
      </c>
      <c r="D3142" t="s">
        <v>406</v>
      </c>
      <c r="E3142" t="s">
        <v>423</v>
      </c>
    </row>
    <row r="3143" spans="2:5">
      <c r="B3143" t="s">
        <v>4990</v>
      </c>
      <c r="C3143">
        <v>512481</v>
      </c>
      <c r="D3143" t="s">
        <v>406</v>
      </c>
      <c r="E3143" t="s">
        <v>423</v>
      </c>
    </row>
    <row r="3144" spans="2:5">
      <c r="B3144" t="s">
        <v>4991</v>
      </c>
      <c r="C3144">
        <v>532626</v>
      </c>
      <c r="D3144" t="s">
        <v>406</v>
      </c>
      <c r="E3144" t="s">
        <v>2654</v>
      </c>
    </row>
    <row r="3145" spans="2:5">
      <c r="B3145" t="s">
        <v>4992</v>
      </c>
      <c r="C3145">
        <v>532460</v>
      </c>
      <c r="D3145" t="s">
        <v>4993</v>
      </c>
      <c r="E3145" t="s">
        <v>1105</v>
      </c>
    </row>
    <row r="3146" spans="2:5">
      <c r="B3146" t="s">
        <v>4994</v>
      </c>
      <c r="C3146">
        <v>532011</v>
      </c>
      <c r="D3146" t="s">
        <v>406</v>
      </c>
      <c r="E3146" t="s">
        <v>409</v>
      </c>
    </row>
    <row r="3147" spans="2:5">
      <c r="B3147" t="s">
        <v>4995</v>
      </c>
      <c r="C3147">
        <v>540727</v>
      </c>
      <c r="D3147" t="s">
        <v>406</v>
      </c>
      <c r="E3147" t="s">
        <v>1326</v>
      </c>
    </row>
    <row r="3148" spans="2:5">
      <c r="B3148" t="s">
        <v>4996</v>
      </c>
      <c r="C3148">
        <v>519359</v>
      </c>
      <c r="D3148" t="s">
        <v>406</v>
      </c>
      <c r="E3148" t="s">
        <v>655</v>
      </c>
    </row>
    <row r="3149" spans="2:5">
      <c r="B3149" t="s">
        <v>4997</v>
      </c>
      <c r="C3149">
        <v>531870</v>
      </c>
      <c r="D3149" t="s">
        <v>406</v>
      </c>
      <c r="E3149" t="s">
        <v>804</v>
      </c>
    </row>
    <row r="3150" spans="2:5">
      <c r="B3150" t="s">
        <v>4998</v>
      </c>
      <c r="C3150">
        <v>532933</v>
      </c>
      <c r="D3150" t="s">
        <v>406</v>
      </c>
      <c r="E3150" t="s">
        <v>761</v>
      </c>
    </row>
    <row r="3151" spans="2:5">
      <c r="B3151" t="s">
        <v>4999</v>
      </c>
      <c r="C3151" t="s">
        <v>406</v>
      </c>
      <c r="D3151" t="s">
        <v>5000</v>
      </c>
      <c r="E3151" t="s">
        <v>417</v>
      </c>
    </row>
    <row r="3152" spans="2:5">
      <c r="B3152" t="s">
        <v>5001</v>
      </c>
      <c r="C3152">
        <v>532810</v>
      </c>
      <c r="D3152" t="s">
        <v>5002</v>
      </c>
      <c r="E3152" t="s">
        <v>423</v>
      </c>
    </row>
    <row r="3153" spans="2:5">
      <c r="B3153" t="s">
        <v>5003</v>
      </c>
      <c r="C3153">
        <v>532898</v>
      </c>
      <c r="D3153" t="s">
        <v>5004</v>
      </c>
      <c r="E3153" t="s">
        <v>545</v>
      </c>
    </row>
    <row r="3154" spans="2:5">
      <c r="B3154" t="s">
        <v>5005</v>
      </c>
      <c r="C3154">
        <v>532898</v>
      </c>
      <c r="D3154" t="s">
        <v>5004</v>
      </c>
      <c r="E3154" t="s">
        <v>545</v>
      </c>
    </row>
    <row r="3155" spans="2:5">
      <c r="B3155" t="s">
        <v>5006</v>
      </c>
      <c r="C3155">
        <v>539302</v>
      </c>
      <c r="D3155" t="s">
        <v>5007</v>
      </c>
      <c r="E3155" t="s">
        <v>804</v>
      </c>
    </row>
    <row r="3156" spans="2:5">
      <c r="B3156" t="s">
        <v>5008</v>
      </c>
      <c r="C3156" t="s">
        <v>406</v>
      </c>
      <c r="D3156" t="s">
        <v>5009</v>
      </c>
      <c r="E3156" t="s">
        <v>417</v>
      </c>
    </row>
    <row r="3157" spans="2:5">
      <c r="B3157" t="s">
        <v>5010</v>
      </c>
      <c r="C3157">
        <v>538731</v>
      </c>
      <c r="D3157" t="s">
        <v>406</v>
      </c>
      <c r="E3157" t="s">
        <v>584</v>
      </c>
    </row>
    <row r="3158" spans="2:5">
      <c r="B3158" t="s">
        <v>5011</v>
      </c>
      <c r="C3158">
        <v>532934</v>
      </c>
      <c r="D3158" t="s">
        <v>5012</v>
      </c>
      <c r="E3158" t="s">
        <v>761</v>
      </c>
    </row>
    <row r="3159" spans="2:5">
      <c r="B3159" t="s">
        <v>5013</v>
      </c>
      <c r="C3159">
        <v>539351</v>
      </c>
      <c r="D3159" t="s">
        <v>5014</v>
      </c>
      <c r="E3159" t="s">
        <v>466</v>
      </c>
    </row>
    <row r="3160" spans="2:5">
      <c r="B3160" t="s">
        <v>5015</v>
      </c>
      <c r="C3160">
        <v>540027</v>
      </c>
      <c r="D3160" t="s">
        <v>406</v>
      </c>
      <c r="E3160" t="s">
        <v>407</v>
      </c>
    </row>
    <row r="3161" spans="2:5">
      <c r="B3161" t="s">
        <v>5016</v>
      </c>
      <c r="C3161">
        <v>540027</v>
      </c>
      <c r="D3161" t="s">
        <v>406</v>
      </c>
      <c r="E3161" t="s">
        <v>407</v>
      </c>
    </row>
    <row r="3162" spans="2:5">
      <c r="B3162" t="s">
        <v>5017</v>
      </c>
      <c r="C3162">
        <v>531855</v>
      </c>
      <c r="D3162" t="s">
        <v>406</v>
      </c>
      <c r="E3162" t="s">
        <v>438</v>
      </c>
    </row>
    <row r="3163" spans="2:5">
      <c r="B3163" t="s">
        <v>5018</v>
      </c>
      <c r="C3163">
        <v>506042</v>
      </c>
      <c r="D3163" t="s">
        <v>406</v>
      </c>
      <c r="E3163" t="s">
        <v>438</v>
      </c>
    </row>
    <row r="3164" spans="2:5">
      <c r="B3164" t="s">
        <v>5019</v>
      </c>
      <c r="C3164">
        <v>513532</v>
      </c>
      <c r="D3164" t="s">
        <v>406</v>
      </c>
      <c r="E3164" t="s">
        <v>761</v>
      </c>
    </row>
    <row r="3165" spans="2:5">
      <c r="B3165" t="s">
        <v>5020</v>
      </c>
      <c r="C3165">
        <v>530095</v>
      </c>
      <c r="D3165" t="s">
        <v>406</v>
      </c>
      <c r="E3165" t="s">
        <v>438</v>
      </c>
    </row>
    <row r="3166" spans="2:5">
      <c r="B3166" t="s">
        <v>5021</v>
      </c>
      <c r="C3166">
        <v>533178</v>
      </c>
      <c r="D3166" t="s">
        <v>5022</v>
      </c>
      <c r="E3166" t="s">
        <v>421</v>
      </c>
    </row>
    <row r="3167" spans="2:5">
      <c r="B3167" t="s">
        <v>5023</v>
      </c>
      <c r="C3167">
        <v>500192</v>
      </c>
      <c r="D3167" t="s">
        <v>406</v>
      </c>
      <c r="E3167" t="s">
        <v>421</v>
      </c>
    </row>
    <row r="3168" spans="2:5">
      <c r="B3168" t="s">
        <v>5024</v>
      </c>
      <c r="C3168">
        <v>522205</v>
      </c>
      <c r="D3168" t="s">
        <v>5025</v>
      </c>
      <c r="E3168" t="s">
        <v>804</v>
      </c>
    </row>
    <row r="3169" spans="2:5">
      <c r="B3169" t="s">
        <v>5026</v>
      </c>
      <c r="C3169">
        <v>531746</v>
      </c>
      <c r="D3169" t="s">
        <v>5027</v>
      </c>
      <c r="E3169" t="s">
        <v>492</v>
      </c>
    </row>
    <row r="3170" spans="2:5">
      <c r="B3170" t="s">
        <v>5028</v>
      </c>
      <c r="C3170">
        <v>533605</v>
      </c>
      <c r="D3170" t="s">
        <v>5029</v>
      </c>
      <c r="E3170" t="s">
        <v>804</v>
      </c>
    </row>
    <row r="3171" spans="2:5">
      <c r="B3171" t="s">
        <v>5030</v>
      </c>
      <c r="C3171">
        <v>506022</v>
      </c>
      <c r="D3171" t="s">
        <v>5031</v>
      </c>
      <c r="E3171" t="s">
        <v>438</v>
      </c>
    </row>
    <row r="3172" spans="2:5">
      <c r="B3172" t="s">
        <v>5032</v>
      </c>
      <c r="C3172">
        <v>542684</v>
      </c>
      <c r="D3172" t="s">
        <v>5033</v>
      </c>
      <c r="E3172" t="s">
        <v>526</v>
      </c>
    </row>
    <row r="3173" spans="2:5">
      <c r="B3173" t="s">
        <v>5034</v>
      </c>
      <c r="C3173">
        <v>533239</v>
      </c>
      <c r="D3173" t="s">
        <v>5035</v>
      </c>
      <c r="E3173" t="s">
        <v>804</v>
      </c>
    </row>
    <row r="3174" spans="2:5">
      <c r="B3174" t="s">
        <v>5036</v>
      </c>
      <c r="C3174">
        <v>531437</v>
      </c>
      <c r="D3174" t="s">
        <v>406</v>
      </c>
      <c r="E3174" t="s">
        <v>421</v>
      </c>
    </row>
    <row r="3175" spans="2:5">
      <c r="B3175" t="s">
        <v>5037</v>
      </c>
      <c r="C3175">
        <v>531172</v>
      </c>
      <c r="D3175" t="s">
        <v>406</v>
      </c>
      <c r="E3175" t="s">
        <v>421</v>
      </c>
    </row>
    <row r="3176" spans="2:5">
      <c r="B3176" t="s">
        <v>5038</v>
      </c>
      <c r="C3176">
        <v>519014</v>
      </c>
      <c r="D3176" t="s">
        <v>406</v>
      </c>
      <c r="E3176" t="s">
        <v>421</v>
      </c>
    </row>
    <row r="3177" spans="2:5">
      <c r="B3177" t="s">
        <v>5039</v>
      </c>
      <c r="C3177">
        <v>519014</v>
      </c>
      <c r="D3177" t="s">
        <v>406</v>
      </c>
      <c r="E3177" t="s">
        <v>421</v>
      </c>
    </row>
    <row r="3178" spans="2:5">
      <c r="B3178" t="s">
        <v>5040</v>
      </c>
      <c r="C3178">
        <v>540724</v>
      </c>
      <c r="D3178" t="s">
        <v>5041</v>
      </c>
      <c r="E3178" t="s">
        <v>466</v>
      </c>
    </row>
    <row r="3179" spans="2:5">
      <c r="B3179" t="s">
        <v>5042</v>
      </c>
      <c r="C3179">
        <v>526490</v>
      </c>
      <c r="D3179" t="s">
        <v>406</v>
      </c>
      <c r="E3179" t="s">
        <v>901</v>
      </c>
    </row>
    <row r="3180" spans="2:5">
      <c r="B3180" t="s">
        <v>5043</v>
      </c>
      <c r="C3180">
        <v>531257</v>
      </c>
      <c r="D3180" t="s">
        <v>406</v>
      </c>
      <c r="E3180" t="s">
        <v>566</v>
      </c>
    </row>
    <row r="3181" spans="2:5">
      <c r="B3181" t="s">
        <v>5044</v>
      </c>
      <c r="C3181">
        <v>540901</v>
      </c>
      <c r="D3181" t="s">
        <v>5045</v>
      </c>
      <c r="E3181" t="s">
        <v>407</v>
      </c>
    </row>
    <row r="3182" spans="2:5">
      <c r="B3182" t="s">
        <v>5046</v>
      </c>
      <c r="C3182">
        <v>506107</v>
      </c>
      <c r="D3182" t="s">
        <v>406</v>
      </c>
      <c r="E3182" t="s">
        <v>827</v>
      </c>
    </row>
    <row r="3183" spans="2:5">
      <c r="B3183" t="s">
        <v>5047</v>
      </c>
      <c r="C3183">
        <v>539636</v>
      </c>
      <c r="D3183" t="s">
        <v>5048</v>
      </c>
      <c r="E3183" t="s">
        <v>761</v>
      </c>
    </row>
    <row r="3184" spans="2:5">
      <c r="B3184" t="s">
        <v>5049</v>
      </c>
      <c r="C3184">
        <v>523874</v>
      </c>
      <c r="D3184" t="s">
        <v>406</v>
      </c>
      <c r="E3184" t="s">
        <v>428</v>
      </c>
    </row>
    <row r="3185" spans="2:5">
      <c r="B3185" t="s">
        <v>5050</v>
      </c>
      <c r="C3185">
        <v>517258</v>
      </c>
      <c r="D3185" t="s">
        <v>406</v>
      </c>
      <c r="E3185" t="s">
        <v>948</v>
      </c>
    </row>
    <row r="3186" spans="2:5">
      <c r="B3186" t="s">
        <v>5051</v>
      </c>
      <c r="C3186">
        <v>523539</v>
      </c>
      <c r="D3186" t="s">
        <v>5052</v>
      </c>
      <c r="E3186" t="s">
        <v>1326</v>
      </c>
    </row>
    <row r="3187" spans="2:5">
      <c r="B3187" t="s">
        <v>5053</v>
      </c>
      <c r="C3187">
        <v>523539</v>
      </c>
      <c r="D3187" t="s">
        <v>5052</v>
      </c>
      <c r="E3187" t="s">
        <v>1326</v>
      </c>
    </row>
    <row r="3188" spans="2:5">
      <c r="B3188" t="s">
        <v>5054</v>
      </c>
      <c r="C3188" t="s">
        <v>406</v>
      </c>
      <c r="D3188" t="s">
        <v>5055</v>
      </c>
      <c r="E3188" t="s">
        <v>497</v>
      </c>
    </row>
    <row r="3189" spans="2:5">
      <c r="B3189" t="s">
        <v>5056</v>
      </c>
      <c r="C3189">
        <v>530669</v>
      </c>
      <c r="D3189" t="s">
        <v>406</v>
      </c>
      <c r="E3189" t="s">
        <v>389</v>
      </c>
    </row>
    <row r="3190" spans="2:5">
      <c r="B3190" t="s">
        <v>5057</v>
      </c>
      <c r="C3190">
        <v>530331</v>
      </c>
      <c r="D3190" t="s">
        <v>406</v>
      </c>
      <c r="E3190" t="s">
        <v>421</v>
      </c>
    </row>
    <row r="3191" spans="2:5">
      <c r="B3191" t="s">
        <v>5058</v>
      </c>
      <c r="C3191">
        <v>780007</v>
      </c>
      <c r="D3191" t="s">
        <v>406</v>
      </c>
      <c r="E3191" t="s">
        <v>497</v>
      </c>
    </row>
    <row r="3192" spans="2:5">
      <c r="B3192" t="s">
        <v>5059</v>
      </c>
      <c r="C3192">
        <v>526247</v>
      </c>
      <c r="D3192" t="s">
        <v>5060</v>
      </c>
      <c r="E3192" t="s">
        <v>566</v>
      </c>
    </row>
    <row r="3193" spans="2:5">
      <c r="B3193" t="s">
        <v>5061</v>
      </c>
      <c r="C3193">
        <v>500540</v>
      </c>
      <c r="D3193" t="s">
        <v>5062</v>
      </c>
      <c r="E3193" t="s">
        <v>414</v>
      </c>
    </row>
    <row r="3194" spans="2:5">
      <c r="B3194" t="s">
        <v>5063</v>
      </c>
      <c r="C3194">
        <v>513291</v>
      </c>
      <c r="D3194" t="s">
        <v>406</v>
      </c>
      <c r="E3194" t="s">
        <v>729</v>
      </c>
    </row>
    <row r="3195" spans="2:5">
      <c r="B3195" t="s">
        <v>5064</v>
      </c>
      <c r="C3195">
        <v>514354</v>
      </c>
      <c r="D3195" t="s">
        <v>5065</v>
      </c>
      <c r="E3195" t="s">
        <v>454</v>
      </c>
    </row>
    <row r="3196" spans="2:5">
      <c r="B3196" t="s">
        <v>5066</v>
      </c>
      <c r="C3196">
        <v>509835</v>
      </c>
      <c r="D3196" t="s">
        <v>406</v>
      </c>
      <c r="E3196" t="s">
        <v>421</v>
      </c>
    </row>
    <row r="3197" spans="2:5">
      <c r="B3197" t="s">
        <v>5067</v>
      </c>
      <c r="C3197">
        <v>531802</v>
      </c>
      <c r="D3197" t="s">
        <v>406</v>
      </c>
      <c r="E3197" t="s">
        <v>492</v>
      </c>
    </row>
    <row r="3198" spans="2:5">
      <c r="B3198" t="s">
        <v>5068</v>
      </c>
      <c r="C3198">
        <v>509077</v>
      </c>
      <c r="D3198" t="s">
        <v>5069</v>
      </c>
      <c r="E3198" t="s">
        <v>2009</v>
      </c>
    </row>
    <row r="3199" spans="2:5">
      <c r="B3199" t="s">
        <v>5070</v>
      </c>
      <c r="C3199">
        <v>533274</v>
      </c>
      <c r="D3199" t="s">
        <v>5071</v>
      </c>
      <c r="E3199" t="s">
        <v>492</v>
      </c>
    </row>
    <row r="3200" spans="2:5">
      <c r="B3200" t="s">
        <v>5072</v>
      </c>
      <c r="C3200">
        <v>540293</v>
      </c>
      <c r="D3200" t="s">
        <v>5073</v>
      </c>
      <c r="E3200" t="s">
        <v>761</v>
      </c>
    </row>
    <row r="3201" spans="2:5">
      <c r="B3201" t="s">
        <v>5074</v>
      </c>
      <c r="C3201">
        <v>519262</v>
      </c>
      <c r="D3201" t="s">
        <v>406</v>
      </c>
      <c r="E3201" t="s">
        <v>604</v>
      </c>
    </row>
    <row r="3202" spans="2:5">
      <c r="B3202" t="s">
        <v>5075</v>
      </c>
      <c r="C3202">
        <v>531246</v>
      </c>
      <c r="D3202" t="s">
        <v>406</v>
      </c>
      <c r="E3202" t="s">
        <v>655</v>
      </c>
    </row>
    <row r="3203" spans="2:5">
      <c r="B3203" t="s">
        <v>5076</v>
      </c>
      <c r="C3203">
        <v>530589</v>
      </c>
      <c r="D3203" t="s">
        <v>406</v>
      </c>
      <c r="E3203" t="s">
        <v>526</v>
      </c>
    </row>
    <row r="3204" spans="2:5">
      <c r="B3204" t="s">
        <v>5077</v>
      </c>
      <c r="C3204">
        <v>535514</v>
      </c>
      <c r="D3204" t="s">
        <v>406</v>
      </c>
      <c r="E3204" t="s">
        <v>423</v>
      </c>
    </row>
    <row r="3205" spans="2:5">
      <c r="B3205" t="s">
        <v>5078</v>
      </c>
      <c r="C3205">
        <v>540404</v>
      </c>
      <c r="D3205" t="s">
        <v>406</v>
      </c>
      <c r="E3205" t="s">
        <v>604</v>
      </c>
    </row>
    <row r="3206" spans="2:5">
      <c r="B3206" t="s">
        <v>5079</v>
      </c>
      <c r="C3206">
        <v>532748</v>
      </c>
      <c r="D3206" t="s">
        <v>5080</v>
      </c>
      <c r="E3206" t="s">
        <v>409</v>
      </c>
    </row>
    <row r="3207" spans="2:5">
      <c r="B3207" t="s">
        <v>5081</v>
      </c>
      <c r="C3207">
        <v>519299</v>
      </c>
      <c r="D3207" t="s">
        <v>406</v>
      </c>
      <c r="E3207" t="s">
        <v>655</v>
      </c>
    </row>
    <row r="3208" spans="2:5">
      <c r="B3208" t="s">
        <v>5082</v>
      </c>
      <c r="C3208">
        <v>530695</v>
      </c>
      <c r="D3208" t="s">
        <v>406</v>
      </c>
      <c r="E3208" t="s">
        <v>492</v>
      </c>
    </row>
    <row r="3209" spans="2:5">
      <c r="B3209" t="s">
        <v>5083</v>
      </c>
      <c r="C3209">
        <v>500337</v>
      </c>
      <c r="D3209" t="s">
        <v>5084</v>
      </c>
      <c r="E3209" t="s">
        <v>389</v>
      </c>
    </row>
    <row r="3210" spans="2:5">
      <c r="B3210" t="s">
        <v>5085</v>
      </c>
      <c r="C3210">
        <v>521149</v>
      </c>
      <c r="D3210" t="s">
        <v>406</v>
      </c>
      <c r="E3210" t="s">
        <v>492</v>
      </c>
    </row>
    <row r="3211" spans="2:5">
      <c r="B3211" t="s">
        <v>5086</v>
      </c>
      <c r="C3211">
        <v>521149</v>
      </c>
      <c r="D3211" t="s">
        <v>406</v>
      </c>
      <c r="E3211" t="s">
        <v>492</v>
      </c>
    </row>
    <row r="3212" spans="2:5">
      <c r="B3212" t="s">
        <v>5087</v>
      </c>
      <c r="C3212">
        <v>531735</v>
      </c>
      <c r="D3212" t="s">
        <v>406</v>
      </c>
      <c r="E3212" t="s">
        <v>423</v>
      </c>
    </row>
    <row r="3213" spans="2:5">
      <c r="B3213" t="s">
        <v>5088</v>
      </c>
      <c r="C3213">
        <v>500338</v>
      </c>
      <c r="D3213" t="s">
        <v>5089</v>
      </c>
      <c r="E3213" t="s">
        <v>419</v>
      </c>
    </row>
    <row r="3214" spans="2:5">
      <c r="B3214" t="s">
        <v>5090</v>
      </c>
      <c r="C3214">
        <v>512217</v>
      </c>
      <c r="D3214" t="s">
        <v>406</v>
      </c>
      <c r="E3214" t="s">
        <v>423</v>
      </c>
    </row>
    <row r="3215" spans="2:5">
      <c r="B3215" t="s">
        <v>5091</v>
      </c>
      <c r="C3215">
        <v>531688</v>
      </c>
      <c r="D3215" t="s">
        <v>406</v>
      </c>
      <c r="E3215" t="s">
        <v>499</v>
      </c>
    </row>
    <row r="3216" spans="2:5">
      <c r="B3216" t="s">
        <v>5092</v>
      </c>
      <c r="C3216">
        <v>531688</v>
      </c>
      <c r="D3216" t="s">
        <v>406</v>
      </c>
      <c r="E3216" t="s">
        <v>499</v>
      </c>
    </row>
    <row r="3217" spans="2:5">
      <c r="B3217" t="s">
        <v>5093</v>
      </c>
      <c r="C3217" t="s">
        <v>406</v>
      </c>
      <c r="D3217" t="s">
        <v>5094</v>
      </c>
      <c r="E3217" t="s">
        <v>417</v>
      </c>
    </row>
    <row r="3218" spans="2:5">
      <c r="B3218" t="s">
        <v>5095</v>
      </c>
      <c r="C3218">
        <v>539359</v>
      </c>
      <c r="D3218" t="s">
        <v>406</v>
      </c>
      <c r="E3218" t="s">
        <v>1326</v>
      </c>
    </row>
    <row r="3219" spans="2:5">
      <c r="B3219" t="s">
        <v>5096</v>
      </c>
      <c r="C3219">
        <v>532387</v>
      </c>
      <c r="D3219" t="s">
        <v>5097</v>
      </c>
      <c r="E3219" t="s">
        <v>409</v>
      </c>
    </row>
    <row r="3220" spans="2:5">
      <c r="B3220" t="s">
        <v>5098</v>
      </c>
      <c r="C3220">
        <v>524580</v>
      </c>
      <c r="D3220" t="s">
        <v>406</v>
      </c>
      <c r="E3220" t="s">
        <v>428</v>
      </c>
    </row>
    <row r="3221" spans="2:5">
      <c r="B3221" t="s">
        <v>5099</v>
      </c>
      <c r="C3221">
        <v>511557</v>
      </c>
      <c r="D3221" t="s">
        <v>406</v>
      </c>
      <c r="E3221" t="s">
        <v>827</v>
      </c>
    </row>
    <row r="3222" spans="2:5">
      <c r="B3222" t="s">
        <v>5100</v>
      </c>
      <c r="C3222">
        <v>512105</v>
      </c>
      <c r="D3222" t="s">
        <v>406</v>
      </c>
      <c r="E3222" t="s">
        <v>827</v>
      </c>
    </row>
    <row r="3223" spans="2:5">
      <c r="B3223" t="s">
        <v>5101</v>
      </c>
      <c r="C3223">
        <v>526009</v>
      </c>
      <c r="D3223" t="s">
        <v>406</v>
      </c>
      <c r="E3223" t="s">
        <v>428</v>
      </c>
    </row>
    <row r="3224" spans="2:5">
      <c r="B3224" t="s">
        <v>5102</v>
      </c>
      <c r="C3224">
        <v>526009</v>
      </c>
      <c r="D3224" t="s">
        <v>406</v>
      </c>
      <c r="E3224" t="s">
        <v>428</v>
      </c>
    </row>
    <row r="3225" spans="2:5">
      <c r="B3225" t="s">
        <v>5103</v>
      </c>
      <c r="C3225" t="s">
        <v>406</v>
      </c>
      <c r="D3225" t="s">
        <v>5104</v>
      </c>
      <c r="E3225" t="s">
        <v>428</v>
      </c>
    </row>
    <row r="3226" spans="2:5">
      <c r="B3226" t="s">
        <v>5105</v>
      </c>
      <c r="C3226">
        <v>500459</v>
      </c>
      <c r="D3226" t="s">
        <v>5106</v>
      </c>
      <c r="E3226" t="s">
        <v>588</v>
      </c>
    </row>
    <row r="3227" spans="2:5">
      <c r="B3227" t="s">
        <v>5107</v>
      </c>
      <c r="C3227">
        <v>531265</v>
      </c>
      <c r="D3227" t="s">
        <v>406</v>
      </c>
      <c r="E3227" t="s">
        <v>486</v>
      </c>
    </row>
    <row r="3228" spans="2:5">
      <c r="B3228" t="s">
        <v>5108</v>
      </c>
      <c r="C3228" t="s">
        <v>406</v>
      </c>
      <c r="D3228" t="s">
        <v>5109</v>
      </c>
      <c r="E3228" t="s">
        <v>417</v>
      </c>
    </row>
    <row r="3229" spans="2:5">
      <c r="B3229" t="s">
        <v>5110</v>
      </c>
      <c r="C3229">
        <v>526494</v>
      </c>
      <c r="D3229" t="s">
        <v>406</v>
      </c>
      <c r="E3229" t="s">
        <v>601</v>
      </c>
    </row>
    <row r="3230" spans="2:5">
      <c r="B3230" t="s">
        <v>5111</v>
      </c>
      <c r="C3230">
        <v>590057</v>
      </c>
      <c r="D3230" t="s">
        <v>5112</v>
      </c>
      <c r="E3230" t="s">
        <v>499</v>
      </c>
    </row>
    <row r="3231" spans="2:5">
      <c r="B3231" t="s">
        <v>5113</v>
      </c>
      <c r="C3231">
        <v>590057</v>
      </c>
      <c r="D3231" t="s">
        <v>5112</v>
      </c>
      <c r="E3231" t="s">
        <v>499</v>
      </c>
    </row>
    <row r="3232" spans="2:5">
      <c r="B3232" t="s">
        <v>5114</v>
      </c>
      <c r="C3232">
        <v>540703</v>
      </c>
      <c r="D3232" t="s">
        <v>406</v>
      </c>
      <c r="E3232" t="s">
        <v>490</v>
      </c>
    </row>
    <row r="3233" spans="2:5">
      <c r="B3233" t="s">
        <v>5115</v>
      </c>
      <c r="C3233">
        <v>532647</v>
      </c>
      <c r="D3233" t="s">
        <v>5116</v>
      </c>
      <c r="E3233" t="s">
        <v>520</v>
      </c>
    </row>
    <row r="3234" spans="2:5">
      <c r="B3234" t="s">
        <v>5117</v>
      </c>
      <c r="C3234">
        <v>532647</v>
      </c>
      <c r="D3234" t="s">
        <v>5116</v>
      </c>
      <c r="E3234" t="s">
        <v>520</v>
      </c>
    </row>
    <row r="3235" spans="2:5">
      <c r="B3235" t="s">
        <v>5118</v>
      </c>
      <c r="C3235">
        <v>534675</v>
      </c>
      <c r="D3235" t="s">
        <v>5119</v>
      </c>
      <c r="E3235" t="s">
        <v>492</v>
      </c>
    </row>
    <row r="3236" spans="2:5">
      <c r="B3236" t="s">
        <v>5120</v>
      </c>
      <c r="C3236">
        <v>505502</v>
      </c>
      <c r="D3236" t="s">
        <v>406</v>
      </c>
      <c r="E3236" t="s">
        <v>389</v>
      </c>
    </row>
    <row r="3237" spans="2:5">
      <c r="B3237" t="s">
        <v>5121</v>
      </c>
      <c r="C3237">
        <v>526801</v>
      </c>
      <c r="D3237" t="s">
        <v>5122</v>
      </c>
      <c r="E3237" t="s">
        <v>804</v>
      </c>
    </row>
    <row r="3238" spans="2:5">
      <c r="B3238" t="s">
        <v>5123</v>
      </c>
      <c r="C3238">
        <v>540544</v>
      </c>
      <c r="D3238" t="s">
        <v>5124</v>
      </c>
      <c r="E3238" t="s">
        <v>804</v>
      </c>
    </row>
    <row r="3239" spans="2:5">
      <c r="B3239" t="s">
        <v>5125</v>
      </c>
      <c r="C3239">
        <v>532524</v>
      </c>
      <c r="D3239" t="s">
        <v>5126</v>
      </c>
      <c r="E3239" t="s">
        <v>545</v>
      </c>
    </row>
    <row r="3240" spans="2:5">
      <c r="B3240" t="s">
        <v>5127</v>
      </c>
      <c r="C3240">
        <v>533344</v>
      </c>
      <c r="D3240" t="s">
        <v>5128</v>
      </c>
      <c r="E3240" t="s">
        <v>423</v>
      </c>
    </row>
    <row r="3241" spans="2:5">
      <c r="B3241" t="s">
        <v>5129</v>
      </c>
      <c r="C3241">
        <v>532524</v>
      </c>
      <c r="D3241" t="s">
        <v>5126</v>
      </c>
      <c r="E3241" t="s">
        <v>545</v>
      </c>
    </row>
    <row r="3242" spans="2:5">
      <c r="B3242" t="s">
        <v>5130</v>
      </c>
      <c r="C3242">
        <v>539006</v>
      </c>
      <c r="D3242" t="s">
        <v>406</v>
      </c>
      <c r="E3242" t="s">
        <v>1326</v>
      </c>
    </row>
    <row r="3243" spans="2:5">
      <c r="B3243" t="s">
        <v>5131</v>
      </c>
      <c r="C3243">
        <v>509220</v>
      </c>
      <c r="D3243" t="s">
        <v>5132</v>
      </c>
      <c r="E3243" t="s">
        <v>428</v>
      </c>
    </row>
    <row r="3244" spans="2:5">
      <c r="B3244" t="s">
        <v>5133</v>
      </c>
      <c r="C3244">
        <v>539785</v>
      </c>
      <c r="D3244" t="s">
        <v>5134</v>
      </c>
      <c r="E3244" t="s">
        <v>400</v>
      </c>
    </row>
    <row r="3245" spans="2:5">
      <c r="B3245" t="s">
        <v>5135</v>
      </c>
      <c r="C3245">
        <v>512591</v>
      </c>
      <c r="D3245" t="s">
        <v>406</v>
      </c>
      <c r="E3245" t="s">
        <v>428</v>
      </c>
    </row>
    <row r="3246" spans="2:5">
      <c r="B3246" t="s">
        <v>5136</v>
      </c>
      <c r="C3246" t="s">
        <v>406</v>
      </c>
      <c r="D3246" t="s">
        <v>5137</v>
      </c>
      <c r="E3246" t="s">
        <v>417</v>
      </c>
    </row>
    <row r="3247" spans="2:5">
      <c r="B3247" t="s">
        <v>5138</v>
      </c>
      <c r="C3247">
        <v>512461</v>
      </c>
      <c r="D3247" t="s">
        <v>406</v>
      </c>
      <c r="E3247" t="s">
        <v>428</v>
      </c>
    </row>
    <row r="3248" spans="2:5">
      <c r="B3248" t="s">
        <v>5139</v>
      </c>
      <c r="C3248">
        <v>512099</v>
      </c>
      <c r="D3248" t="s">
        <v>406</v>
      </c>
      <c r="E3248" t="s">
        <v>520</v>
      </c>
    </row>
    <row r="3249" spans="2:5">
      <c r="B3249" t="s">
        <v>5140</v>
      </c>
      <c r="C3249">
        <v>532693</v>
      </c>
      <c r="D3249" t="s">
        <v>5141</v>
      </c>
      <c r="E3249" t="s">
        <v>804</v>
      </c>
    </row>
    <row r="3250" spans="2:5">
      <c r="B3250" t="s">
        <v>5142</v>
      </c>
      <c r="C3250">
        <v>533295</v>
      </c>
      <c r="D3250" t="s">
        <v>5143</v>
      </c>
      <c r="E3250" t="s">
        <v>724</v>
      </c>
    </row>
    <row r="3251" spans="2:5">
      <c r="B3251" t="s">
        <v>5144</v>
      </c>
      <c r="C3251">
        <v>506852</v>
      </c>
      <c r="D3251" t="s">
        <v>406</v>
      </c>
      <c r="E3251" t="s">
        <v>454</v>
      </c>
    </row>
    <row r="3252" spans="2:5">
      <c r="B3252" t="s">
        <v>5145</v>
      </c>
      <c r="C3252">
        <v>506618</v>
      </c>
      <c r="D3252" t="s">
        <v>5146</v>
      </c>
      <c r="E3252" t="s">
        <v>550</v>
      </c>
    </row>
    <row r="3253" spans="2:5">
      <c r="B3253" t="s">
        <v>5147</v>
      </c>
      <c r="C3253">
        <v>500346</v>
      </c>
      <c r="D3253" t="s">
        <v>406</v>
      </c>
      <c r="E3253" t="s">
        <v>552</v>
      </c>
    </row>
    <row r="3254" spans="2:5">
      <c r="B3254" t="s">
        <v>5148</v>
      </c>
      <c r="C3254">
        <v>532461</v>
      </c>
      <c r="D3254" t="s">
        <v>5149</v>
      </c>
      <c r="E3254" t="s">
        <v>724</v>
      </c>
    </row>
    <row r="3255" spans="2:5">
      <c r="B3255" t="s">
        <v>5150</v>
      </c>
      <c r="C3255">
        <v>532891</v>
      </c>
      <c r="D3255" t="s">
        <v>5151</v>
      </c>
      <c r="E3255" t="s">
        <v>492</v>
      </c>
    </row>
    <row r="3256" spans="2:5">
      <c r="B3256" t="s">
        <v>5152</v>
      </c>
      <c r="C3256">
        <v>540492</v>
      </c>
      <c r="D3256" t="s">
        <v>406</v>
      </c>
      <c r="E3256" t="s">
        <v>428</v>
      </c>
    </row>
    <row r="3257" spans="2:5">
      <c r="B3257" t="s">
        <v>5153</v>
      </c>
      <c r="C3257">
        <v>523315</v>
      </c>
      <c r="D3257" t="s">
        <v>406</v>
      </c>
      <c r="E3257" t="s">
        <v>400</v>
      </c>
    </row>
    <row r="3258" spans="2:5">
      <c r="B3258" t="s">
        <v>5154</v>
      </c>
      <c r="C3258">
        <v>538993</v>
      </c>
      <c r="D3258" t="s">
        <v>406</v>
      </c>
      <c r="E3258" t="s">
        <v>492</v>
      </c>
    </row>
    <row r="3259" spans="2:5">
      <c r="B3259" t="s">
        <v>5155</v>
      </c>
      <c r="C3259">
        <v>540159</v>
      </c>
      <c r="D3259" t="s">
        <v>406</v>
      </c>
      <c r="E3259" t="s">
        <v>409</v>
      </c>
    </row>
    <row r="3260" spans="2:5">
      <c r="B3260" t="s">
        <v>5156</v>
      </c>
      <c r="C3260">
        <v>538647</v>
      </c>
      <c r="D3260" t="s">
        <v>406</v>
      </c>
      <c r="E3260" t="s">
        <v>423</v>
      </c>
    </row>
    <row r="3261" spans="2:5">
      <c r="B3261" t="s">
        <v>5157</v>
      </c>
      <c r="C3261" t="s">
        <v>406</v>
      </c>
      <c r="D3261" t="s">
        <v>5158</v>
      </c>
      <c r="E3261" t="s">
        <v>417</v>
      </c>
    </row>
    <row r="3262" spans="2:5">
      <c r="B3262" t="s">
        <v>5159</v>
      </c>
      <c r="C3262">
        <v>531562</v>
      </c>
      <c r="D3262" t="s">
        <v>406</v>
      </c>
      <c r="E3262" t="s">
        <v>421</v>
      </c>
    </row>
    <row r="3263" spans="2:5">
      <c r="B3263" t="s">
        <v>5160</v>
      </c>
      <c r="C3263">
        <v>517556</v>
      </c>
      <c r="D3263" t="s">
        <v>5161</v>
      </c>
      <c r="E3263" t="s">
        <v>492</v>
      </c>
    </row>
    <row r="3264" spans="2:5">
      <c r="B3264" t="s">
        <v>5162</v>
      </c>
      <c r="C3264">
        <v>532689</v>
      </c>
      <c r="D3264" t="s">
        <v>5163</v>
      </c>
      <c r="E3264" t="s">
        <v>407</v>
      </c>
    </row>
    <row r="3265" spans="2:5">
      <c r="B3265" t="s">
        <v>5164</v>
      </c>
      <c r="C3265">
        <v>536659</v>
      </c>
      <c r="D3265" t="s">
        <v>406</v>
      </c>
      <c r="E3265" t="s">
        <v>804</v>
      </c>
    </row>
    <row r="3266" spans="2:5">
      <c r="B3266" t="s">
        <v>5165</v>
      </c>
      <c r="C3266">
        <v>534109</v>
      </c>
      <c r="D3266" t="s">
        <v>406</v>
      </c>
      <c r="E3266" t="s">
        <v>423</v>
      </c>
    </row>
    <row r="3267" spans="2:5">
      <c r="B3267" t="s">
        <v>5166</v>
      </c>
      <c r="C3267">
        <v>511116</v>
      </c>
      <c r="D3267" t="s">
        <v>406</v>
      </c>
      <c r="E3267" t="s">
        <v>1350</v>
      </c>
    </row>
    <row r="3268" spans="2:5">
      <c r="B3268" t="s">
        <v>5167</v>
      </c>
      <c r="C3268">
        <v>538596</v>
      </c>
      <c r="D3268" t="s">
        <v>406</v>
      </c>
      <c r="E3268" t="s">
        <v>492</v>
      </c>
    </row>
    <row r="3269" spans="2:5">
      <c r="B3269" t="s">
        <v>5168</v>
      </c>
      <c r="C3269">
        <v>530281</v>
      </c>
      <c r="D3269" t="s">
        <v>406</v>
      </c>
      <c r="E3269" t="s">
        <v>601</v>
      </c>
    </row>
    <row r="3270" spans="2:5">
      <c r="B3270" t="s">
        <v>5169</v>
      </c>
      <c r="C3270">
        <v>530281</v>
      </c>
      <c r="D3270" t="s">
        <v>406</v>
      </c>
      <c r="E3270" t="s">
        <v>601</v>
      </c>
    </row>
    <row r="3271" spans="2:5">
      <c r="B3271" t="s">
        <v>5170</v>
      </c>
      <c r="C3271">
        <v>590099</v>
      </c>
      <c r="D3271" t="s">
        <v>5171</v>
      </c>
      <c r="E3271" t="s">
        <v>389</v>
      </c>
    </row>
    <row r="3272" spans="2:5">
      <c r="B3272" t="s">
        <v>5172</v>
      </c>
      <c r="C3272">
        <v>590110</v>
      </c>
      <c r="D3272" t="s">
        <v>5173</v>
      </c>
      <c r="E3272" t="s">
        <v>389</v>
      </c>
    </row>
    <row r="3273" spans="2:5">
      <c r="B3273" t="s">
        <v>5174</v>
      </c>
      <c r="C3273">
        <v>539978</v>
      </c>
      <c r="D3273" t="s">
        <v>5175</v>
      </c>
      <c r="E3273" t="s">
        <v>395</v>
      </c>
    </row>
    <row r="3274" spans="2:5">
      <c r="B3274" t="s">
        <v>5176</v>
      </c>
      <c r="C3274">
        <v>539962</v>
      </c>
      <c r="D3274" t="s">
        <v>406</v>
      </c>
      <c r="E3274" t="s">
        <v>423</v>
      </c>
    </row>
    <row r="3275" spans="2:5">
      <c r="B3275" t="s">
        <v>5177</v>
      </c>
      <c r="C3275">
        <v>535719</v>
      </c>
      <c r="D3275" t="s">
        <v>406</v>
      </c>
      <c r="E3275" t="s">
        <v>392</v>
      </c>
    </row>
    <row r="3276" spans="2:5">
      <c r="B3276" t="s">
        <v>5178</v>
      </c>
      <c r="C3276">
        <v>535719</v>
      </c>
      <c r="D3276" t="s">
        <v>406</v>
      </c>
      <c r="E3276" t="s">
        <v>392</v>
      </c>
    </row>
    <row r="3277" spans="2:5">
      <c r="B3277" t="s">
        <v>5179</v>
      </c>
      <c r="C3277">
        <v>539678</v>
      </c>
      <c r="D3277" t="s">
        <v>5180</v>
      </c>
      <c r="E3277" t="s">
        <v>499</v>
      </c>
    </row>
    <row r="3278" spans="2:5">
      <c r="B3278" t="s">
        <v>5181</v>
      </c>
      <c r="C3278">
        <v>532866</v>
      </c>
      <c r="D3278" t="s">
        <v>5182</v>
      </c>
      <c r="E3278" t="s">
        <v>392</v>
      </c>
    </row>
    <row r="3279" spans="2:5">
      <c r="B3279" t="s">
        <v>5183</v>
      </c>
      <c r="C3279">
        <v>532024</v>
      </c>
      <c r="D3279" t="s">
        <v>406</v>
      </c>
      <c r="E3279" t="s">
        <v>389</v>
      </c>
    </row>
    <row r="3280" spans="2:5">
      <c r="B3280" t="s">
        <v>5184</v>
      </c>
      <c r="C3280">
        <v>536456</v>
      </c>
      <c r="D3280" t="s">
        <v>406</v>
      </c>
      <c r="E3280" t="s">
        <v>604</v>
      </c>
    </row>
    <row r="3281" spans="2:5">
      <c r="B3281" t="s">
        <v>5185</v>
      </c>
      <c r="C3281">
        <v>509845</v>
      </c>
      <c r="D3281" t="s">
        <v>406</v>
      </c>
      <c r="E3281" t="s">
        <v>492</v>
      </c>
    </row>
    <row r="3282" spans="2:5">
      <c r="B3282" t="s">
        <v>5186</v>
      </c>
      <c r="C3282" t="s">
        <v>406</v>
      </c>
      <c r="D3282" t="s">
        <v>5187</v>
      </c>
      <c r="E3282" t="s">
        <v>417</v>
      </c>
    </row>
    <row r="3283" spans="2:5">
      <c r="B3283" t="s">
        <v>5188</v>
      </c>
      <c r="C3283">
        <v>533284</v>
      </c>
      <c r="D3283" t="s">
        <v>5189</v>
      </c>
      <c r="E3283" t="s">
        <v>804</v>
      </c>
    </row>
    <row r="3284" spans="2:5">
      <c r="B3284" t="s">
        <v>5190</v>
      </c>
      <c r="C3284">
        <v>530917</v>
      </c>
      <c r="D3284" t="s">
        <v>406</v>
      </c>
      <c r="E3284" t="s">
        <v>827</v>
      </c>
    </row>
    <row r="3285" spans="2:5">
      <c r="B3285" t="s">
        <v>5191</v>
      </c>
      <c r="C3285">
        <v>517447</v>
      </c>
      <c r="D3285" t="s">
        <v>5192</v>
      </c>
      <c r="E3285" t="s">
        <v>499</v>
      </c>
    </row>
    <row r="3286" spans="2:5">
      <c r="B3286" t="s">
        <v>5193</v>
      </c>
      <c r="C3286">
        <v>517447</v>
      </c>
      <c r="D3286" t="s">
        <v>5192</v>
      </c>
      <c r="E3286" t="s">
        <v>499</v>
      </c>
    </row>
    <row r="3287" spans="2:5">
      <c r="B3287" t="s">
        <v>5194</v>
      </c>
      <c r="C3287">
        <v>532735</v>
      </c>
      <c r="D3287" t="s">
        <v>5195</v>
      </c>
      <c r="E3287" t="s">
        <v>392</v>
      </c>
    </row>
    <row r="3288" spans="2:5">
      <c r="B3288" t="s">
        <v>5196</v>
      </c>
      <c r="C3288">
        <v>512565</v>
      </c>
      <c r="D3288" t="s">
        <v>406</v>
      </c>
      <c r="E3288" t="s">
        <v>604</v>
      </c>
    </row>
    <row r="3289" spans="2:5">
      <c r="B3289" t="s">
        <v>5197</v>
      </c>
      <c r="C3289">
        <v>538119</v>
      </c>
      <c r="D3289" t="s">
        <v>406</v>
      </c>
      <c r="E3289" t="s">
        <v>421</v>
      </c>
    </row>
    <row r="3290" spans="2:5">
      <c r="B3290" t="s">
        <v>5198</v>
      </c>
      <c r="C3290">
        <v>524502</v>
      </c>
      <c r="D3290" t="s">
        <v>406</v>
      </c>
      <c r="E3290" t="s">
        <v>1573</v>
      </c>
    </row>
    <row r="3291" spans="2:5">
      <c r="B3291" t="s">
        <v>5199</v>
      </c>
      <c r="C3291">
        <v>524502</v>
      </c>
      <c r="D3291" t="s">
        <v>406</v>
      </c>
      <c r="E3291" t="s">
        <v>1573</v>
      </c>
    </row>
    <row r="3292" spans="2:5">
      <c r="B3292" t="s">
        <v>5200</v>
      </c>
      <c r="C3292">
        <v>502271</v>
      </c>
      <c r="D3292" t="s">
        <v>406</v>
      </c>
      <c r="E3292" t="s">
        <v>591</v>
      </c>
    </row>
    <row r="3293" spans="2:5">
      <c r="B3293" t="s">
        <v>5201</v>
      </c>
      <c r="C3293">
        <v>520073</v>
      </c>
      <c r="D3293" t="s">
        <v>406</v>
      </c>
      <c r="E3293" t="s">
        <v>761</v>
      </c>
    </row>
    <row r="3294" spans="2:5">
      <c r="B3294" t="s">
        <v>5202</v>
      </c>
      <c r="C3294">
        <v>590070</v>
      </c>
      <c r="D3294" t="s">
        <v>5203</v>
      </c>
      <c r="E3294" t="s">
        <v>409</v>
      </c>
    </row>
    <row r="3295" spans="2:5">
      <c r="B3295" t="s">
        <v>5204</v>
      </c>
      <c r="C3295">
        <v>590070</v>
      </c>
      <c r="D3295" t="s">
        <v>5203</v>
      </c>
      <c r="E3295" t="s">
        <v>409</v>
      </c>
    </row>
    <row r="3296" spans="2:5">
      <c r="B3296" t="s">
        <v>5205</v>
      </c>
      <c r="C3296">
        <v>532692</v>
      </c>
      <c r="D3296" t="s">
        <v>5206</v>
      </c>
      <c r="E3296" t="s">
        <v>601</v>
      </c>
    </row>
    <row r="3297" spans="2:5">
      <c r="B3297" t="s">
        <v>5207</v>
      </c>
      <c r="C3297">
        <v>539673</v>
      </c>
      <c r="D3297" t="s">
        <v>406</v>
      </c>
      <c r="E3297" t="s">
        <v>440</v>
      </c>
    </row>
    <row r="3298" spans="2:5">
      <c r="B3298" t="s">
        <v>5208</v>
      </c>
      <c r="C3298">
        <v>531273</v>
      </c>
      <c r="D3298" t="s">
        <v>406</v>
      </c>
      <c r="E3298" t="s">
        <v>492</v>
      </c>
    </row>
    <row r="3299" spans="2:5">
      <c r="B3299" t="s">
        <v>5209</v>
      </c>
      <c r="C3299">
        <v>531273</v>
      </c>
      <c r="D3299" t="s">
        <v>406</v>
      </c>
      <c r="E3299" t="s">
        <v>492</v>
      </c>
    </row>
    <row r="3300" spans="2:5">
      <c r="B3300" t="s">
        <v>5210</v>
      </c>
      <c r="C3300">
        <v>539814</v>
      </c>
      <c r="D3300" t="s">
        <v>406</v>
      </c>
      <c r="E3300" t="s">
        <v>428</v>
      </c>
    </row>
    <row r="3301" spans="2:5">
      <c r="B3301" t="s">
        <v>5211</v>
      </c>
      <c r="C3301">
        <v>540125</v>
      </c>
      <c r="D3301" t="s">
        <v>406</v>
      </c>
      <c r="E3301" t="s">
        <v>520</v>
      </c>
    </row>
    <row r="3302" spans="2:5">
      <c r="B3302" t="s">
        <v>5212</v>
      </c>
      <c r="C3302">
        <v>532497</v>
      </c>
      <c r="D3302" t="s">
        <v>5213</v>
      </c>
      <c r="E3302" t="s">
        <v>1038</v>
      </c>
    </row>
    <row r="3303" spans="2:5">
      <c r="B3303" t="s">
        <v>5214</v>
      </c>
      <c r="C3303">
        <v>531412</v>
      </c>
      <c r="D3303" t="s">
        <v>406</v>
      </c>
      <c r="E3303" t="s">
        <v>588</v>
      </c>
    </row>
    <row r="3304" spans="2:5">
      <c r="B3304" t="s">
        <v>5215</v>
      </c>
      <c r="C3304">
        <v>531412</v>
      </c>
      <c r="D3304" t="s">
        <v>406</v>
      </c>
      <c r="E3304" t="s">
        <v>588</v>
      </c>
    </row>
    <row r="3305" spans="2:5">
      <c r="B3305" t="s">
        <v>5216</v>
      </c>
      <c r="C3305">
        <v>539837</v>
      </c>
      <c r="D3305" t="s">
        <v>406</v>
      </c>
      <c r="E3305" t="s">
        <v>591</v>
      </c>
    </row>
    <row r="3306" spans="2:5">
      <c r="B3306" t="s">
        <v>5217</v>
      </c>
      <c r="C3306">
        <v>526813</v>
      </c>
      <c r="D3306" t="s">
        <v>406</v>
      </c>
      <c r="E3306" t="s">
        <v>2577</v>
      </c>
    </row>
    <row r="3307" spans="2:5">
      <c r="B3307" t="s">
        <v>5218</v>
      </c>
      <c r="C3307">
        <v>531552</v>
      </c>
      <c r="D3307" t="s">
        <v>406</v>
      </c>
      <c r="E3307" t="s">
        <v>492</v>
      </c>
    </row>
    <row r="3308" spans="2:5">
      <c r="B3308" t="s">
        <v>5219</v>
      </c>
      <c r="C3308">
        <v>538921</v>
      </c>
      <c r="D3308" t="s">
        <v>406</v>
      </c>
      <c r="E3308" t="s">
        <v>604</v>
      </c>
    </row>
    <row r="3309" spans="2:5">
      <c r="B3309" t="s">
        <v>5220</v>
      </c>
      <c r="C3309">
        <v>514316</v>
      </c>
      <c r="D3309" t="s">
        <v>406</v>
      </c>
      <c r="E3309" t="s">
        <v>421</v>
      </c>
    </row>
    <row r="3310" spans="2:5">
      <c r="B3310" t="s">
        <v>5221</v>
      </c>
      <c r="C3310">
        <v>531887</v>
      </c>
      <c r="D3310" t="s">
        <v>406</v>
      </c>
      <c r="E3310" t="s">
        <v>520</v>
      </c>
    </row>
    <row r="3311" spans="2:5">
      <c r="B3311" t="s">
        <v>5222</v>
      </c>
      <c r="C3311">
        <v>540270</v>
      </c>
      <c r="D3311" t="s">
        <v>406</v>
      </c>
      <c r="E3311" t="s">
        <v>428</v>
      </c>
    </row>
    <row r="3312" spans="2:5">
      <c r="B3312" t="s">
        <v>5223</v>
      </c>
      <c r="C3312">
        <v>542649</v>
      </c>
      <c r="D3312" t="s">
        <v>5224</v>
      </c>
      <c r="E3312" t="s">
        <v>5225</v>
      </c>
    </row>
    <row r="3313" spans="2:5">
      <c r="B3313" t="s">
        <v>5226</v>
      </c>
      <c r="C3313">
        <v>500339</v>
      </c>
      <c r="D3313" t="s">
        <v>5227</v>
      </c>
      <c r="E3313" t="s">
        <v>620</v>
      </c>
    </row>
    <row r="3314" spans="2:5">
      <c r="B3314" t="s">
        <v>5228</v>
      </c>
      <c r="C3314">
        <v>532441</v>
      </c>
      <c r="D3314" t="s">
        <v>406</v>
      </c>
      <c r="E3314" t="s">
        <v>421</v>
      </c>
    </row>
    <row r="3315" spans="2:5">
      <c r="B3315" t="s">
        <v>5229</v>
      </c>
      <c r="C3315">
        <v>531694</v>
      </c>
      <c r="D3315" t="s">
        <v>406</v>
      </c>
      <c r="E3315" t="s">
        <v>492</v>
      </c>
    </row>
    <row r="3316" spans="2:5">
      <c r="B3316" t="s">
        <v>5230</v>
      </c>
      <c r="C3316">
        <v>523523</v>
      </c>
      <c r="D3316" t="s">
        <v>5231</v>
      </c>
      <c r="E3316" t="s">
        <v>400</v>
      </c>
    </row>
    <row r="3317" spans="2:5">
      <c r="B3317" t="s">
        <v>5232</v>
      </c>
      <c r="C3317">
        <v>530111</v>
      </c>
      <c r="D3317" t="s">
        <v>406</v>
      </c>
      <c r="E3317" t="s">
        <v>601</v>
      </c>
    </row>
    <row r="3318" spans="2:5">
      <c r="B3318" t="s">
        <v>5233</v>
      </c>
      <c r="C3318">
        <v>530699</v>
      </c>
      <c r="D3318" t="s">
        <v>5234</v>
      </c>
      <c r="E3318" t="s">
        <v>421</v>
      </c>
    </row>
    <row r="3319" spans="2:5">
      <c r="B3319" t="s">
        <v>5235</v>
      </c>
      <c r="C3319">
        <v>532826</v>
      </c>
      <c r="D3319" t="s">
        <v>5236</v>
      </c>
      <c r="E3319" t="s">
        <v>1145</v>
      </c>
    </row>
    <row r="3320" spans="2:5">
      <c r="B3320" t="s">
        <v>5237</v>
      </c>
      <c r="C3320">
        <v>503127</v>
      </c>
      <c r="D3320" t="s">
        <v>406</v>
      </c>
      <c r="E3320" t="s">
        <v>395</v>
      </c>
    </row>
    <row r="3321" spans="2:5">
      <c r="B3321" t="s">
        <v>5238</v>
      </c>
      <c r="C3321">
        <v>532503</v>
      </c>
      <c r="D3321" t="s">
        <v>406</v>
      </c>
      <c r="E3321" t="s">
        <v>421</v>
      </c>
    </row>
    <row r="3322" spans="2:5">
      <c r="B3322" t="s">
        <v>5239</v>
      </c>
      <c r="C3322">
        <v>538707</v>
      </c>
      <c r="D3322" t="s">
        <v>406</v>
      </c>
      <c r="E3322" t="s">
        <v>601</v>
      </c>
    </row>
    <row r="3323" spans="2:5">
      <c r="B3323" t="s">
        <v>5240</v>
      </c>
      <c r="C3323">
        <v>526873</v>
      </c>
      <c r="D3323" t="s">
        <v>406</v>
      </c>
      <c r="E3323" t="s">
        <v>616</v>
      </c>
    </row>
    <row r="3324" spans="2:5">
      <c r="B3324" t="s">
        <v>5241</v>
      </c>
      <c r="C3324">
        <v>530253</v>
      </c>
      <c r="D3324" t="s">
        <v>406</v>
      </c>
      <c r="E3324" t="s">
        <v>729</v>
      </c>
    </row>
    <row r="3325" spans="2:5">
      <c r="B3325" t="s">
        <v>5242</v>
      </c>
      <c r="C3325">
        <v>507962</v>
      </c>
      <c r="D3325" t="s">
        <v>406</v>
      </c>
      <c r="E3325" t="s">
        <v>423</v>
      </c>
    </row>
    <row r="3326" spans="2:5">
      <c r="B3326" t="s">
        <v>5243</v>
      </c>
      <c r="C3326">
        <v>526662</v>
      </c>
      <c r="D3326" t="s">
        <v>5244</v>
      </c>
      <c r="E3326" t="s">
        <v>804</v>
      </c>
    </row>
    <row r="3327" spans="2:5">
      <c r="B3327" t="s">
        <v>5245</v>
      </c>
      <c r="C3327">
        <v>531500</v>
      </c>
      <c r="D3327" t="s">
        <v>5246</v>
      </c>
      <c r="E3327" t="s">
        <v>520</v>
      </c>
    </row>
    <row r="3328" spans="2:5">
      <c r="B3328" t="s">
        <v>5247</v>
      </c>
      <c r="C3328">
        <v>526823</v>
      </c>
      <c r="D3328" t="s">
        <v>406</v>
      </c>
      <c r="E3328" t="s">
        <v>492</v>
      </c>
    </row>
    <row r="3329" spans="2:5">
      <c r="B3329" t="s">
        <v>5248</v>
      </c>
      <c r="C3329">
        <v>514028</v>
      </c>
      <c r="D3329" t="s">
        <v>406</v>
      </c>
      <c r="E3329" t="s">
        <v>421</v>
      </c>
    </row>
    <row r="3330" spans="2:5">
      <c r="B3330" t="s">
        <v>5249</v>
      </c>
      <c r="C3330">
        <v>539495</v>
      </c>
      <c r="D3330" t="s">
        <v>406</v>
      </c>
      <c r="E3330" t="s">
        <v>423</v>
      </c>
    </row>
    <row r="3331" spans="2:5">
      <c r="B3331" t="s">
        <v>5250</v>
      </c>
      <c r="C3331">
        <v>513369</v>
      </c>
      <c r="D3331" t="s">
        <v>406</v>
      </c>
      <c r="E3331" t="s">
        <v>1326</v>
      </c>
    </row>
    <row r="3332" spans="2:5">
      <c r="B3332" t="s">
        <v>5251</v>
      </c>
      <c r="C3332" t="s">
        <v>406</v>
      </c>
      <c r="D3332" t="s">
        <v>5252</v>
      </c>
      <c r="E3332" t="s">
        <v>417</v>
      </c>
    </row>
    <row r="3333" spans="2:5">
      <c r="B3333" t="s">
        <v>5253</v>
      </c>
      <c r="C3333">
        <v>541601</v>
      </c>
      <c r="D3333" t="s">
        <v>406</v>
      </c>
      <c r="E3333" t="s">
        <v>444</v>
      </c>
    </row>
    <row r="3334" spans="2:5">
      <c r="B3334" t="s">
        <v>5254</v>
      </c>
      <c r="C3334">
        <v>522257</v>
      </c>
      <c r="D3334" t="s">
        <v>406</v>
      </c>
      <c r="E3334" t="s">
        <v>414</v>
      </c>
    </row>
    <row r="3335" spans="2:5">
      <c r="B3335" t="s">
        <v>5255</v>
      </c>
      <c r="C3335">
        <v>517522</v>
      </c>
      <c r="D3335" t="s">
        <v>406</v>
      </c>
      <c r="E3335" t="s">
        <v>761</v>
      </c>
    </row>
    <row r="3336" spans="2:5">
      <c r="B3336" t="s">
        <v>5256</v>
      </c>
      <c r="C3336">
        <v>512409</v>
      </c>
      <c r="D3336" t="s">
        <v>406</v>
      </c>
      <c r="E3336" t="s">
        <v>423</v>
      </c>
    </row>
    <row r="3337" spans="2:5">
      <c r="B3337" t="s">
        <v>5257</v>
      </c>
      <c r="C3337" t="s">
        <v>406</v>
      </c>
      <c r="D3337" t="s">
        <v>5258</v>
      </c>
      <c r="E3337" t="s">
        <v>417</v>
      </c>
    </row>
    <row r="3338" spans="2:5">
      <c r="B3338" t="s">
        <v>5259</v>
      </c>
      <c r="C3338">
        <v>500354</v>
      </c>
      <c r="D3338" t="s">
        <v>5260</v>
      </c>
      <c r="E3338" t="s">
        <v>1105</v>
      </c>
    </row>
    <row r="3339" spans="2:5">
      <c r="B3339" t="s">
        <v>5261</v>
      </c>
      <c r="C3339">
        <v>532665</v>
      </c>
      <c r="D3339" t="s">
        <v>5262</v>
      </c>
      <c r="E3339" t="s">
        <v>421</v>
      </c>
    </row>
    <row r="3340" spans="2:5">
      <c r="B3340" t="s">
        <v>5263</v>
      </c>
      <c r="C3340">
        <v>500355</v>
      </c>
      <c r="D3340" t="s">
        <v>5264</v>
      </c>
      <c r="E3340" t="s">
        <v>550</v>
      </c>
    </row>
    <row r="3341" spans="2:5">
      <c r="B3341" t="s">
        <v>5265</v>
      </c>
      <c r="C3341">
        <v>500355</v>
      </c>
      <c r="D3341" t="s">
        <v>5264</v>
      </c>
      <c r="E3341" t="s">
        <v>550</v>
      </c>
    </row>
    <row r="3342" spans="2:5">
      <c r="B3342" t="s">
        <v>5266</v>
      </c>
      <c r="C3342">
        <v>534734</v>
      </c>
      <c r="D3342" t="s">
        <v>406</v>
      </c>
      <c r="E3342" t="s">
        <v>566</v>
      </c>
    </row>
    <row r="3343" spans="2:5">
      <c r="B3343" t="s">
        <v>5267</v>
      </c>
      <c r="C3343">
        <v>522281</v>
      </c>
      <c r="D3343" t="s">
        <v>406</v>
      </c>
      <c r="E3343" t="s">
        <v>704</v>
      </c>
    </row>
    <row r="3344" spans="2:5">
      <c r="B3344" t="s">
        <v>5268</v>
      </c>
      <c r="C3344">
        <v>500357</v>
      </c>
      <c r="D3344" t="s">
        <v>406</v>
      </c>
      <c r="E3344" t="s">
        <v>400</v>
      </c>
    </row>
    <row r="3345" spans="2:5">
      <c r="B3345" t="s">
        <v>5269</v>
      </c>
      <c r="C3345">
        <v>500358</v>
      </c>
      <c r="D3345" t="s">
        <v>406</v>
      </c>
      <c r="E3345" t="s">
        <v>423</v>
      </c>
    </row>
    <row r="3346" spans="2:5">
      <c r="B3346" t="s">
        <v>5270</v>
      </c>
      <c r="C3346">
        <v>524037</v>
      </c>
      <c r="D3346" t="s">
        <v>406</v>
      </c>
      <c r="E3346" t="s">
        <v>914</v>
      </c>
    </row>
    <row r="3347" spans="2:5">
      <c r="B3347" t="s">
        <v>5271</v>
      </c>
      <c r="C3347">
        <v>502587</v>
      </c>
      <c r="D3347" t="s">
        <v>406</v>
      </c>
      <c r="E3347" t="s">
        <v>400</v>
      </c>
    </row>
    <row r="3348" spans="2:5">
      <c r="B3348" t="s">
        <v>5272</v>
      </c>
      <c r="C3348">
        <v>539309</v>
      </c>
      <c r="D3348" t="s">
        <v>5273</v>
      </c>
      <c r="E3348" t="s">
        <v>729</v>
      </c>
    </row>
    <row r="3349" spans="2:5">
      <c r="B3349" t="s">
        <v>5274</v>
      </c>
      <c r="C3349">
        <v>523289</v>
      </c>
      <c r="D3349" t="s">
        <v>406</v>
      </c>
      <c r="E3349" t="s">
        <v>428</v>
      </c>
    </row>
    <row r="3350" spans="2:5">
      <c r="B3350" t="s">
        <v>5275</v>
      </c>
      <c r="C3350">
        <v>515127</v>
      </c>
      <c r="D3350" t="s">
        <v>406</v>
      </c>
      <c r="E3350" t="s">
        <v>428</v>
      </c>
    </row>
    <row r="3351" spans="2:5">
      <c r="B3351" t="s">
        <v>5276</v>
      </c>
      <c r="C3351">
        <v>538540</v>
      </c>
      <c r="D3351" t="s">
        <v>406</v>
      </c>
      <c r="E3351" t="s">
        <v>423</v>
      </c>
    </row>
    <row r="3352" spans="2:5">
      <c r="B3352" t="s">
        <v>5277</v>
      </c>
      <c r="C3352">
        <v>532369</v>
      </c>
      <c r="D3352" t="s">
        <v>5278</v>
      </c>
      <c r="E3352" t="s">
        <v>934</v>
      </c>
    </row>
    <row r="3353" spans="2:5">
      <c r="B3353" t="s">
        <v>5279</v>
      </c>
      <c r="C3353">
        <v>532370</v>
      </c>
      <c r="D3353" t="s">
        <v>5280</v>
      </c>
      <c r="E3353" t="s">
        <v>392</v>
      </c>
    </row>
    <row r="3354" spans="2:5">
      <c r="B3354" t="s">
        <v>5281</v>
      </c>
      <c r="C3354">
        <v>514223</v>
      </c>
      <c r="D3354" t="s">
        <v>5282</v>
      </c>
      <c r="E3354" t="s">
        <v>428</v>
      </c>
    </row>
    <row r="3355" spans="2:5">
      <c r="B3355" t="s">
        <v>5283</v>
      </c>
      <c r="C3355">
        <v>530951</v>
      </c>
      <c r="D3355" t="s">
        <v>406</v>
      </c>
      <c r="E3355" t="s">
        <v>499</v>
      </c>
    </row>
    <row r="3356" spans="2:5">
      <c r="B3356" t="s">
        <v>5284</v>
      </c>
      <c r="C3356">
        <v>532527</v>
      </c>
      <c r="D3356" t="s">
        <v>5285</v>
      </c>
      <c r="E3356" t="s">
        <v>1326</v>
      </c>
    </row>
    <row r="3357" spans="2:5">
      <c r="B3357" t="s">
        <v>5286</v>
      </c>
      <c r="C3357">
        <v>533262</v>
      </c>
      <c r="D3357" t="s">
        <v>5287</v>
      </c>
      <c r="E3357" t="s">
        <v>804</v>
      </c>
    </row>
    <row r="3358" spans="2:5">
      <c r="B3358" t="s">
        <v>5288</v>
      </c>
      <c r="C3358">
        <v>532690</v>
      </c>
      <c r="D3358" t="s">
        <v>5289</v>
      </c>
      <c r="E3358" t="s">
        <v>438</v>
      </c>
    </row>
    <row r="3359" spans="2:5">
      <c r="B3359" t="s">
        <v>5290</v>
      </c>
      <c r="C3359">
        <v>530925</v>
      </c>
      <c r="D3359" t="s">
        <v>406</v>
      </c>
      <c r="E3359" t="s">
        <v>423</v>
      </c>
    </row>
    <row r="3360" spans="2:5">
      <c r="B3360" t="s">
        <v>5291</v>
      </c>
      <c r="C3360">
        <v>507490</v>
      </c>
      <c r="D3360" t="s">
        <v>5292</v>
      </c>
      <c r="E3360" t="s">
        <v>1105</v>
      </c>
    </row>
    <row r="3361" spans="2:5">
      <c r="B3361" t="s">
        <v>5293</v>
      </c>
      <c r="C3361">
        <v>531228</v>
      </c>
      <c r="D3361" t="s">
        <v>406</v>
      </c>
      <c r="E3361" t="s">
        <v>423</v>
      </c>
    </row>
    <row r="3362" spans="2:5">
      <c r="B3362" t="s">
        <v>5294</v>
      </c>
      <c r="C3362">
        <v>532987</v>
      </c>
      <c r="D3362" t="s">
        <v>5295</v>
      </c>
      <c r="E3362" t="s">
        <v>761</v>
      </c>
    </row>
    <row r="3363" spans="2:5">
      <c r="B3363" t="s">
        <v>5296</v>
      </c>
      <c r="C3363">
        <v>532988</v>
      </c>
      <c r="D3363" t="s">
        <v>5297</v>
      </c>
      <c r="E3363" t="s">
        <v>761</v>
      </c>
    </row>
    <row r="3364" spans="2:5">
      <c r="B3364" t="s">
        <v>5298</v>
      </c>
      <c r="C3364">
        <v>505800</v>
      </c>
      <c r="D3364" t="s">
        <v>5299</v>
      </c>
      <c r="E3364" t="s">
        <v>761</v>
      </c>
    </row>
    <row r="3365" spans="2:5">
      <c r="B3365" t="s">
        <v>5300</v>
      </c>
      <c r="C3365">
        <v>532661</v>
      </c>
      <c r="D3365" t="s">
        <v>5301</v>
      </c>
      <c r="E3365" t="s">
        <v>761</v>
      </c>
    </row>
    <row r="3366" spans="2:5">
      <c r="B3366" t="s">
        <v>5302</v>
      </c>
      <c r="C3366">
        <v>541945</v>
      </c>
      <c r="D3366" t="s">
        <v>406</v>
      </c>
      <c r="E3366" t="s">
        <v>804</v>
      </c>
    </row>
    <row r="3367" spans="2:5">
      <c r="B3367" t="s">
        <v>5303</v>
      </c>
      <c r="C3367">
        <v>531583</v>
      </c>
      <c r="D3367" t="s">
        <v>406</v>
      </c>
      <c r="E3367" t="s">
        <v>423</v>
      </c>
    </row>
    <row r="3368" spans="2:5">
      <c r="B3368" t="s">
        <v>5304</v>
      </c>
      <c r="C3368">
        <v>500360</v>
      </c>
      <c r="D3368" t="s">
        <v>406</v>
      </c>
      <c r="E3368" t="s">
        <v>414</v>
      </c>
    </row>
    <row r="3369" spans="2:5">
      <c r="B3369" t="s">
        <v>5305</v>
      </c>
      <c r="C3369">
        <v>501351</v>
      </c>
      <c r="D3369" t="s">
        <v>406</v>
      </c>
      <c r="E3369" t="s">
        <v>827</v>
      </c>
    </row>
    <row r="3370" spans="2:5">
      <c r="B3370" t="s">
        <v>5306</v>
      </c>
      <c r="C3370">
        <v>507966</v>
      </c>
      <c r="D3370" t="s">
        <v>406</v>
      </c>
      <c r="E3370" t="s">
        <v>607</v>
      </c>
    </row>
    <row r="3371" spans="2:5">
      <c r="B3371" t="s">
        <v>5307</v>
      </c>
      <c r="C3371">
        <v>522207</v>
      </c>
      <c r="D3371" t="s">
        <v>406</v>
      </c>
      <c r="E3371" t="s">
        <v>761</v>
      </c>
    </row>
    <row r="3372" spans="2:5">
      <c r="B3372" t="s">
        <v>5308</v>
      </c>
      <c r="C3372">
        <v>522207</v>
      </c>
      <c r="D3372" t="s">
        <v>406</v>
      </c>
      <c r="E3372" t="s">
        <v>761</v>
      </c>
    </row>
    <row r="3373" spans="2:5">
      <c r="B3373" t="s">
        <v>5309</v>
      </c>
      <c r="C3373">
        <v>524230</v>
      </c>
      <c r="D3373" t="s">
        <v>5310</v>
      </c>
      <c r="E3373" t="s">
        <v>914</v>
      </c>
    </row>
    <row r="3374" spans="2:5">
      <c r="B3374" t="s">
        <v>5311</v>
      </c>
      <c r="C3374">
        <v>531233</v>
      </c>
      <c r="D3374" t="s">
        <v>406</v>
      </c>
      <c r="E3374" t="s">
        <v>591</v>
      </c>
    </row>
    <row r="3375" spans="2:5">
      <c r="B3375" t="s">
        <v>5312</v>
      </c>
      <c r="C3375">
        <v>507649</v>
      </c>
      <c r="D3375" t="s">
        <v>406</v>
      </c>
      <c r="E3375" t="s">
        <v>655</v>
      </c>
    </row>
    <row r="3376" spans="2:5">
      <c r="B3376" t="s">
        <v>5313</v>
      </c>
      <c r="C3376">
        <v>532918</v>
      </c>
      <c r="D3376" t="s">
        <v>406</v>
      </c>
      <c r="E3376" t="s">
        <v>729</v>
      </c>
    </row>
    <row r="3377" spans="2:5">
      <c r="B3377" t="s">
        <v>5314</v>
      </c>
      <c r="C3377">
        <v>524610</v>
      </c>
      <c r="D3377" t="s">
        <v>406</v>
      </c>
      <c r="E3377" t="s">
        <v>566</v>
      </c>
    </row>
    <row r="3378" spans="2:5">
      <c r="B3378" t="s">
        <v>5315</v>
      </c>
      <c r="C3378">
        <v>540796</v>
      </c>
      <c r="D3378" t="s">
        <v>406</v>
      </c>
      <c r="E3378" t="s">
        <v>492</v>
      </c>
    </row>
    <row r="3379" spans="2:5">
      <c r="B3379" t="s">
        <v>5316</v>
      </c>
      <c r="C3379">
        <v>520111</v>
      </c>
      <c r="D3379" t="s">
        <v>5317</v>
      </c>
      <c r="E3379" t="s">
        <v>804</v>
      </c>
    </row>
    <row r="3380" spans="2:5">
      <c r="B3380" t="s">
        <v>5318</v>
      </c>
      <c r="C3380">
        <v>534597</v>
      </c>
      <c r="D3380" t="s">
        <v>5319</v>
      </c>
      <c r="E3380" t="s">
        <v>545</v>
      </c>
    </row>
    <row r="3381" spans="2:5">
      <c r="B3381" t="s">
        <v>5320</v>
      </c>
      <c r="C3381">
        <v>533122</v>
      </c>
      <c r="D3381" t="s">
        <v>5321</v>
      </c>
      <c r="E3381" t="s">
        <v>545</v>
      </c>
    </row>
    <row r="3382" spans="2:5">
      <c r="B3382" t="s">
        <v>5322</v>
      </c>
      <c r="C3382">
        <v>537840</v>
      </c>
      <c r="D3382" t="s">
        <v>406</v>
      </c>
      <c r="E3382" t="s">
        <v>804</v>
      </c>
    </row>
    <row r="3383" spans="2:5">
      <c r="B3383" t="s">
        <v>5323</v>
      </c>
      <c r="C3383">
        <v>507300</v>
      </c>
      <c r="D3383" t="s">
        <v>406</v>
      </c>
      <c r="E3383" t="s">
        <v>1105</v>
      </c>
    </row>
    <row r="3384" spans="2:5">
      <c r="B3384" t="s">
        <v>5324</v>
      </c>
      <c r="C3384">
        <v>533294</v>
      </c>
      <c r="D3384" t="s">
        <v>5325</v>
      </c>
      <c r="E3384" t="s">
        <v>1038</v>
      </c>
    </row>
    <row r="3385" spans="2:5">
      <c r="B3385" t="s">
        <v>5326</v>
      </c>
      <c r="C3385">
        <v>526095</v>
      </c>
      <c r="D3385" t="s">
        <v>406</v>
      </c>
      <c r="E3385" t="s">
        <v>934</v>
      </c>
    </row>
    <row r="3386" spans="2:5">
      <c r="B3386" t="s">
        <v>5327</v>
      </c>
      <c r="C3386">
        <v>504341</v>
      </c>
      <c r="D3386" t="s">
        <v>406</v>
      </c>
      <c r="E3386" t="s">
        <v>389</v>
      </c>
    </row>
    <row r="3387" spans="2:5">
      <c r="B3387" t="s">
        <v>5328</v>
      </c>
      <c r="C3387">
        <v>541634</v>
      </c>
      <c r="D3387" t="s">
        <v>406</v>
      </c>
      <c r="E3387" t="s">
        <v>934</v>
      </c>
    </row>
    <row r="3388" spans="2:5">
      <c r="B3388" t="s">
        <v>5329</v>
      </c>
      <c r="C3388">
        <v>531207</v>
      </c>
      <c r="D3388" t="s">
        <v>406</v>
      </c>
      <c r="E3388" t="s">
        <v>444</v>
      </c>
    </row>
    <row r="3389" spans="2:5">
      <c r="B3389" t="s">
        <v>5330</v>
      </c>
      <c r="C3389">
        <v>500330</v>
      </c>
      <c r="D3389" t="s">
        <v>5331</v>
      </c>
      <c r="E3389" t="s">
        <v>421</v>
      </c>
    </row>
    <row r="3390" spans="2:5">
      <c r="B3390" t="s">
        <v>5332</v>
      </c>
      <c r="C3390">
        <v>540065</v>
      </c>
      <c r="D3390" t="s">
        <v>5333</v>
      </c>
      <c r="E3390" t="s">
        <v>724</v>
      </c>
    </row>
    <row r="3391" spans="2:5">
      <c r="B3391" t="s">
        <v>5334</v>
      </c>
      <c r="C3391">
        <v>531825</v>
      </c>
      <c r="D3391" t="s">
        <v>406</v>
      </c>
      <c r="E3391" t="s">
        <v>392</v>
      </c>
    </row>
    <row r="3392" spans="2:5">
      <c r="B3392" t="s">
        <v>5335</v>
      </c>
      <c r="C3392">
        <v>537254</v>
      </c>
      <c r="D3392" t="s">
        <v>406</v>
      </c>
      <c r="E3392" t="s">
        <v>428</v>
      </c>
    </row>
    <row r="3393" spans="2:5">
      <c r="B3393" t="s">
        <v>5336</v>
      </c>
      <c r="C3393">
        <v>534708</v>
      </c>
      <c r="D3393" t="s">
        <v>406</v>
      </c>
      <c r="E3393" t="s">
        <v>575</v>
      </c>
    </row>
    <row r="3394" spans="2:5">
      <c r="B3394" t="s">
        <v>5337</v>
      </c>
      <c r="C3394">
        <v>533608</v>
      </c>
      <c r="D3394" t="s">
        <v>406</v>
      </c>
      <c r="E3394" t="s">
        <v>526</v>
      </c>
    </row>
    <row r="3395" spans="2:5">
      <c r="B3395" t="s">
        <v>5338</v>
      </c>
      <c r="C3395">
        <v>533285</v>
      </c>
      <c r="D3395" t="s">
        <v>406</v>
      </c>
      <c r="E3395" t="s">
        <v>492</v>
      </c>
    </row>
    <row r="3396" spans="2:5">
      <c r="B3396" t="s">
        <v>5339</v>
      </c>
      <c r="C3396">
        <v>539691</v>
      </c>
      <c r="D3396" t="s">
        <v>406</v>
      </c>
      <c r="E3396" t="s">
        <v>428</v>
      </c>
    </row>
    <row r="3397" spans="2:5">
      <c r="B3397" t="s">
        <v>5340</v>
      </c>
      <c r="C3397">
        <v>530053</v>
      </c>
      <c r="D3397" t="s">
        <v>406</v>
      </c>
      <c r="E3397" t="s">
        <v>492</v>
      </c>
    </row>
    <row r="3398" spans="2:5">
      <c r="B3398" t="s">
        <v>5341</v>
      </c>
      <c r="C3398">
        <v>513558</v>
      </c>
      <c r="D3398" t="s">
        <v>406</v>
      </c>
      <c r="E3398" t="s">
        <v>438</v>
      </c>
    </row>
    <row r="3399" spans="2:5">
      <c r="B3399" t="s">
        <v>5342</v>
      </c>
      <c r="C3399">
        <v>538611</v>
      </c>
      <c r="D3399" t="s">
        <v>406</v>
      </c>
      <c r="E3399" t="s">
        <v>389</v>
      </c>
    </row>
    <row r="3400" spans="2:5">
      <c r="B3400" t="s">
        <v>5343</v>
      </c>
      <c r="C3400">
        <v>532955</v>
      </c>
      <c r="D3400" t="s">
        <v>5344</v>
      </c>
      <c r="E3400" t="s">
        <v>423</v>
      </c>
    </row>
    <row r="3401" spans="2:5">
      <c r="B3401" t="s">
        <v>5345</v>
      </c>
      <c r="C3401">
        <v>523650</v>
      </c>
      <c r="D3401" t="s">
        <v>406</v>
      </c>
      <c r="E3401" t="s">
        <v>414</v>
      </c>
    </row>
    <row r="3402" spans="2:5">
      <c r="B3402" t="s">
        <v>5346</v>
      </c>
      <c r="C3402">
        <v>532805</v>
      </c>
      <c r="D3402" t="s">
        <v>5347</v>
      </c>
      <c r="E3402" t="s">
        <v>428</v>
      </c>
    </row>
    <row r="3403" spans="2:5">
      <c r="B3403" t="s">
        <v>5348</v>
      </c>
      <c r="C3403">
        <v>532805</v>
      </c>
      <c r="D3403" t="s">
        <v>5347</v>
      </c>
      <c r="E3403" t="s">
        <v>428</v>
      </c>
    </row>
    <row r="3404" spans="2:5">
      <c r="B3404" t="s">
        <v>5349</v>
      </c>
      <c r="C3404">
        <v>532884</v>
      </c>
      <c r="D3404" t="s">
        <v>5350</v>
      </c>
      <c r="E3404" t="s">
        <v>1442</v>
      </c>
    </row>
    <row r="3405" spans="2:5">
      <c r="B3405" t="s">
        <v>5351</v>
      </c>
      <c r="C3405">
        <v>530815</v>
      </c>
      <c r="D3405" t="s">
        <v>406</v>
      </c>
      <c r="E3405" t="s">
        <v>454</v>
      </c>
    </row>
    <row r="3406" spans="2:5">
      <c r="B3406" t="s">
        <v>5352</v>
      </c>
      <c r="C3406">
        <v>531033</v>
      </c>
      <c r="D3406" t="s">
        <v>406</v>
      </c>
      <c r="E3406" t="s">
        <v>423</v>
      </c>
    </row>
    <row r="3407" spans="2:5">
      <c r="B3407" t="s">
        <v>5353</v>
      </c>
      <c r="C3407">
        <v>530807</v>
      </c>
      <c r="D3407" t="s">
        <v>406</v>
      </c>
      <c r="E3407" t="s">
        <v>492</v>
      </c>
    </row>
    <row r="3408" spans="2:5">
      <c r="B3408" t="s">
        <v>5354</v>
      </c>
      <c r="C3408">
        <v>515018</v>
      </c>
      <c r="D3408" t="s">
        <v>5355</v>
      </c>
      <c r="E3408" t="s">
        <v>683</v>
      </c>
    </row>
    <row r="3409" spans="2:5">
      <c r="B3409" t="s">
        <v>5356</v>
      </c>
      <c r="C3409">
        <v>540175</v>
      </c>
      <c r="D3409" t="s">
        <v>406</v>
      </c>
      <c r="E3409" t="s">
        <v>389</v>
      </c>
    </row>
    <row r="3410" spans="2:5">
      <c r="B3410" t="s">
        <v>5357</v>
      </c>
      <c r="C3410">
        <v>511585</v>
      </c>
      <c r="D3410" t="s">
        <v>406</v>
      </c>
      <c r="E3410" t="s">
        <v>423</v>
      </c>
    </row>
    <row r="3411" spans="2:5">
      <c r="B3411" t="s">
        <v>5358</v>
      </c>
      <c r="C3411">
        <v>512624</v>
      </c>
      <c r="D3411" t="s">
        <v>406</v>
      </c>
      <c r="E3411" t="s">
        <v>428</v>
      </c>
    </row>
    <row r="3412" spans="2:5">
      <c r="B3412" t="s">
        <v>5359</v>
      </c>
      <c r="C3412">
        <v>505817</v>
      </c>
      <c r="D3412" t="s">
        <v>406</v>
      </c>
      <c r="E3412" t="s">
        <v>761</v>
      </c>
    </row>
    <row r="3413" spans="2:5">
      <c r="B3413" t="s">
        <v>5360</v>
      </c>
      <c r="C3413">
        <v>505817</v>
      </c>
      <c r="D3413" t="s">
        <v>406</v>
      </c>
      <c r="E3413" t="s">
        <v>761</v>
      </c>
    </row>
    <row r="3414" spans="2:5">
      <c r="B3414" t="s">
        <v>5361</v>
      </c>
      <c r="C3414">
        <v>526075</v>
      </c>
      <c r="D3414" t="s">
        <v>406</v>
      </c>
      <c r="E3414" t="s">
        <v>444</v>
      </c>
    </row>
    <row r="3415" spans="2:5">
      <c r="B3415" t="s">
        <v>5362</v>
      </c>
      <c r="C3415">
        <v>530517</v>
      </c>
      <c r="D3415" t="s">
        <v>5363</v>
      </c>
      <c r="E3415" t="s">
        <v>832</v>
      </c>
    </row>
    <row r="3416" spans="2:5">
      <c r="B3416" t="s">
        <v>5364</v>
      </c>
      <c r="C3416" t="s">
        <v>406</v>
      </c>
      <c r="D3416" t="s">
        <v>5365</v>
      </c>
      <c r="E3416" t="s">
        <v>417</v>
      </c>
    </row>
    <row r="3417" spans="2:5">
      <c r="B3417" t="s">
        <v>5366</v>
      </c>
      <c r="C3417">
        <v>532124</v>
      </c>
      <c r="D3417" t="s">
        <v>406</v>
      </c>
      <c r="E3417" t="s">
        <v>607</v>
      </c>
    </row>
    <row r="3418" spans="2:5">
      <c r="B3418" t="s">
        <v>5367</v>
      </c>
      <c r="C3418">
        <v>532124</v>
      </c>
      <c r="D3418" t="s">
        <v>406</v>
      </c>
      <c r="E3418" t="s">
        <v>607</v>
      </c>
    </row>
    <row r="3419" spans="2:5">
      <c r="B3419" t="s">
        <v>5368</v>
      </c>
      <c r="C3419">
        <v>500111</v>
      </c>
      <c r="D3419" t="s">
        <v>5369</v>
      </c>
      <c r="E3419" t="s">
        <v>423</v>
      </c>
    </row>
    <row r="3420" spans="2:5">
      <c r="B3420" t="s">
        <v>5370</v>
      </c>
      <c r="C3420">
        <v>503162</v>
      </c>
      <c r="D3420" t="s">
        <v>406</v>
      </c>
      <c r="E3420" t="s">
        <v>421</v>
      </c>
    </row>
    <row r="3421" spans="2:5">
      <c r="B3421" t="s">
        <v>5371</v>
      </c>
      <c r="C3421">
        <v>532712</v>
      </c>
      <c r="D3421" t="s">
        <v>5372</v>
      </c>
      <c r="E3421" t="s">
        <v>1350</v>
      </c>
    </row>
    <row r="3422" spans="2:5">
      <c r="B3422" t="s">
        <v>5373</v>
      </c>
      <c r="C3422">
        <v>590106</v>
      </c>
      <c r="D3422" t="s">
        <v>5374</v>
      </c>
      <c r="E3422" t="s">
        <v>389</v>
      </c>
    </row>
    <row r="3423" spans="2:5">
      <c r="B3423" t="s">
        <v>5375</v>
      </c>
      <c r="C3423">
        <v>590095</v>
      </c>
      <c r="D3423" t="s">
        <v>5376</v>
      </c>
      <c r="E3423" t="s">
        <v>389</v>
      </c>
    </row>
    <row r="3424" spans="2:5">
      <c r="B3424" t="s">
        <v>5377</v>
      </c>
      <c r="C3424">
        <v>590113</v>
      </c>
      <c r="D3424" t="s">
        <v>5378</v>
      </c>
      <c r="E3424" t="s">
        <v>389</v>
      </c>
    </row>
    <row r="3425" spans="2:5">
      <c r="B3425" t="s">
        <v>5379</v>
      </c>
      <c r="C3425">
        <v>590104</v>
      </c>
      <c r="D3425" t="s">
        <v>5380</v>
      </c>
      <c r="E3425" t="s">
        <v>389</v>
      </c>
    </row>
    <row r="3426" spans="2:5">
      <c r="B3426" t="s">
        <v>5381</v>
      </c>
      <c r="C3426">
        <v>590103</v>
      </c>
      <c r="D3426" t="s">
        <v>5382</v>
      </c>
      <c r="E3426" t="s">
        <v>389</v>
      </c>
    </row>
    <row r="3427" spans="2:5">
      <c r="B3427" t="s">
        <v>5383</v>
      </c>
      <c r="C3427">
        <v>590108</v>
      </c>
      <c r="D3427" t="s">
        <v>5384</v>
      </c>
      <c r="E3427" t="s">
        <v>389</v>
      </c>
    </row>
    <row r="3428" spans="2:5">
      <c r="B3428" t="s">
        <v>5385</v>
      </c>
      <c r="C3428">
        <v>590109</v>
      </c>
      <c r="D3428" t="s">
        <v>5386</v>
      </c>
      <c r="E3428" t="s">
        <v>389</v>
      </c>
    </row>
    <row r="3429" spans="2:5">
      <c r="B3429" t="s">
        <v>5387</v>
      </c>
      <c r="C3429">
        <v>540709</v>
      </c>
      <c r="D3429" t="s">
        <v>5388</v>
      </c>
      <c r="E3429" t="s">
        <v>464</v>
      </c>
    </row>
    <row r="3430" spans="2:5">
      <c r="B3430" t="s">
        <v>5389</v>
      </c>
      <c r="C3430">
        <v>523445</v>
      </c>
      <c r="D3430" t="s">
        <v>5390</v>
      </c>
      <c r="E3430" t="s">
        <v>804</v>
      </c>
    </row>
    <row r="3431" spans="2:5">
      <c r="B3431" t="s">
        <v>5391</v>
      </c>
      <c r="C3431">
        <v>500325</v>
      </c>
      <c r="D3431" t="s">
        <v>5392</v>
      </c>
      <c r="E3431" t="s">
        <v>537</v>
      </c>
    </row>
    <row r="3432" spans="2:5">
      <c r="B3432" t="s">
        <v>5393</v>
      </c>
      <c r="C3432">
        <v>500390</v>
      </c>
      <c r="D3432" t="s">
        <v>5394</v>
      </c>
      <c r="E3432" t="s">
        <v>545</v>
      </c>
    </row>
    <row r="3433" spans="2:5">
      <c r="B3433" t="s">
        <v>5395</v>
      </c>
      <c r="C3433">
        <v>533107</v>
      </c>
      <c r="D3433" t="s">
        <v>5396</v>
      </c>
      <c r="E3433" t="s">
        <v>879</v>
      </c>
    </row>
    <row r="3434" spans="2:5">
      <c r="B3434" t="s">
        <v>5397</v>
      </c>
      <c r="C3434">
        <v>540767</v>
      </c>
      <c r="D3434" t="s">
        <v>5398</v>
      </c>
      <c r="E3434" t="s">
        <v>2812</v>
      </c>
    </row>
    <row r="3435" spans="2:5">
      <c r="B3435" t="s">
        <v>5399</v>
      </c>
      <c r="C3435">
        <v>532939</v>
      </c>
      <c r="D3435" t="s">
        <v>5400</v>
      </c>
      <c r="E3435" t="s">
        <v>545</v>
      </c>
    </row>
    <row r="3436" spans="2:5">
      <c r="B3436" t="s">
        <v>5401</v>
      </c>
      <c r="C3436">
        <v>511712</v>
      </c>
      <c r="D3436" t="s">
        <v>406</v>
      </c>
      <c r="E3436" t="s">
        <v>389</v>
      </c>
    </row>
    <row r="3437" spans="2:5">
      <c r="B3437" t="s">
        <v>5402</v>
      </c>
      <c r="C3437">
        <v>539760</v>
      </c>
      <c r="D3437" t="s">
        <v>406</v>
      </c>
      <c r="E3437" t="s">
        <v>704</v>
      </c>
    </row>
    <row r="3438" spans="2:5">
      <c r="B3438" t="s">
        <v>5403</v>
      </c>
      <c r="C3438">
        <v>532915</v>
      </c>
      <c r="D3438" t="s">
        <v>5404</v>
      </c>
      <c r="E3438" t="s">
        <v>389</v>
      </c>
    </row>
    <row r="3439" spans="2:5">
      <c r="B3439" t="s">
        <v>5405</v>
      </c>
      <c r="C3439">
        <v>540426</v>
      </c>
      <c r="D3439" t="s">
        <v>406</v>
      </c>
      <c r="E3439" t="s">
        <v>492</v>
      </c>
    </row>
    <row r="3440" spans="2:5">
      <c r="B3440" t="s">
        <v>5406</v>
      </c>
      <c r="C3440">
        <v>513043</v>
      </c>
      <c r="D3440" t="s">
        <v>406</v>
      </c>
      <c r="E3440" t="s">
        <v>729</v>
      </c>
    </row>
    <row r="3441" spans="2:5">
      <c r="B3441" t="s">
        <v>5407</v>
      </c>
      <c r="C3441">
        <v>512487</v>
      </c>
      <c r="D3441" t="s">
        <v>406</v>
      </c>
      <c r="E3441" t="s">
        <v>428</v>
      </c>
    </row>
    <row r="3442" spans="2:5">
      <c r="B3442" t="s">
        <v>5408</v>
      </c>
      <c r="C3442">
        <v>505658</v>
      </c>
      <c r="D3442" t="s">
        <v>406</v>
      </c>
      <c r="E3442" t="s">
        <v>414</v>
      </c>
    </row>
    <row r="3443" spans="2:5">
      <c r="B3443" t="s">
        <v>5409</v>
      </c>
      <c r="C3443">
        <v>504360</v>
      </c>
      <c r="D3443" t="s">
        <v>406</v>
      </c>
      <c r="E3443" t="s">
        <v>428</v>
      </c>
    </row>
    <row r="3444" spans="2:5">
      <c r="B3444" t="s">
        <v>5410</v>
      </c>
      <c r="C3444">
        <v>511149</v>
      </c>
      <c r="D3444" t="s">
        <v>406</v>
      </c>
      <c r="E3444" t="s">
        <v>827</v>
      </c>
    </row>
    <row r="3445" spans="2:5">
      <c r="B3445" t="s">
        <v>5411</v>
      </c>
      <c r="C3445">
        <v>530919</v>
      </c>
      <c r="D3445" t="s">
        <v>5412</v>
      </c>
      <c r="E3445" t="s">
        <v>3746</v>
      </c>
    </row>
    <row r="3446" spans="2:5">
      <c r="B3446" t="s">
        <v>5413</v>
      </c>
      <c r="C3446" t="s">
        <v>406</v>
      </c>
      <c r="D3446" t="s">
        <v>5414</v>
      </c>
      <c r="E3446" t="s">
        <v>3746</v>
      </c>
    </row>
    <row r="3447" spans="2:5">
      <c r="B3447" t="s">
        <v>5415</v>
      </c>
      <c r="C3447">
        <v>532923</v>
      </c>
      <c r="D3447" t="s">
        <v>5416</v>
      </c>
      <c r="E3447" t="s">
        <v>520</v>
      </c>
    </row>
    <row r="3448" spans="2:5">
      <c r="B3448" t="s">
        <v>5417</v>
      </c>
      <c r="C3448">
        <v>535322</v>
      </c>
      <c r="D3448" t="s">
        <v>5418</v>
      </c>
      <c r="E3448" t="s">
        <v>464</v>
      </c>
    </row>
    <row r="3449" spans="2:5">
      <c r="B3449" t="s">
        <v>5419</v>
      </c>
      <c r="C3449">
        <v>532687</v>
      </c>
      <c r="D3449" t="s">
        <v>5420</v>
      </c>
      <c r="E3449" t="s">
        <v>2399</v>
      </c>
    </row>
    <row r="3450" spans="2:5">
      <c r="B3450" t="s">
        <v>5421</v>
      </c>
      <c r="C3450">
        <v>532687</v>
      </c>
      <c r="D3450" t="s">
        <v>5420</v>
      </c>
      <c r="E3450" t="s">
        <v>2399</v>
      </c>
    </row>
    <row r="3451" spans="2:5">
      <c r="B3451" t="s">
        <v>5422</v>
      </c>
      <c r="C3451">
        <v>524218</v>
      </c>
      <c r="D3451" t="s">
        <v>406</v>
      </c>
      <c r="E3451" t="s">
        <v>444</v>
      </c>
    </row>
    <row r="3452" spans="2:5">
      <c r="B3452" t="s">
        <v>5423</v>
      </c>
      <c r="C3452">
        <v>505509</v>
      </c>
      <c r="D3452" t="s">
        <v>5424</v>
      </c>
      <c r="E3452" t="s">
        <v>526</v>
      </c>
    </row>
    <row r="3453" spans="2:5">
      <c r="B3453" t="s">
        <v>5425</v>
      </c>
      <c r="C3453">
        <v>515085</v>
      </c>
      <c r="D3453" t="s">
        <v>406</v>
      </c>
      <c r="E3453" t="s">
        <v>683</v>
      </c>
    </row>
    <row r="3454" spans="2:5">
      <c r="B3454" t="s">
        <v>5426</v>
      </c>
      <c r="C3454">
        <v>519191</v>
      </c>
      <c r="D3454" t="s">
        <v>5427</v>
      </c>
      <c r="E3454" t="s">
        <v>5428</v>
      </c>
    </row>
    <row r="3455" spans="2:5">
      <c r="B3455" t="s">
        <v>5429</v>
      </c>
      <c r="C3455">
        <v>505368</v>
      </c>
      <c r="D3455" t="s">
        <v>5430</v>
      </c>
      <c r="E3455" t="s">
        <v>414</v>
      </c>
    </row>
    <row r="3456" spans="2:5">
      <c r="B3456" t="s">
        <v>5431</v>
      </c>
      <c r="C3456">
        <v>531888</v>
      </c>
      <c r="D3456" t="s">
        <v>406</v>
      </c>
      <c r="E3456" t="s">
        <v>414</v>
      </c>
    </row>
    <row r="3457" spans="2:5">
      <c r="B3457" t="s">
        <v>5432</v>
      </c>
      <c r="C3457">
        <v>539669</v>
      </c>
      <c r="D3457" t="s">
        <v>406</v>
      </c>
      <c r="E3457" t="s">
        <v>423</v>
      </c>
    </row>
    <row r="3458" spans="2:5">
      <c r="B3458" t="s">
        <v>5433</v>
      </c>
      <c r="C3458">
        <v>531952</v>
      </c>
      <c r="D3458" t="s">
        <v>406</v>
      </c>
      <c r="E3458" t="s">
        <v>421</v>
      </c>
    </row>
    <row r="3459" spans="2:5">
      <c r="B3459" t="s">
        <v>5434</v>
      </c>
      <c r="C3459">
        <v>530271</v>
      </c>
      <c r="D3459" t="s">
        <v>406</v>
      </c>
      <c r="E3459" t="s">
        <v>423</v>
      </c>
    </row>
    <row r="3460" spans="2:5">
      <c r="B3460" t="s">
        <v>5435</v>
      </c>
      <c r="C3460">
        <v>532766</v>
      </c>
      <c r="D3460" t="s">
        <v>406</v>
      </c>
      <c r="E3460" t="s">
        <v>804</v>
      </c>
    </row>
    <row r="3461" spans="2:5">
      <c r="B3461" t="s">
        <v>5436</v>
      </c>
      <c r="C3461">
        <v>539435</v>
      </c>
      <c r="D3461" t="s">
        <v>406</v>
      </c>
      <c r="E3461" t="s">
        <v>389</v>
      </c>
    </row>
    <row r="3462" spans="2:5">
      <c r="B3462" t="s">
        <v>5437</v>
      </c>
      <c r="C3462">
        <v>519230</v>
      </c>
      <c r="D3462" t="s">
        <v>406</v>
      </c>
      <c r="E3462" t="s">
        <v>428</v>
      </c>
    </row>
    <row r="3463" spans="2:5">
      <c r="B3463" t="s">
        <v>5438</v>
      </c>
      <c r="C3463">
        <v>520008</v>
      </c>
      <c r="D3463" t="s">
        <v>5439</v>
      </c>
      <c r="E3463" t="s">
        <v>761</v>
      </c>
    </row>
    <row r="3464" spans="2:5">
      <c r="B3464" t="s">
        <v>5440</v>
      </c>
      <c r="C3464">
        <v>540590</v>
      </c>
      <c r="D3464" t="s">
        <v>406</v>
      </c>
      <c r="E3464" t="s">
        <v>736</v>
      </c>
    </row>
    <row r="3465" spans="2:5">
      <c r="B3465" t="s">
        <v>5441</v>
      </c>
      <c r="C3465">
        <v>524480</v>
      </c>
      <c r="D3465" t="s">
        <v>406</v>
      </c>
      <c r="E3465" t="s">
        <v>454</v>
      </c>
    </row>
    <row r="3466" spans="2:5">
      <c r="B3466" t="s">
        <v>5442</v>
      </c>
      <c r="C3466">
        <v>540082</v>
      </c>
      <c r="D3466" t="s">
        <v>406</v>
      </c>
      <c r="E3466" t="s">
        <v>729</v>
      </c>
    </row>
    <row r="3467" spans="2:5">
      <c r="B3467" t="s">
        <v>5443</v>
      </c>
      <c r="C3467">
        <v>504365</v>
      </c>
      <c r="D3467" t="s">
        <v>406</v>
      </c>
      <c r="E3467" t="s">
        <v>389</v>
      </c>
    </row>
    <row r="3468" spans="2:5">
      <c r="B3468" t="s">
        <v>5444</v>
      </c>
      <c r="C3468">
        <v>541151</v>
      </c>
      <c r="D3468" t="s">
        <v>406</v>
      </c>
      <c r="E3468" t="s">
        <v>490</v>
      </c>
    </row>
    <row r="3469" spans="2:5">
      <c r="B3469" t="s">
        <v>5445</v>
      </c>
      <c r="C3469">
        <v>541151</v>
      </c>
      <c r="D3469" t="s">
        <v>406</v>
      </c>
      <c r="E3469" t="s">
        <v>490</v>
      </c>
    </row>
    <row r="3470" spans="2:5">
      <c r="B3470" t="s">
        <v>5446</v>
      </c>
      <c r="C3470">
        <v>507508</v>
      </c>
      <c r="D3470" t="s">
        <v>406</v>
      </c>
      <c r="E3470" t="s">
        <v>1105</v>
      </c>
    </row>
    <row r="3471" spans="2:5">
      <c r="B3471" t="s">
        <v>5447</v>
      </c>
      <c r="C3471">
        <v>530251</v>
      </c>
      <c r="D3471" t="s">
        <v>406</v>
      </c>
      <c r="E3471" t="s">
        <v>428</v>
      </c>
    </row>
    <row r="3472" spans="2:5">
      <c r="B3472" t="s">
        <v>5448</v>
      </c>
      <c r="C3472">
        <v>514177</v>
      </c>
      <c r="D3472" t="s">
        <v>406</v>
      </c>
      <c r="E3472" t="s">
        <v>421</v>
      </c>
    </row>
    <row r="3473" spans="2:5">
      <c r="B3473" t="s">
        <v>5449</v>
      </c>
      <c r="C3473">
        <v>531539</v>
      </c>
      <c r="D3473" t="s">
        <v>406</v>
      </c>
      <c r="E3473" t="s">
        <v>438</v>
      </c>
    </row>
    <row r="3474" spans="2:5">
      <c r="B3474" t="s">
        <v>5450</v>
      </c>
      <c r="C3474">
        <v>526861</v>
      </c>
      <c r="D3474" t="s">
        <v>406</v>
      </c>
      <c r="E3474" t="s">
        <v>414</v>
      </c>
    </row>
    <row r="3475" spans="2:5">
      <c r="B3475" t="s">
        <v>5451</v>
      </c>
      <c r="C3475">
        <v>523021</v>
      </c>
      <c r="D3475" t="s">
        <v>406</v>
      </c>
      <c r="E3475" t="s">
        <v>601</v>
      </c>
    </row>
    <row r="3476" spans="2:5">
      <c r="B3476" t="s">
        <v>5452</v>
      </c>
      <c r="C3476">
        <v>526492</v>
      </c>
      <c r="D3476" t="s">
        <v>406</v>
      </c>
      <c r="E3476" t="s">
        <v>1326</v>
      </c>
    </row>
    <row r="3477" spans="2:5">
      <c r="B3477" t="s">
        <v>5453</v>
      </c>
      <c r="C3477">
        <v>542383</v>
      </c>
      <c r="D3477" t="s">
        <v>5454</v>
      </c>
      <c r="E3477" t="s">
        <v>727</v>
      </c>
    </row>
    <row r="3478" spans="2:5">
      <c r="B3478" t="s">
        <v>5455</v>
      </c>
      <c r="C3478">
        <v>541556</v>
      </c>
      <c r="D3478" t="s">
        <v>5456</v>
      </c>
      <c r="E3478" t="s">
        <v>804</v>
      </c>
    </row>
    <row r="3479" spans="2:5">
      <c r="B3479" t="s">
        <v>5457</v>
      </c>
      <c r="C3479">
        <v>519097</v>
      </c>
      <c r="D3479" t="s">
        <v>406</v>
      </c>
      <c r="E3479" t="s">
        <v>454</v>
      </c>
    </row>
    <row r="3480" spans="2:5">
      <c r="B3480" t="s">
        <v>5458</v>
      </c>
      <c r="C3480">
        <v>526407</v>
      </c>
      <c r="D3480" t="s">
        <v>406</v>
      </c>
      <c r="E3480" t="s">
        <v>520</v>
      </c>
    </row>
    <row r="3481" spans="2:5">
      <c r="B3481" t="s">
        <v>5459</v>
      </c>
      <c r="C3481">
        <v>540843</v>
      </c>
      <c r="D3481" t="s">
        <v>406</v>
      </c>
      <c r="E3481" t="s">
        <v>3187</v>
      </c>
    </row>
    <row r="3482" spans="2:5">
      <c r="B3482" t="s">
        <v>5460</v>
      </c>
      <c r="C3482" t="s">
        <v>406</v>
      </c>
      <c r="D3482" t="s">
        <v>5461</v>
      </c>
      <c r="E3482" t="s">
        <v>417</v>
      </c>
    </row>
    <row r="3483" spans="2:5">
      <c r="B3483" t="s">
        <v>5462</v>
      </c>
      <c r="C3483">
        <v>512618</v>
      </c>
      <c r="D3483" t="s">
        <v>406</v>
      </c>
      <c r="E3483" t="s">
        <v>421</v>
      </c>
    </row>
    <row r="3484" spans="2:5">
      <c r="B3484" t="s">
        <v>5463</v>
      </c>
      <c r="C3484">
        <v>540358</v>
      </c>
      <c r="D3484" t="s">
        <v>406</v>
      </c>
      <c r="E3484" t="s">
        <v>704</v>
      </c>
    </row>
    <row r="3485" spans="2:5">
      <c r="B3485" t="s">
        <v>5464</v>
      </c>
      <c r="C3485">
        <v>500365</v>
      </c>
      <c r="D3485" t="s">
        <v>406</v>
      </c>
      <c r="E3485" t="s">
        <v>438</v>
      </c>
    </row>
    <row r="3486" spans="2:5">
      <c r="B3486" t="s">
        <v>5465</v>
      </c>
      <c r="C3486">
        <v>531447</v>
      </c>
      <c r="D3486" t="s">
        <v>406</v>
      </c>
      <c r="E3486" t="s">
        <v>428</v>
      </c>
    </row>
    <row r="3487" spans="2:5">
      <c r="B3487" t="s">
        <v>5466</v>
      </c>
      <c r="C3487">
        <v>531822</v>
      </c>
      <c r="D3487" t="s">
        <v>406</v>
      </c>
      <c r="E3487" t="s">
        <v>492</v>
      </c>
    </row>
    <row r="3488" spans="2:5">
      <c r="B3488" t="s">
        <v>5467</v>
      </c>
      <c r="C3488">
        <v>532731</v>
      </c>
      <c r="D3488" t="s">
        <v>5468</v>
      </c>
      <c r="E3488" t="s">
        <v>438</v>
      </c>
    </row>
    <row r="3489" spans="2:5">
      <c r="B3489" t="s">
        <v>5469</v>
      </c>
      <c r="C3489">
        <v>505807</v>
      </c>
      <c r="D3489" t="s">
        <v>406</v>
      </c>
      <c r="E3489" t="s">
        <v>1326</v>
      </c>
    </row>
    <row r="3490" spans="2:5">
      <c r="B3490" t="s">
        <v>5470</v>
      </c>
      <c r="C3490">
        <v>502448</v>
      </c>
      <c r="D3490" t="s">
        <v>5471</v>
      </c>
      <c r="E3490" t="s">
        <v>601</v>
      </c>
    </row>
    <row r="3491" spans="2:5">
      <c r="B3491" t="s">
        <v>5472</v>
      </c>
      <c r="C3491">
        <v>500366</v>
      </c>
      <c r="D3491" t="s">
        <v>5473</v>
      </c>
      <c r="E3491" t="s">
        <v>412</v>
      </c>
    </row>
    <row r="3492" spans="2:5">
      <c r="B3492" t="s">
        <v>5474</v>
      </c>
      <c r="C3492">
        <v>500366</v>
      </c>
      <c r="D3492" t="s">
        <v>5473</v>
      </c>
      <c r="E3492" t="s">
        <v>412</v>
      </c>
    </row>
    <row r="3493" spans="2:5">
      <c r="B3493" t="s">
        <v>5475</v>
      </c>
      <c r="C3493">
        <v>542145</v>
      </c>
      <c r="D3493" t="s">
        <v>406</v>
      </c>
      <c r="E3493" t="s">
        <v>428</v>
      </c>
    </row>
    <row r="3494" spans="2:5">
      <c r="B3494" t="s">
        <v>5476</v>
      </c>
      <c r="C3494">
        <v>530991</v>
      </c>
      <c r="D3494" t="s">
        <v>406</v>
      </c>
      <c r="E3494" t="s">
        <v>444</v>
      </c>
    </row>
    <row r="3495" spans="2:5">
      <c r="B3495" t="s">
        <v>5477</v>
      </c>
      <c r="C3495">
        <v>542599</v>
      </c>
      <c r="D3495" t="s">
        <v>5478</v>
      </c>
      <c r="E3495" t="s">
        <v>607</v>
      </c>
    </row>
    <row r="3496" spans="2:5">
      <c r="B3496" t="s">
        <v>5479</v>
      </c>
      <c r="C3496">
        <v>531324</v>
      </c>
      <c r="D3496" t="s">
        <v>406</v>
      </c>
      <c r="E3496" t="s">
        <v>389</v>
      </c>
    </row>
    <row r="3497" spans="2:5">
      <c r="B3497" t="s">
        <v>5480</v>
      </c>
      <c r="C3497">
        <v>533168</v>
      </c>
      <c r="D3497" t="s">
        <v>5481</v>
      </c>
      <c r="E3497" t="s">
        <v>813</v>
      </c>
    </row>
    <row r="3498" spans="2:5">
      <c r="B3498" t="s">
        <v>5482</v>
      </c>
      <c r="C3498">
        <v>533168</v>
      </c>
      <c r="D3498" t="s">
        <v>5481</v>
      </c>
      <c r="E3498" t="s">
        <v>813</v>
      </c>
    </row>
    <row r="3499" spans="2:5">
      <c r="B3499" t="s">
        <v>5483</v>
      </c>
      <c r="C3499">
        <v>517500</v>
      </c>
      <c r="D3499" t="s">
        <v>406</v>
      </c>
      <c r="E3499" t="s">
        <v>414</v>
      </c>
    </row>
    <row r="3500" spans="2:5">
      <c r="B3500" t="s">
        <v>5484</v>
      </c>
      <c r="C3500">
        <v>539922</v>
      </c>
      <c r="D3500" t="s">
        <v>406</v>
      </c>
      <c r="E3500" t="s">
        <v>428</v>
      </c>
    </row>
    <row r="3501" spans="2:5">
      <c r="B3501" t="s">
        <v>5485</v>
      </c>
      <c r="C3501">
        <v>539922</v>
      </c>
      <c r="D3501" t="s">
        <v>406</v>
      </c>
      <c r="E3501" t="s">
        <v>428</v>
      </c>
    </row>
    <row r="3502" spans="2:5">
      <c r="B3502" t="s">
        <v>5486</v>
      </c>
      <c r="C3502">
        <v>526193</v>
      </c>
      <c r="D3502" t="s">
        <v>406</v>
      </c>
      <c r="E3502" t="s">
        <v>683</v>
      </c>
    </row>
    <row r="3503" spans="2:5">
      <c r="B3503" t="s">
        <v>5487</v>
      </c>
      <c r="C3503">
        <v>512047</v>
      </c>
      <c r="D3503" t="s">
        <v>406</v>
      </c>
      <c r="E3503" t="s">
        <v>520</v>
      </c>
    </row>
    <row r="3504" spans="2:5">
      <c r="B3504" t="s">
        <v>5488</v>
      </c>
      <c r="C3504">
        <v>532699</v>
      </c>
      <c r="D3504" t="s">
        <v>5489</v>
      </c>
      <c r="E3504" t="s">
        <v>607</v>
      </c>
    </row>
    <row r="3505" spans="2:5">
      <c r="B3505" t="s">
        <v>5490</v>
      </c>
      <c r="C3505">
        <v>526640</v>
      </c>
      <c r="D3505" t="s">
        <v>406</v>
      </c>
      <c r="E3505" t="s">
        <v>607</v>
      </c>
    </row>
    <row r="3506" spans="2:5">
      <c r="B3506" t="s">
        <v>5491</v>
      </c>
      <c r="C3506">
        <v>532983</v>
      </c>
      <c r="D3506" t="s">
        <v>5492</v>
      </c>
      <c r="E3506" t="s">
        <v>444</v>
      </c>
    </row>
    <row r="3507" spans="2:5">
      <c r="B3507" t="s">
        <v>5493</v>
      </c>
      <c r="C3507">
        <v>511626</v>
      </c>
      <c r="D3507" t="s">
        <v>406</v>
      </c>
      <c r="E3507" t="s">
        <v>423</v>
      </c>
    </row>
    <row r="3508" spans="2:5">
      <c r="B3508" t="s">
        <v>5494</v>
      </c>
      <c r="C3508">
        <v>530179</v>
      </c>
      <c r="D3508" t="s">
        <v>406</v>
      </c>
      <c r="E3508" t="s">
        <v>421</v>
      </c>
    </row>
    <row r="3509" spans="2:5">
      <c r="B3509" t="s">
        <v>5495</v>
      </c>
      <c r="C3509">
        <v>539875</v>
      </c>
      <c r="D3509" t="s">
        <v>406</v>
      </c>
      <c r="E3509" t="s">
        <v>426</v>
      </c>
    </row>
    <row r="3510" spans="2:5">
      <c r="B3510" t="s">
        <v>5496</v>
      </c>
      <c r="C3510">
        <v>500350</v>
      </c>
      <c r="D3510" t="s">
        <v>5497</v>
      </c>
      <c r="E3510" t="s">
        <v>421</v>
      </c>
    </row>
    <row r="3511" spans="2:5">
      <c r="B3511" t="s">
        <v>5498</v>
      </c>
      <c r="C3511">
        <v>531215</v>
      </c>
      <c r="D3511" t="s">
        <v>406</v>
      </c>
      <c r="E3511" t="s">
        <v>704</v>
      </c>
    </row>
    <row r="3512" spans="2:5">
      <c r="B3512" t="s">
        <v>5499</v>
      </c>
      <c r="C3512">
        <v>500367</v>
      </c>
      <c r="D3512" t="s">
        <v>406</v>
      </c>
      <c r="E3512" t="s">
        <v>886</v>
      </c>
    </row>
    <row r="3513" spans="2:5">
      <c r="B3513" t="s">
        <v>5500</v>
      </c>
      <c r="C3513">
        <v>531099</v>
      </c>
      <c r="D3513" t="s">
        <v>406</v>
      </c>
      <c r="E3513" t="s">
        <v>444</v>
      </c>
    </row>
    <row r="3514" spans="2:5">
      <c r="B3514" t="s">
        <v>5501</v>
      </c>
      <c r="C3514">
        <v>509020</v>
      </c>
      <c r="D3514" t="s">
        <v>5502</v>
      </c>
      <c r="E3514" t="s">
        <v>655</v>
      </c>
    </row>
    <row r="3515" spans="2:5">
      <c r="B3515" t="s">
        <v>5503</v>
      </c>
      <c r="C3515">
        <v>500368</v>
      </c>
      <c r="D3515" t="s">
        <v>5504</v>
      </c>
      <c r="E3515" t="s">
        <v>655</v>
      </c>
    </row>
    <row r="3516" spans="2:5">
      <c r="B3516" t="s">
        <v>5505</v>
      </c>
      <c r="C3516">
        <v>540696</v>
      </c>
      <c r="D3516" t="s">
        <v>406</v>
      </c>
      <c r="E3516" t="s">
        <v>428</v>
      </c>
    </row>
    <row r="3517" spans="2:5">
      <c r="B3517" t="s">
        <v>5506</v>
      </c>
      <c r="C3517">
        <v>540696</v>
      </c>
      <c r="D3517" t="s">
        <v>406</v>
      </c>
      <c r="E3517" t="s">
        <v>428</v>
      </c>
    </row>
    <row r="3518" spans="2:5">
      <c r="B3518" t="s">
        <v>5507</v>
      </c>
      <c r="C3518">
        <v>532785</v>
      </c>
      <c r="D3518" t="s">
        <v>5508</v>
      </c>
      <c r="E3518" t="s">
        <v>400</v>
      </c>
    </row>
    <row r="3519" spans="2:5">
      <c r="B3519" t="s">
        <v>5509</v>
      </c>
      <c r="C3519">
        <v>539226</v>
      </c>
      <c r="D3519" t="s">
        <v>406</v>
      </c>
      <c r="E3519" t="s">
        <v>438</v>
      </c>
    </row>
    <row r="3520" spans="2:5">
      <c r="B3520" t="s">
        <v>5510</v>
      </c>
      <c r="C3520" t="s">
        <v>406</v>
      </c>
      <c r="D3520" t="s">
        <v>5511</v>
      </c>
      <c r="E3520" t="s">
        <v>417</v>
      </c>
    </row>
    <row r="3521" spans="2:5">
      <c r="B3521" t="s">
        <v>5512</v>
      </c>
      <c r="C3521">
        <v>519413</v>
      </c>
      <c r="D3521" t="s">
        <v>406</v>
      </c>
      <c r="E3521" t="s">
        <v>428</v>
      </c>
    </row>
    <row r="3522" spans="2:5">
      <c r="B3522" t="s">
        <v>5513</v>
      </c>
      <c r="C3522">
        <v>530449</v>
      </c>
      <c r="D3522" t="s">
        <v>406</v>
      </c>
      <c r="E3522" t="s">
        <v>526</v>
      </c>
    </row>
    <row r="3523" spans="2:5">
      <c r="B3523" t="s">
        <v>5514</v>
      </c>
      <c r="C3523">
        <v>533552</v>
      </c>
      <c r="D3523" t="s">
        <v>5515</v>
      </c>
      <c r="E3523" t="s">
        <v>520</v>
      </c>
    </row>
    <row r="3524" spans="2:5">
      <c r="B3524" t="s">
        <v>5516</v>
      </c>
      <c r="C3524">
        <v>533470</v>
      </c>
      <c r="D3524" t="s">
        <v>5517</v>
      </c>
      <c r="E3524" t="s">
        <v>901</v>
      </c>
    </row>
    <row r="3525" spans="2:5">
      <c r="B3525" t="s">
        <v>5518</v>
      </c>
      <c r="C3525">
        <v>504335</v>
      </c>
      <c r="D3525" t="s">
        <v>406</v>
      </c>
      <c r="E3525" t="s">
        <v>428</v>
      </c>
    </row>
    <row r="3526" spans="2:5">
      <c r="B3526" t="s">
        <v>5519</v>
      </c>
      <c r="C3526">
        <v>517035</v>
      </c>
      <c r="D3526" t="s">
        <v>406</v>
      </c>
      <c r="E3526" t="s">
        <v>948</v>
      </c>
    </row>
    <row r="3527" spans="2:5">
      <c r="B3527" t="s">
        <v>5520</v>
      </c>
      <c r="C3527">
        <v>542034</v>
      </c>
      <c r="D3527" t="s">
        <v>406</v>
      </c>
      <c r="E3527" t="s">
        <v>520</v>
      </c>
    </row>
    <row r="3528" spans="2:5">
      <c r="B3528" t="s">
        <v>5521</v>
      </c>
      <c r="C3528">
        <v>532604</v>
      </c>
      <c r="D3528" t="s">
        <v>5522</v>
      </c>
      <c r="E3528" t="s">
        <v>438</v>
      </c>
    </row>
    <row r="3529" spans="2:5">
      <c r="B3529" t="s">
        <v>5523</v>
      </c>
      <c r="C3529">
        <v>540497</v>
      </c>
      <c r="D3529" t="s">
        <v>5524</v>
      </c>
      <c r="E3529" t="s">
        <v>930</v>
      </c>
    </row>
    <row r="3530" spans="2:5">
      <c r="B3530" t="s">
        <v>5525</v>
      </c>
      <c r="C3530">
        <v>534598</v>
      </c>
      <c r="D3530" t="s">
        <v>5526</v>
      </c>
      <c r="E3530" t="s">
        <v>545</v>
      </c>
    </row>
    <row r="3531" spans="2:5">
      <c r="B3531" t="s">
        <v>5527</v>
      </c>
      <c r="C3531">
        <v>539450</v>
      </c>
      <c r="D3531" t="s">
        <v>5528</v>
      </c>
      <c r="E3531" t="s">
        <v>588</v>
      </c>
    </row>
    <row r="3532" spans="2:5">
      <c r="B3532" t="s">
        <v>5529</v>
      </c>
      <c r="C3532">
        <v>532316</v>
      </c>
      <c r="D3532" t="s">
        <v>5530</v>
      </c>
      <c r="E3532" t="s">
        <v>5531</v>
      </c>
    </row>
    <row r="3533" spans="2:5">
      <c r="B3533" t="s">
        <v>5532</v>
      </c>
      <c r="C3533">
        <v>540048</v>
      </c>
      <c r="D3533" t="s">
        <v>5533</v>
      </c>
      <c r="E3533" t="s">
        <v>520</v>
      </c>
    </row>
    <row r="3534" spans="2:5">
      <c r="B3534" t="s">
        <v>5534</v>
      </c>
      <c r="C3534">
        <v>536710</v>
      </c>
      <c r="D3534" t="s">
        <v>406</v>
      </c>
      <c r="E3534" t="s">
        <v>423</v>
      </c>
    </row>
    <row r="3535" spans="2:5">
      <c r="B3535" t="s">
        <v>5535</v>
      </c>
      <c r="C3535">
        <v>513515</v>
      </c>
      <c r="D3535" t="s">
        <v>406</v>
      </c>
      <c r="E3535" t="s">
        <v>421</v>
      </c>
    </row>
    <row r="3536" spans="2:5">
      <c r="B3536" t="s">
        <v>5536</v>
      </c>
      <c r="C3536">
        <v>531307</v>
      </c>
      <c r="D3536" t="s">
        <v>406</v>
      </c>
      <c r="E3536" t="s">
        <v>421</v>
      </c>
    </row>
    <row r="3537" spans="2:5">
      <c r="B3537" t="s">
        <v>5537</v>
      </c>
      <c r="C3537" t="s">
        <v>406</v>
      </c>
      <c r="D3537" t="s">
        <v>5538</v>
      </c>
      <c r="E3537" t="s">
        <v>417</v>
      </c>
    </row>
    <row r="3538" spans="2:5">
      <c r="B3538" t="s">
        <v>5539</v>
      </c>
      <c r="C3538">
        <v>538876</v>
      </c>
      <c r="D3538" t="s">
        <v>406</v>
      </c>
      <c r="E3538" t="s">
        <v>423</v>
      </c>
    </row>
    <row r="3539" spans="2:5">
      <c r="B3539" t="s">
        <v>5540</v>
      </c>
      <c r="C3539">
        <v>535621</v>
      </c>
      <c r="D3539" t="s">
        <v>406</v>
      </c>
      <c r="E3539" t="s">
        <v>492</v>
      </c>
    </row>
    <row r="3540" spans="2:5">
      <c r="B3540" t="s">
        <v>5541</v>
      </c>
      <c r="C3540">
        <v>503622</v>
      </c>
      <c r="D3540" t="s">
        <v>406</v>
      </c>
      <c r="E3540" t="s">
        <v>389</v>
      </c>
    </row>
    <row r="3541" spans="2:5">
      <c r="B3541" t="s">
        <v>5542</v>
      </c>
      <c r="C3541">
        <v>514197</v>
      </c>
      <c r="D3541" t="s">
        <v>406</v>
      </c>
      <c r="E3541" t="s">
        <v>421</v>
      </c>
    </row>
    <row r="3542" spans="2:5">
      <c r="B3542" t="s">
        <v>5543</v>
      </c>
      <c r="C3542">
        <v>540081</v>
      </c>
      <c r="D3542" t="s">
        <v>5544</v>
      </c>
      <c r="E3542" t="s">
        <v>930</v>
      </c>
    </row>
    <row r="3543" spans="2:5">
      <c r="B3543" t="s">
        <v>5545</v>
      </c>
      <c r="C3543">
        <v>539112</v>
      </c>
      <c r="D3543" t="s">
        <v>406</v>
      </c>
      <c r="E3543" t="s">
        <v>492</v>
      </c>
    </row>
    <row r="3544" spans="2:5">
      <c r="B3544" t="s">
        <v>5546</v>
      </c>
      <c r="C3544">
        <v>530267</v>
      </c>
      <c r="D3544" t="s">
        <v>406</v>
      </c>
      <c r="E3544" t="s">
        <v>414</v>
      </c>
    </row>
    <row r="3545" spans="2:5">
      <c r="B3545" t="s">
        <v>5547</v>
      </c>
      <c r="C3545">
        <v>530461</v>
      </c>
      <c r="D3545" t="s">
        <v>406</v>
      </c>
      <c r="E3545" t="s">
        <v>486</v>
      </c>
    </row>
    <row r="3546" spans="2:5">
      <c r="B3546" t="s">
        <v>5548</v>
      </c>
      <c r="C3546">
        <v>540132</v>
      </c>
      <c r="D3546" t="s">
        <v>406</v>
      </c>
      <c r="E3546" t="s">
        <v>428</v>
      </c>
    </row>
    <row r="3547" spans="2:5">
      <c r="B3547" t="s">
        <v>5549</v>
      </c>
      <c r="C3547">
        <v>540132</v>
      </c>
      <c r="D3547" t="s">
        <v>406</v>
      </c>
      <c r="E3547" t="s">
        <v>428</v>
      </c>
    </row>
    <row r="3548" spans="2:5">
      <c r="B3548" t="s">
        <v>5550</v>
      </c>
      <c r="C3548">
        <v>531869</v>
      </c>
      <c r="D3548" t="s">
        <v>406</v>
      </c>
      <c r="E3548" t="s">
        <v>711</v>
      </c>
    </row>
    <row r="3549" spans="2:5">
      <c r="B3549" t="s">
        <v>5551</v>
      </c>
      <c r="C3549">
        <v>532710</v>
      </c>
      <c r="D3549" t="s">
        <v>5552</v>
      </c>
      <c r="E3549" t="s">
        <v>804</v>
      </c>
    </row>
    <row r="3550" spans="2:5">
      <c r="B3550" t="s">
        <v>5553</v>
      </c>
      <c r="C3550">
        <v>539346</v>
      </c>
      <c r="D3550" t="s">
        <v>5554</v>
      </c>
      <c r="E3550" t="s">
        <v>1001</v>
      </c>
    </row>
    <row r="3551" spans="2:5">
      <c r="B3551" t="s">
        <v>5555</v>
      </c>
      <c r="C3551">
        <v>506642</v>
      </c>
      <c r="D3551" t="s">
        <v>406</v>
      </c>
      <c r="E3551" t="s">
        <v>454</v>
      </c>
    </row>
    <row r="3552" spans="2:5">
      <c r="B3552" t="s">
        <v>5556</v>
      </c>
      <c r="C3552">
        <v>540821</v>
      </c>
      <c r="D3552" t="s">
        <v>406</v>
      </c>
      <c r="E3552" t="s">
        <v>1145</v>
      </c>
    </row>
    <row r="3553" spans="2:5">
      <c r="B3553" t="s">
        <v>5557</v>
      </c>
      <c r="C3553">
        <v>532034</v>
      </c>
      <c r="D3553" t="s">
        <v>406</v>
      </c>
      <c r="E3553" t="s">
        <v>588</v>
      </c>
    </row>
    <row r="3554" spans="2:5">
      <c r="B3554" t="s">
        <v>5558</v>
      </c>
      <c r="C3554">
        <v>531448</v>
      </c>
      <c r="D3554" t="s">
        <v>406</v>
      </c>
      <c r="E3554" t="s">
        <v>827</v>
      </c>
    </row>
    <row r="3555" spans="2:5">
      <c r="B3555" t="s">
        <v>5559</v>
      </c>
      <c r="C3555">
        <v>523025</v>
      </c>
      <c r="D3555" t="s">
        <v>406</v>
      </c>
      <c r="E3555" t="s">
        <v>520</v>
      </c>
    </row>
    <row r="3556" spans="2:5">
      <c r="B3556" t="s">
        <v>5560</v>
      </c>
      <c r="C3556">
        <v>523025</v>
      </c>
      <c r="D3556" t="s">
        <v>406</v>
      </c>
      <c r="E3556" t="s">
        <v>520</v>
      </c>
    </row>
    <row r="3557" spans="2:5">
      <c r="B3557" t="s">
        <v>5561</v>
      </c>
      <c r="C3557">
        <v>502090</v>
      </c>
      <c r="D3557" t="s">
        <v>5562</v>
      </c>
      <c r="E3557" t="s">
        <v>419</v>
      </c>
    </row>
    <row r="3558" spans="2:5">
      <c r="B3558" t="s">
        <v>5563</v>
      </c>
      <c r="C3558">
        <v>540715</v>
      </c>
      <c r="D3558" t="s">
        <v>406</v>
      </c>
      <c r="E3558" t="s">
        <v>520</v>
      </c>
    </row>
    <row r="3559" spans="2:5">
      <c r="B3559" t="s">
        <v>5564</v>
      </c>
      <c r="C3559">
        <v>532092</v>
      </c>
      <c r="D3559" t="s">
        <v>406</v>
      </c>
      <c r="E3559" t="s">
        <v>423</v>
      </c>
    </row>
    <row r="3560" spans="2:5">
      <c r="B3560" t="s">
        <v>5565</v>
      </c>
      <c r="C3560">
        <v>507663</v>
      </c>
      <c r="D3560" t="s">
        <v>406</v>
      </c>
      <c r="E3560" t="s">
        <v>655</v>
      </c>
    </row>
    <row r="3561" spans="2:5">
      <c r="B3561" t="s">
        <v>5566</v>
      </c>
      <c r="C3561">
        <v>511254</v>
      </c>
      <c r="D3561" t="s">
        <v>406</v>
      </c>
      <c r="E3561" t="s">
        <v>423</v>
      </c>
    </row>
    <row r="3562" spans="2:5">
      <c r="B3562" t="s">
        <v>5567</v>
      </c>
      <c r="C3562">
        <v>526085</v>
      </c>
      <c r="D3562" t="s">
        <v>406</v>
      </c>
      <c r="E3562" t="s">
        <v>607</v>
      </c>
    </row>
    <row r="3563" spans="2:5">
      <c r="B3563" t="s">
        <v>5568</v>
      </c>
      <c r="C3563" t="s">
        <v>406</v>
      </c>
      <c r="D3563" t="s">
        <v>5569</v>
      </c>
      <c r="E3563" t="s">
        <v>417</v>
      </c>
    </row>
    <row r="3564" spans="2:5">
      <c r="B3564" t="s">
        <v>5570</v>
      </c>
      <c r="C3564">
        <v>540143</v>
      </c>
      <c r="D3564" t="s">
        <v>406</v>
      </c>
      <c r="E3564" t="s">
        <v>392</v>
      </c>
    </row>
    <row r="3565" spans="2:5">
      <c r="B3565" t="s">
        <v>5571</v>
      </c>
      <c r="C3565">
        <v>540143</v>
      </c>
      <c r="D3565" t="s">
        <v>406</v>
      </c>
      <c r="E3565" t="s">
        <v>392</v>
      </c>
    </row>
    <row r="3566" spans="2:5">
      <c r="B3566" t="s">
        <v>5572</v>
      </c>
      <c r="C3566">
        <v>511533</v>
      </c>
      <c r="D3566" t="s">
        <v>406</v>
      </c>
      <c r="E3566" t="s">
        <v>464</v>
      </c>
    </row>
    <row r="3567" spans="2:5">
      <c r="B3567" t="s">
        <v>5573</v>
      </c>
      <c r="C3567">
        <v>503691</v>
      </c>
      <c r="D3567" t="s">
        <v>406</v>
      </c>
      <c r="E3567" t="s">
        <v>1145</v>
      </c>
    </row>
    <row r="3568" spans="2:5">
      <c r="B3568" t="s">
        <v>5574</v>
      </c>
      <c r="C3568">
        <v>532841</v>
      </c>
      <c r="D3568" t="s">
        <v>406</v>
      </c>
      <c r="E3568" t="s">
        <v>419</v>
      </c>
    </row>
    <row r="3569" spans="2:5">
      <c r="B3569" t="s">
        <v>5575</v>
      </c>
      <c r="C3569">
        <v>539660</v>
      </c>
      <c r="D3569" t="s">
        <v>406</v>
      </c>
      <c r="E3569" t="s">
        <v>389</v>
      </c>
    </row>
    <row r="3570" spans="2:5">
      <c r="B3570" t="s">
        <v>5576</v>
      </c>
      <c r="C3570">
        <v>538557</v>
      </c>
      <c r="D3570" t="s">
        <v>406</v>
      </c>
      <c r="E3570" t="s">
        <v>428</v>
      </c>
    </row>
    <row r="3571" spans="2:5">
      <c r="B3571" t="s">
        <v>5577</v>
      </c>
      <c r="C3571">
        <v>531931</v>
      </c>
      <c r="D3571" t="s">
        <v>406</v>
      </c>
      <c r="E3571" t="s">
        <v>827</v>
      </c>
    </row>
    <row r="3572" spans="2:5">
      <c r="B3572" t="s">
        <v>5578</v>
      </c>
      <c r="C3572">
        <v>530905</v>
      </c>
      <c r="D3572" t="s">
        <v>406</v>
      </c>
      <c r="E3572" t="s">
        <v>423</v>
      </c>
    </row>
    <row r="3573" spans="2:5">
      <c r="B3573" t="s">
        <v>5579</v>
      </c>
      <c r="C3573">
        <v>540066</v>
      </c>
      <c r="D3573" t="s">
        <v>406</v>
      </c>
      <c r="E3573" t="s">
        <v>761</v>
      </c>
    </row>
    <row r="3574" spans="2:5">
      <c r="B3574" t="s">
        <v>5580</v>
      </c>
      <c r="C3574">
        <v>530265</v>
      </c>
      <c r="D3574" t="s">
        <v>406</v>
      </c>
      <c r="E3574" t="s">
        <v>419</v>
      </c>
    </row>
    <row r="3575" spans="2:5">
      <c r="B3575" t="s">
        <v>5581</v>
      </c>
      <c r="C3575">
        <v>515043</v>
      </c>
      <c r="D3575" t="s">
        <v>406</v>
      </c>
      <c r="E3575" t="s">
        <v>683</v>
      </c>
    </row>
    <row r="3576" spans="2:5">
      <c r="B3576" t="s">
        <v>5582</v>
      </c>
      <c r="C3576">
        <v>515043</v>
      </c>
      <c r="D3576" t="s">
        <v>406</v>
      </c>
      <c r="E3576" t="s">
        <v>683</v>
      </c>
    </row>
    <row r="3577" spans="2:5">
      <c r="B3577" t="s">
        <v>5583</v>
      </c>
      <c r="C3577" t="s">
        <v>406</v>
      </c>
      <c r="D3577" t="s">
        <v>5584</v>
      </c>
      <c r="E3577" t="s">
        <v>417</v>
      </c>
    </row>
    <row r="3578" spans="2:5">
      <c r="B3578" t="s">
        <v>5585</v>
      </c>
      <c r="C3578" t="s">
        <v>406</v>
      </c>
      <c r="D3578" t="s">
        <v>5586</v>
      </c>
      <c r="E3578" t="s">
        <v>417</v>
      </c>
    </row>
    <row r="3579" spans="2:5">
      <c r="B3579" t="s">
        <v>5587</v>
      </c>
      <c r="C3579">
        <v>590051</v>
      </c>
      <c r="D3579" t="s">
        <v>5588</v>
      </c>
      <c r="E3579" t="s">
        <v>499</v>
      </c>
    </row>
    <row r="3580" spans="2:5">
      <c r="B3580" t="s">
        <v>5589</v>
      </c>
      <c r="C3580">
        <v>511066</v>
      </c>
      <c r="D3580" t="s">
        <v>406</v>
      </c>
      <c r="E3580" t="s">
        <v>423</v>
      </c>
    </row>
    <row r="3581" spans="2:5">
      <c r="B3581" t="s">
        <v>5590</v>
      </c>
      <c r="C3581">
        <v>507315</v>
      </c>
      <c r="D3581" t="s">
        <v>5591</v>
      </c>
      <c r="E3581" t="s">
        <v>1105</v>
      </c>
    </row>
    <row r="3582" spans="2:5">
      <c r="B3582" t="s">
        <v>5592</v>
      </c>
      <c r="C3582">
        <v>532713</v>
      </c>
      <c r="D3582" t="s">
        <v>5593</v>
      </c>
      <c r="E3582" t="s">
        <v>428</v>
      </c>
    </row>
    <row r="3583" spans="2:5">
      <c r="B3583" t="s">
        <v>5594</v>
      </c>
      <c r="C3583">
        <v>540642</v>
      </c>
      <c r="D3583" t="s">
        <v>5595</v>
      </c>
      <c r="E3583" t="s">
        <v>804</v>
      </c>
    </row>
    <row r="3584" spans="2:5">
      <c r="B3584" t="s">
        <v>5596</v>
      </c>
      <c r="C3584">
        <v>540181</v>
      </c>
      <c r="D3584" t="s">
        <v>406</v>
      </c>
      <c r="E3584" t="s">
        <v>423</v>
      </c>
    </row>
    <row r="3585" spans="2:5">
      <c r="B3585" t="s">
        <v>5597</v>
      </c>
      <c r="C3585">
        <v>526554</v>
      </c>
      <c r="D3585" t="s">
        <v>406</v>
      </c>
      <c r="E3585" t="s">
        <v>601</v>
      </c>
    </row>
    <row r="3586" spans="2:5">
      <c r="B3586" t="s">
        <v>5598</v>
      </c>
      <c r="C3586">
        <v>590056</v>
      </c>
      <c r="D3586" t="s">
        <v>5599</v>
      </c>
      <c r="E3586" t="s">
        <v>421</v>
      </c>
    </row>
    <row r="3587" spans="2:5">
      <c r="B3587" t="s">
        <v>5600</v>
      </c>
      <c r="C3587">
        <v>500370</v>
      </c>
      <c r="D3587" t="s">
        <v>5601</v>
      </c>
      <c r="E3587" t="s">
        <v>428</v>
      </c>
    </row>
    <row r="3588" spans="2:5">
      <c r="B3588" t="s">
        <v>5602</v>
      </c>
      <c r="C3588">
        <v>517059</v>
      </c>
      <c r="D3588" t="s">
        <v>5603</v>
      </c>
      <c r="E3588" t="s">
        <v>704</v>
      </c>
    </row>
    <row r="3589" spans="2:5">
      <c r="B3589" t="s">
        <v>5604</v>
      </c>
      <c r="C3589">
        <v>532005</v>
      </c>
      <c r="D3589" t="s">
        <v>406</v>
      </c>
      <c r="E3589" t="s">
        <v>591</v>
      </c>
    </row>
    <row r="3590" spans="2:5">
      <c r="B3590" t="s">
        <v>5605</v>
      </c>
      <c r="C3590">
        <v>521240</v>
      </c>
      <c r="D3590" t="s">
        <v>406</v>
      </c>
      <c r="E3590" t="s">
        <v>421</v>
      </c>
    </row>
    <row r="3591" spans="2:5">
      <c r="B3591" t="s">
        <v>5606</v>
      </c>
      <c r="C3591">
        <v>511630</v>
      </c>
      <c r="D3591" t="s">
        <v>5607</v>
      </c>
      <c r="E3591" t="s">
        <v>930</v>
      </c>
    </row>
    <row r="3592" spans="2:5">
      <c r="B3592" t="s">
        <v>5608</v>
      </c>
      <c r="C3592">
        <v>520075</v>
      </c>
      <c r="D3592" t="s">
        <v>406</v>
      </c>
      <c r="E3592" t="s">
        <v>761</v>
      </c>
    </row>
    <row r="3593" spans="2:5">
      <c r="B3593" t="s">
        <v>5609</v>
      </c>
      <c r="C3593">
        <v>530617</v>
      </c>
      <c r="D3593" t="s">
        <v>406</v>
      </c>
      <c r="E3593" t="s">
        <v>466</v>
      </c>
    </row>
    <row r="3594" spans="2:5">
      <c r="B3594" t="s">
        <v>5610</v>
      </c>
      <c r="C3594">
        <v>530125</v>
      </c>
      <c r="D3594" t="s">
        <v>406</v>
      </c>
      <c r="E3594" t="s">
        <v>444</v>
      </c>
    </row>
    <row r="3595" spans="2:5">
      <c r="B3595" t="s">
        <v>5611</v>
      </c>
      <c r="C3595">
        <v>500371</v>
      </c>
      <c r="D3595" t="s">
        <v>406</v>
      </c>
      <c r="E3595" t="s">
        <v>775</v>
      </c>
    </row>
    <row r="3596" spans="2:5">
      <c r="B3596" t="s">
        <v>5612</v>
      </c>
      <c r="C3596">
        <v>500371</v>
      </c>
      <c r="D3596" t="s">
        <v>406</v>
      </c>
      <c r="E3596" t="s">
        <v>775</v>
      </c>
    </row>
    <row r="3597" spans="2:5">
      <c r="B3597" t="s">
        <v>5613</v>
      </c>
      <c r="C3597">
        <v>521206</v>
      </c>
      <c r="D3597" t="s">
        <v>406</v>
      </c>
      <c r="E3597" t="s">
        <v>520</v>
      </c>
    </row>
    <row r="3598" spans="2:5">
      <c r="B3598" t="s">
        <v>5614</v>
      </c>
      <c r="C3598">
        <v>530025</v>
      </c>
      <c r="D3598" t="s">
        <v>406</v>
      </c>
      <c r="E3598" t="s">
        <v>827</v>
      </c>
    </row>
    <row r="3599" spans="2:5">
      <c r="B3599" t="s">
        <v>5615</v>
      </c>
      <c r="C3599">
        <v>780015</v>
      </c>
      <c r="D3599" t="s">
        <v>406</v>
      </c>
      <c r="E3599" t="s">
        <v>497</v>
      </c>
    </row>
    <row r="3600" spans="2:5">
      <c r="B3600" t="s">
        <v>5616</v>
      </c>
      <c r="C3600">
        <v>509423</v>
      </c>
      <c r="D3600" t="s">
        <v>406</v>
      </c>
      <c r="E3600" t="s">
        <v>454</v>
      </c>
    </row>
    <row r="3601" spans="2:5">
      <c r="B3601" t="s">
        <v>5617</v>
      </c>
      <c r="C3601">
        <v>521222</v>
      </c>
      <c r="D3601" t="s">
        <v>406</v>
      </c>
      <c r="E3601" t="s">
        <v>520</v>
      </c>
    </row>
    <row r="3602" spans="2:5">
      <c r="B3602" t="s">
        <v>5618</v>
      </c>
      <c r="C3602" t="s">
        <v>406</v>
      </c>
      <c r="D3602" t="s">
        <v>5619</v>
      </c>
      <c r="E3602" t="s">
        <v>497</v>
      </c>
    </row>
    <row r="3603" spans="2:5">
      <c r="B3603" t="s">
        <v>5620</v>
      </c>
      <c r="C3603">
        <v>523116</v>
      </c>
      <c r="D3603" t="s">
        <v>406</v>
      </c>
      <c r="E3603" t="s">
        <v>529</v>
      </c>
    </row>
    <row r="3604" spans="2:5">
      <c r="B3604" t="s">
        <v>5621</v>
      </c>
      <c r="C3604">
        <v>541163</v>
      </c>
      <c r="D3604" t="s">
        <v>5622</v>
      </c>
      <c r="E3604" t="s">
        <v>761</v>
      </c>
    </row>
    <row r="3605" spans="2:5">
      <c r="B3605" t="s">
        <v>5623</v>
      </c>
      <c r="C3605">
        <v>524703</v>
      </c>
      <c r="D3605" t="s">
        <v>406</v>
      </c>
      <c r="E3605" t="s">
        <v>444</v>
      </c>
    </row>
    <row r="3606" spans="2:5">
      <c r="B3606" t="s">
        <v>5624</v>
      </c>
      <c r="C3606">
        <v>504918</v>
      </c>
      <c r="D3606" t="s">
        <v>406</v>
      </c>
      <c r="E3606" t="s">
        <v>386</v>
      </c>
    </row>
    <row r="3607" spans="2:5">
      <c r="B3607" t="s">
        <v>5625</v>
      </c>
      <c r="C3607">
        <v>539392</v>
      </c>
      <c r="D3607" t="s">
        <v>406</v>
      </c>
      <c r="E3607" t="s">
        <v>428</v>
      </c>
    </row>
    <row r="3608" spans="2:5">
      <c r="B3608" t="s">
        <v>5626</v>
      </c>
      <c r="C3608">
        <v>539392</v>
      </c>
      <c r="D3608" t="s">
        <v>406</v>
      </c>
      <c r="E3608" t="s">
        <v>428</v>
      </c>
    </row>
    <row r="3609" spans="2:5">
      <c r="B3609" t="s">
        <v>5627</v>
      </c>
      <c r="C3609">
        <v>516096</v>
      </c>
      <c r="D3609" t="s">
        <v>406</v>
      </c>
      <c r="E3609" t="s">
        <v>400</v>
      </c>
    </row>
    <row r="3610" spans="2:5">
      <c r="B3610" t="s">
        <v>5628</v>
      </c>
      <c r="C3610">
        <v>514234</v>
      </c>
      <c r="D3610" t="s">
        <v>5629</v>
      </c>
      <c r="E3610" t="s">
        <v>421</v>
      </c>
    </row>
    <row r="3611" spans="2:5">
      <c r="B3611" t="s">
        <v>5630</v>
      </c>
      <c r="C3611">
        <v>514234</v>
      </c>
      <c r="D3611" t="s">
        <v>5629</v>
      </c>
      <c r="E3611" t="s">
        <v>421</v>
      </c>
    </row>
    <row r="3612" spans="2:5">
      <c r="B3612" t="s">
        <v>5631</v>
      </c>
      <c r="C3612">
        <v>534618</v>
      </c>
      <c r="D3612" t="s">
        <v>406</v>
      </c>
      <c r="E3612" t="s">
        <v>545</v>
      </c>
    </row>
    <row r="3613" spans="2:5">
      <c r="B3613" t="s">
        <v>5632</v>
      </c>
      <c r="C3613">
        <v>511640</v>
      </c>
      <c r="D3613" t="s">
        <v>406</v>
      </c>
      <c r="E3613" t="s">
        <v>423</v>
      </c>
    </row>
    <row r="3614" spans="2:5">
      <c r="B3614" t="s">
        <v>5633</v>
      </c>
      <c r="C3614">
        <v>526521</v>
      </c>
      <c r="D3614" t="s">
        <v>5634</v>
      </c>
      <c r="E3614" t="s">
        <v>419</v>
      </c>
    </row>
    <row r="3615" spans="2:5">
      <c r="B3615" t="s">
        <v>5635</v>
      </c>
      <c r="C3615">
        <v>540782</v>
      </c>
      <c r="D3615" t="s">
        <v>406</v>
      </c>
      <c r="E3615" t="s">
        <v>607</v>
      </c>
    </row>
    <row r="3616" spans="2:5">
      <c r="B3616" t="s">
        <v>5636</v>
      </c>
      <c r="C3616">
        <v>533411</v>
      </c>
      <c r="D3616" t="s">
        <v>5637</v>
      </c>
      <c r="E3616" t="s">
        <v>1326</v>
      </c>
    </row>
    <row r="3617" spans="2:5">
      <c r="B3617" t="s">
        <v>5638</v>
      </c>
      <c r="C3617">
        <v>530073</v>
      </c>
      <c r="D3617" t="s">
        <v>5639</v>
      </c>
      <c r="E3617" t="s">
        <v>529</v>
      </c>
    </row>
    <row r="3618" spans="2:5">
      <c r="B3618" t="s">
        <v>5640</v>
      </c>
      <c r="C3618" t="s">
        <v>406</v>
      </c>
      <c r="D3618" t="s">
        <v>5641</v>
      </c>
      <c r="E3618" t="s">
        <v>417</v>
      </c>
    </row>
    <row r="3619" spans="2:5">
      <c r="B3619" t="s">
        <v>5642</v>
      </c>
      <c r="C3619">
        <v>531898</v>
      </c>
      <c r="D3619" t="s">
        <v>406</v>
      </c>
      <c r="E3619" t="s">
        <v>409</v>
      </c>
    </row>
    <row r="3620" spans="2:5">
      <c r="B3620" t="s">
        <v>5643</v>
      </c>
      <c r="C3620">
        <v>531569</v>
      </c>
      <c r="D3620" t="s">
        <v>406</v>
      </c>
      <c r="E3620" t="s">
        <v>444</v>
      </c>
    </row>
    <row r="3621" spans="2:5">
      <c r="B3621" t="s">
        <v>5644</v>
      </c>
      <c r="C3621">
        <v>532972</v>
      </c>
      <c r="D3621" t="s">
        <v>406</v>
      </c>
      <c r="E3621" t="s">
        <v>499</v>
      </c>
    </row>
    <row r="3622" spans="2:5">
      <c r="B3622" t="s">
        <v>5645</v>
      </c>
      <c r="C3622">
        <v>532435</v>
      </c>
      <c r="D3622" t="s">
        <v>406</v>
      </c>
      <c r="E3622" t="s">
        <v>492</v>
      </c>
    </row>
    <row r="3623" spans="2:5">
      <c r="B3623" t="s">
        <v>5646</v>
      </c>
      <c r="C3623">
        <v>512062</v>
      </c>
      <c r="D3623" t="s">
        <v>406</v>
      </c>
      <c r="E3623" t="s">
        <v>827</v>
      </c>
    </row>
    <row r="3624" spans="2:5">
      <c r="B3624" t="s">
        <v>5647</v>
      </c>
      <c r="C3624">
        <v>500674</v>
      </c>
      <c r="D3624" t="s">
        <v>5648</v>
      </c>
      <c r="E3624" t="s">
        <v>444</v>
      </c>
    </row>
    <row r="3625" spans="2:5">
      <c r="B3625" t="s">
        <v>5649</v>
      </c>
      <c r="C3625">
        <v>500674</v>
      </c>
      <c r="D3625" t="s">
        <v>5648</v>
      </c>
      <c r="E3625" t="s">
        <v>444</v>
      </c>
    </row>
    <row r="3626" spans="2:5">
      <c r="B3626" t="s">
        <v>5650</v>
      </c>
      <c r="C3626">
        <v>514280</v>
      </c>
      <c r="D3626" t="s">
        <v>406</v>
      </c>
      <c r="E3626" t="s">
        <v>421</v>
      </c>
    </row>
    <row r="3627" spans="2:5">
      <c r="B3627" t="s">
        <v>5651</v>
      </c>
      <c r="C3627">
        <v>530035</v>
      </c>
      <c r="D3627" t="s">
        <v>406</v>
      </c>
      <c r="E3627" t="s">
        <v>421</v>
      </c>
    </row>
    <row r="3628" spans="2:5">
      <c r="B3628" t="s">
        <v>5652</v>
      </c>
      <c r="C3628">
        <v>540822</v>
      </c>
      <c r="D3628" t="s">
        <v>406</v>
      </c>
      <c r="E3628" t="s">
        <v>423</v>
      </c>
    </row>
    <row r="3629" spans="2:5">
      <c r="B3629" t="s">
        <v>5653</v>
      </c>
      <c r="C3629">
        <v>519260</v>
      </c>
      <c r="D3629" t="s">
        <v>5654</v>
      </c>
      <c r="E3629" t="s">
        <v>655</v>
      </c>
    </row>
    <row r="3630" spans="2:5">
      <c r="B3630" t="s">
        <v>5655</v>
      </c>
      <c r="C3630">
        <v>506906</v>
      </c>
      <c r="D3630" t="s">
        <v>406</v>
      </c>
      <c r="E3630" t="s">
        <v>428</v>
      </c>
    </row>
    <row r="3631" spans="2:5">
      <c r="B3631" t="s">
        <v>5656</v>
      </c>
      <c r="C3631">
        <v>519238</v>
      </c>
      <c r="D3631" t="s">
        <v>406</v>
      </c>
      <c r="E3631" t="s">
        <v>604</v>
      </c>
    </row>
    <row r="3632" spans="2:5">
      <c r="B3632" t="s">
        <v>5657</v>
      </c>
      <c r="C3632">
        <v>538992</v>
      </c>
      <c r="D3632" t="s">
        <v>406</v>
      </c>
      <c r="E3632" t="s">
        <v>761</v>
      </c>
    </row>
    <row r="3633" spans="2:5">
      <c r="B3633" t="s">
        <v>5658</v>
      </c>
      <c r="C3633">
        <v>512020</v>
      </c>
      <c r="D3633" t="s">
        <v>406</v>
      </c>
      <c r="E3633" t="s">
        <v>423</v>
      </c>
    </row>
    <row r="3634" spans="2:5">
      <c r="B3634" t="s">
        <v>5659</v>
      </c>
      <c r="C3634">
        <v>512020</v>
      </c>
      <c r="D3634" t="s">
        <v>406</v>
      </c>
      <c r="E3634" t="s">
        <v>423</v>
      </c>
    </row>
    <row r="3635" spans="2:5">
      <c r="B3635" t="s">
        <v>5660</v>
      </c>
      <c r="C3635">
        <v>504614</v>
      </c>
      <c r="D3635" t="s">
        <v>5661</v>
      </c>
      <c r="E3635" t="s">
        <v>438</v>
      </c>
    </row>
    <row r="3636" spans="2:5">
      <c r="B3636" t="s">
        <v>5662</v>
      </c>
      <c r="C3636">
        <v>516032</v>
      </c>
      <c r="D3636" t="s">
        <v>406</v>
      </c>
      <c r="E3636" t="s">
        <v>400</v>
      </c>
    </row>
    <row r="3637" spans="2:5">
      <c r="B3637" t="s">
        <v>5663</v>
      </c>
      <c r="C3637">
        <v>516003</v>
      </c>
      <c r="D3637" t="s">
        <v>406</v>
      </c>
      <c r="E3637" t="s">
        <v>901</v>
      </c>
    </row>
    <row r="3638" spans="2:5">
      <c r="B3638" t="s">
        <v>5664</v>
      </c>
      <c r="C3638">
        <v>519242</v>
      </c>
      <c r="D3638" t="s">
        <v>406</v>
      </c>
      <c r="E3638" t="s">
        <v>655</v>
      </c>
    </row>
    <row r="3639" spans="2:5">
      <c r="B3639" t="s">
        <v>5665</v>
      </c>
      <c r="C3639">
        <v>532163</v>
      </c>
      <c r="D3639" t="s">
        <v>5666</v>
      </c>
      <c r="E3639" t="s">
        <v>409</v>
      </c>
    </row>
    <row r="3640" spans="2:5">
      <c r="B3640" t="s">
        <v>5667</v>
      </c>
      <c r="C3640">
        <v>532163</v>
      </c>
      <c r="D3640" t="s">
        <v>5666</v>
      </c>
      <c r="E3640" t="s">
        <v>409</v>
      </c>
    </row>
    <row r="3641" spans="2:5">
      <c r="B3641" t="s">
        <v>5668</v>
      </c>
      <c r="C3641">
        <v>526885</v>
      </c>
      <c r="D3641" t="s">
        <v>5669</v>
      </c>
      <c r="E3641" t="s">
        <v>421</v>
      </c>
    </row>
    <row r="3642" spans="2:5">
      <c r="B3642" t="s">
        <v>5670</v>
      </c>
      <c r="C3642">
        <v>530993</v>
      </c>
      <c r="D3642" t="s">
        <v>406</v>
      </c>
      <c r="E3642" t="s">
        <v>428</v>
      </c>
    </row>
    <row r="3643" spans="2:5">
      <c r="B3643" t="s">
        <v>5671</v>
      </c>
      <c r="C3643">
        <v>531930</v>
      </c>
      <c r="D3643" t="s">
        <v>406</v>
      </c>
      <c r="E3643" t="s">
        <v>1326</v>
      </c>
    </row>
    <row r="3644" spans="2:5">
      <c r="B3644" t="s">
        <v>5672</v>
      </c>
      <c r="C3644">
        <v>540393</v>
      </c>
      <c r="D3644" t="s">
        <v>406</v>
      </c>
      <c r="E3644" t="s">
        <v>729</v>
      </c>
    </row>
    <row r="3645" spans="2:5">
      <c r="B3645" t="s">
        <v>5673</v>
      </c>
      <c r="C3645">
        <v>514412</v>
      </c>
      <c r="D3645" t="s">
        <v>406</v>
      </c>
      <c r="E3645" t="s">
        <v>520</v>
      </c>
    </row>
    <row r="3646" spans="2:5">
      <c r="B3646" t="s">
        <v>5674</v>
      </c>
      <c r="C3646">
        <v>506190</v>
      </c>
      <c r="D3646" t="s">
        <v>406</v>
      </c>
      <c r="E3646" t="s">
        <v>827</v>
      </c>
    </row>
    <row r="3647" spans="2:5">
      <c r="B3647" t="s">
        <v>5675</v>
      </c>
      <c r="C3647" t="s">
        <v>406</v>
      </c>
      <c r="D3647" t="s">
        <v>5676</v>
      </c>
      <c r="E3647" t="s">
        <v>417</v>
      </c>
    </row>
    <row r="3648" spans="2:5">
      <c r="B3648" t="s">
        <v>5677</v>
      </c>
      <c r="C3648">
        <v>539124</v>
      </c>
      <c r="D3648" t="s">
        <v>406</v>
      </c>
      <c r="E3648" t="s">
        <v>423</v>
      </c>
    </row>
    <row r="3649" spans="2:5">
      <c r="B3649" t="s">
        <v>5678</v>
      </c>
      <c r="C3649">
        <v>506313</v>
      </c>
      <c r="D3649" t="s">
        <v>406</v>
      </c>
      <c r="E3649" t="s">
        <v>934</v>
      </c>
    </row>
    <row r="3650" spans="2:5">
      <c r="B3650" t="s">
        <v>5679</v>
      </c>
      <c r="C3650">
        <v>532663</v>
      </c>
      <c r="D3650" t="s">
        <v>5680</v>
      </c>
      <c r="E3650" t="s">
        <v>392</v>
      </c>
    </row>
    <row r="3651" spans="2:5">
      <c r="B3651" t="s">
        <v>5681</v>
      </c>
      <c r="C3651">
        <v>533259</v>
      </c>
      <c r="D3651" t="s">
        <v>5682</v>
      </c>
      <c r="E3651" t="s">
        <v>595</v>
      </c>
    </row>
    <row r="3652" spans="2:5">
      <c r="B3652" t="s">
        <v>5683</v>
      </c>
      <c r="C3652">
        <v>511076</v>
      </c>
      <c r="D3652" t="s">
        <v>406</v>
      </c>
      <c r="E3652" t="s">
        <v>428</v>
      </c>
    </row>
    <row r="3653" spans="2:5">
      <c r="B3653" t="s">
        <v>5684</v>
      </c>
      <c r="C3653">
        <v>526093</v>
      </c>
      <c r="D3653" t="s">
        <v>5685</v>
      </c>
      <c r="E3653" t="s">
        <v>438</v>
      </c>
    </row>
    <row r="3654" spans="2:5">
      <c r="B3654" t="s">
        <v>5686</v>
      </c>
      <c r="C3654">
        <v>539201</v>
      </c>
      <c r="D3654" t="s">
        <v>406</v>
      </c>
      <c r="E3654" t="s">
        <v>400</v>
      </c>
    </row>
    <row r="3655" spans="2:5">
      <c r="B3655" t="s">
        <v>5687</v>
      </c>
      <c r="C3655">
        <v>539404</v>
      </c>
      <c r="D3655" t="s">
        <v>5688</v>
      </c>
      <c r="E3655" t="s">
        <v>423</v>
      </c>
    </row>
    <row r="3656" spans="2:5">
      <c r="B3656" t="s">
        <v>5689</v>
      </c>
      <c r="C3656">
        <v>536592</v>
      </c>
      <c r="D3656" t="s">
        <v>406</v>
      </c>
      <c r="E3656" t="s">
        <v>423</v>
      </c>
    </row>
    <row r="3657" spans="2:5">
      <c r="B3657" t="s">
        <v>5690</v>
      </c>
      <c r="C3657">
        <v>508996</v>
      </c>
      <c r="D3657" t="s">
        <v>5691</v>
      </c>
      <c r="E3657" t="s">
        <v>492</v>
      </c>
    </row>
    <row r="3658" spans="2:5">
      <c r="B3658" t="s">
        <v>5692</v>
      </c>
      <c r="C3658">
        <v>503893</v>
      </c>
      <c r="D3658" t="s">
        <v>406</v>
      </c>
      <c r="E3658" t="s">
        <v>389</v>
      </c>
    </row>
    <row r="3659" spans="2:5">
      <c r="B3659" t="s">
        <v>5693</v>
      </c>
      <c r="C3659">
        <v>539218</v>
      </c>
      <c r="D3659" t="s">
        <v>406</v>
      </c>
      <c r="E3659" t="s">
        <v>423</v>
      </c>
    </row>
    <row r="3660" spans="2:5">
      <c r="B3660" t="s">
        <v>5694</v>
      </c>
      <c r="C3660">
        <v>502175</v>
      </c>
      <c r="D3660" t="s">
        <v>406</v>
      </c>
      <c r="E3660" t="s">
        <v>419</v>
      </c>
    </row>
    <row r="3661" spans="2:5">
      <c r="B3661" t="s">
        <v>5695</v>
      </c>
      <c r="C3661">
        <v>511577</v>
      </c>
      <c r="D3661" t="s">
        <v>406</v>
      </c>
      <c r="E3661" t="s">
        <v>423</v>
      </c>
    </row>
    <row r="3662" spans="2:5">
      <c r="B3662" t="s">
        <v>5696</v>
      </c>
      <c r="C3662">
        <v>517320</v>
      </c>
      <c r="D3662" t="s">
        <v>406</v>
      </c>
      <c r="E3662" t="s">
        <v>704</v>
      </c>
    </row>
    <row r="3663" spans="2:5">
      <c r="B3663" t="s">
        <v>5697</v>
      </c>
      <c r="C3663">
        <v>532404</v>
      </c>
      <c r="D3663" t="s">
        <v>406</v>
      </c>
      <c r="E3663" t="s">
        <v>499</v>
      </c>
    </row>
    <row r="3664" spans="2:5">
      <c r="B3664" t="s">
        <v>5698</v>
      </c>
      <c r="C3664">
        <v>512634</v>
      </c>
      <c r="D3664" t="s">
        <v>406</v>
      </c>
      <c r="E3664" t="s">
        <v>607</v>
      </c>
    </row>
    <row r="3665" spans="2:5">
      <c r="B3665" t="s">
        <v>5699</v>
      </c>
      <c r="C3665">
        <v>524667</v>
      </c>
      <c r="D3665" t="s">
        <v>5700</v>
      </c>
      <c r="E3665" t="s">
        <v>1335</v>
      </c>
    </row>
    <row r="3666" spans="2:5">
      <c r="B3666" t="s">
        <v>5701</v>
      </c>
      <c r="C3666">
        <v>531893</v>
      </c>
      <c r="D3666" t="s">
        <v>406</v>
      </c>
      <c r="E3666" t="s">
        <v>827</v>
      </c>
    </row>
    <row r="3667" spans="2:5">
      <c r="B3667" t="s">
        <v>5702</v>
      </c>
      <c r="C3667">
        <v>523710</v>
      </c>
      <c r="D3667" t="s">
        <v>406</v>
      </c>
      <c r="E3667" t="s">
        <v>607</v>
      </c>
    </row>
    <row r="3668" spans="2:5">
      <c r="B3668" t="s">
        <v>5703</v>
      </c>
      <c r="C3668">
        <v>540728</v>
      </c>
      <c r="D3668" t="s">
        <v>406</v>
      </c>
      <c r="E3668" t="s">
        <v>395</v>
      </c>
    </row>
    <row r="3669" spans="2:5">
      <c r="B3669" t="s">
        <v>5704</v>
      </c>
      <c r="C3669">
        <v>532102</v>
      </c>
      <c r="D3669" t="s">
        <v>406</v>
      </c>
      <c r="E3669" t="s">
        <v>1105</v>
      </c>
    </row>
    <row r="3670" spans="2:5">
      <c r="B3670" t="s">
        <v>5705</v>
      </c>
      <c r="C3670">
        <v>540719</v>
      </c>
      <c r="D3670" t="s">
        <v>5706</v>
      </c>
      <c r="E3670" t="s">
        <v>2819</v>
      </c>
    </row>
    <row r="3671" spans="2:5">
      <c r="B3671" t="s">
        <v>5707</v>
      </c>
      <c r="C3671">
        <v>590098</v>
      </c>
      <c r="D3671" t="s">
        <v>5708</v>
      </c>
      <c r="E3671" t="s">
        <v>389</v>
      </c>
    </row>
    <row r="3672" spans="2:5">
      <c r="B3672" t="s">
        <v>5709</v>
      </c>
      <c r="C3672">
        <v>526081</v>
      </c>
      <c r="D3672" t="s">
        <v>5710</v>
      </c>
      <c r="E3672" t="s">
        <v>466</v>
      </c>
    </row>
    <row r="3673" spans="2:5">
      <c r="B3673" t="s">
        <v>5711</v>
      </c>
      <c r="C3673">
        <v>531797</v>
      </c>
      <c r="D3673" t="s">
        <v>406</v>
      </c>
      <c r="E3673" t="s">
        <v>419</v>
      </c>
    </row>
    <row r="3674" spans="2:5">
      <c r="B3674" t="s">
        <v>5712</v>
      </c>
      <c r="C3674">
        <v>511672</v>
      </c>
      <c r="D3674" t="s">
        <v>406</v>
      </c>
      <c r="E3674" t="s">
        <v>438</v>
      </c>
    </row>
    <row r="3675" spans="2:5">
      <c r="B3675" t="s">
        <v>5713</v>
      </c>
      <c r="C3675">
        <v>516110</v>
      </c>
      <c r="D3675" t="s">
        <v>5714</v>
      </c>
      <c r="E3675" t="s">
        <v>595</v>
      </c>
    </row>
    <row r="3676" spans="2:5">
      <c r="B3676" t="s">
        <v>5715</v>
      </c>
      <c r="C3676">
        <v>526544</v>
      </c>
      <c r="D3676" t="s">
        <v>406</v>
      </c>
      <c r="E3676" t="s">
        <v>412</v>
      </c>
    </row>
    <row r="3677" spans="2:5">
      <c r="B3677" t="s">
        <v>5716</v>
      </c>
      <c r="C3677">
        <v>507894</v>
      </c>
      <c r="D3677" t="s">
        <v>406</v>
      </c>
      <c r="E3677" t="s">
        <v>683</v>
      </c>
    </row>
    <row r="3678" spans="2:5">
      <c r="B3678" t="s">
        <v>5717</v>
      </c>
      <c r="C3678">
        <v>507894</v>
      </c>
      <c r="D3678" t="s">
        <v>406</v>
      </c>
      <c r="E3678" t="s">
        <v>683</v>
      </c>
    </row>
    <row r="3679" spans="2:5">
      <c r="B3679" t="s">
        <v>5718</v>
      </c>
      <c r="C3679">
        <v>505790</v>
      </c>
      <c r="D3679" t="s">
        <v>5719</v>
      </c>
      <c r="E3679" t="s">
        <v>414</v>
      </c>
    </row>
    <row r="3680" spans="2:5">
      <c r="B3680" t="s">
        <v>5720</v>
      </c>
      <c r="C3680">
        <v>505790</v>
      </c>
      <c r="D3680" t="s">
        <v>5719</v>
      </c>
      <c r="E3680" t="s">
        <v>414</v>
      </c>
    </row>
    <row r="3681" spans="2:5">
      <c r="B3681" t="s">
        <v>5721</v>
      </c>
      <c r="C3681">
        <v>534139</v>
      </c>
      <c r="D3681" t="s">
        <v>5722</v>
      </c>
      <c r="E3681" t="s">
        <v>449</v>
      </c>
    </row>
    <row r="3682" spans="2:5">
      <c r="B3682" t="s">
        <v>5723</v>
      </c>
      <c r="C3682">
        <v>538857</v>
      </c>
      <c r="D3682" t="s">
        <v>406</v>
      </c>
      <c r="E3682" t="s">
        <v>423</v>
      </c>
    </row>
    <row r="3683" spans="2:5">
      <c r="B3683" t="s">
        <v>5724</v>
      </c>
      <c r="C3683">
        <v>505141</v>
      </c>
      <c r="D3683" t="s">
        <v>406</v>
      </c>
      <c r="E3683" t="s">
        <v>1064</v>
      </c>
    </row>
    <row r="3684" spans="2:5">
      <c r="B3684" t="s">
        <v>5725</v>
      </c>
      <c r="C3684">
        <v>505141</v>
      </c>
      <c r="D3684" t="s">
        <v>406</v>
      </c>
      <c r="E3684" t="s">
        <v>1064</v>
      </c>
    </row>
    <row r="3685" spans="2:5">
      <c r="B3685" t="s">
        <v>5726</v>
      </c>
      <c r="C3685">
        <v>530361</v>
      </c>
      <c r="D3685" t="s">
        <v>406</v>
      </c>
      <c r="E3685" t="s">
        <v>466</v>
      </c>
    </row>
    <row r="3686" spans="2:5">
      <c r="B3686" t="s">
        <v>5727</v>
      </c>
      <c r="C3686">
        <v>533268</v>
      </c>
      <c r="D3686" t="s">
        <v>406</v>
      </c>
      <c r="E3686" t="s">
        <v>1145</v>
      </c>
    </row>
    <row r="3687" spans="2:5">
      <c r="B3687" t="s">
        <v>5728</v>
      </c>
      <c r="C3687">
        <v>526807</v>
      </c>
      <c r="D3687" t="s">
        <v>5729</v>
      </c>
      <c r="E3687" t="s">
        <v>1654</v>
      </c>
    </row>
    <row r="3688" spans="2:5">
      <c r="B3688" t="s">
        <v>5730</v>
      </c>
      <c r="C3688">
        <v>521182</v>
      </c>
      <c r="D3688" t="s">
        <v>406</v>
      </c>
      <c r="E3688" t="s">
        <v>428</v>
      </c>
    </row>
    <row r="3689" spans="2:5">
      <c r="B3689" t="s">
        <v>5731</v>
      </c>
      <c r="C3689">
        <v>514264</v>
      </c>
      <c r="D3689" t="s">
        <v>406</v>
      </c>
      <c r="E3689" t="s">
        <v>421</v>
      </c>
    </row>
    <row r="3690" spans="2:5">
      <c r="B3690" t="s">
        <v>5732</v>
      </c>
      <c r="C3690" t="s">
        <v>406</v>
      </c>
      <c r="D3690" t="s">
        <v>5733</v>
      </c>
      <c r="E3690" t="s">
        <v>417</v>
      </c>
    </row>
    <row r="3691" spans="2:5">
      <c r="B3691" t="s">
        <v>5734</v>
      </c>
      <c r="C3691">
        <v>540673</v>
      </c>
      <c r="D3691" t="s">
        <v>5735</v>
      </c>
      <c r="E3691" t="s">
        <v>3187</v>
      </c>
    </row>
    <row r="3692" spans="2:5">
      <c r="B3692" t="s">
        <v>5736</v>
      </c>
      <c r="C3692">
        <v>540673</v>
      </c>
      <c r="D3692" t="s">
        <v>5735</v>
      </c>
      <c r="E3692" t="s">
        <v>3187</v>
      </c>
    </row>
    <row r="3693" spans="2:5">
      <c r="B3693" t="s">
        <v>5737</v>
      </c>
      <c r="C3693">
        <v>532886</v>
      </c>
      <c r="D3693" t="s">
        <v>5738</v>
      </c>
      <c r="E3693" t="s">
        <v>421</v>
      </c>
    </row>
    <row r="3694" spans="2:5">
      <c r="B3694" t="s">
        <v>5739</v>
      </c>
      <c r="C3694">
        <v>530075</v>
      </c>
      <c r="D3694" t="s">
        <v>5740</v>
      </c>
      <c r="E3694" t="s">
        <v>469</v>
      </c>
    </row>
    <row r="3695" spans="2:5">
      <c r="B3695" t="s">
        <v>5741</v>
      </c>
      <c r="C3695">
        <v>538875</v>
      </c>
      <c r="D3695" t="s">
        <v>406</v>
      </c>
      <c r="E3695" t="s">
        <v>827</v>
      </c>
    </row>
    <row r="3696" spans="2:5">
      <c r="B3696" t="s">
        <v>5742</v>
      </c>
      <c r="C3696">
        <v>532021</v>
      </c>
      <c r="D3696" t="s">
        <v>406</v>
      </c>
      <c r="E3696" t="s">
        <v>444</v>
      </c>
    </row>
    <row r="3697" spans="2:5">
      <c r="B3697" t="s">
        <v>5743</v>
      </c>
      <c r="C3697">
        <v>531980</v>
      </c>
      <c r="D3697" t="s">
        <v>406</v>
      </c>
      <c r="E3697" t="s">
        <v>392</v>
      </c>
    </row>
    <row r="3698" spans="2:5">
      <c r="B3698" t="s">
        <v>5744</v>
      </c>
      <c r="C3698">
        <v>512529</v>
      </c>
      <c r="D3698" t="s">
        <v>5745</v>
      </c>
      <c r="E3698" t="s">
        <v>444</v>
      </c>
    </row>
    <row r="3699" spans="2:5">
      <c r="B3699" t="s">
        <v>5746</v>
      </c>
      <c r="C3699" t="s">
        <v>406</v>
      </c>
      <c r="D3699" t="s">
        <v>5747</v>
      </c>
      <c r="E3699" t="s">
        <v>417</v>
      </c>
    </row>
    <row r="3700" spans="2:5">
      <c r="B3700" t="s">
        <v>5748</v>
      </c>
      <c r="C3700">
        <v>502450</v>
      </c>
      <c r="D3700" t="s">
        <v>5749</v>
      </c>
      <c r="E3700" t="s">
        <v>400</v>
      </c>
    </row>
    <row r="3701" spans="2:5">
      <c r="B3701" t="s">
        <v>5750</v>
      </c>
      <c r="C3701">
        <v>505075</v>
      </c>
      <c r="D3701" t="s">
        <v>5751</v>
      </c>
      <c r="E3701" t="s">
        <v>761</v>
      </c>
    </row>
    <row r="3702" spans="2:5">
      <c r="B3702" t="s">
        <v>5752</v>
      </c>
      <c r="C3702">
        <v>511760</v>
      </c>
      <c r="D3702" t="s">
        <v>406</v>
      </c>
      <c r="E3702" t="s">
        <v>423</v>
      </c>
    </row>
    <row r="3703" spans="2:5">
      <c r="B3703" t="s">
        <v>5753</v>
      </c>
      <c r="C3703">
        <v>524324</v>
      </c>
      <c r="D3703" t="s">
        <v>406</v>
      </c>
      <c r="E3703" t="s">
        <v>566</v>
      </c>
    </row>
    <row r="3704" spans="2:5">
      <c r="B3704" t="s">
        <v>5754</v>
      </c>
      <c r="C3704">
        <v>532993</v>
      </c>
      <c r="D3704" t="s">
        <v>5755</v>
      </c>
      <c r="E3704" t="s">
        <v>934</v>
      </c>
    </row>
    <row r="3705" spans="2:5">
      <c r="B3705" t="s">
        <v>5756</v>
      </c>
      <c r="C3705">
        <v>530867</v>
      </c>
      <c r="D3705" t="s">
        <v>406</v>
      </c>
      <c r="E3705" t="s">
        <v>389</v>
      </c>
    </row>
    <row r="3706" spans="2:5">
      <c r="B3706" t="s">
        <v>5757</v>
      </c>
      <c r="C3706">
        <v>524546</v>
      </c>
      <c r="D3706" t="s">
        <v>406</v>
      </c>
      <c r="E3706" t="s">
        <v>444</v>
      </c>
    </row>
    <row r="3707" spans="2:5">
      <c r="B3707" t="s">
        <v>5758</v>
      </c>
      <c r="C3707">
        <v>513436</v>
      </c>
      <c r="D3707" t="s">
        <v>5759</v>
      </c>
      <c r="E3707" t="s">
        <v>438</v>
      </c>
    </row>
    <row r="3708" spans="2:5">
      <c r="B3708" t="s">
        <v>5760</v>
      </c>
      <c r="C3708">
        <v>509870</v>
      </c>
      <c r="D3708" t="s">
        <v>406</v>
      </c>
      <c r="E3708" t="s">
        <v>492</v>
      </c>
    </row>
    <row r="3709" spans="2:5">
      <c r="B3709" t="s">
        <v>5761</v>
      </c>
      <c r="C3709">
        <v>519031</v>
      </c>
      <c r="D3709" t="s">
        <v>406</v>
      </c>
      <c r="E3709" t="s">
        <v>466</v>
      </c>
    </row>
    <row r="3710" spans="2:5">
      <c r="B3710" t="s">
        <v>5762</v>
      </c>
      <c r="C3710">
        <v>526508</v>
      </c>
      <c r="D3710" t="s">
        <v>406</v>
      </c>
      <c r="E3710" t="s">
        <v>1654</v>
      </c>
    </row>
    <row r="3711" spans="2:5">
      <c r="B3711" t="s">
        <v>5763</v>
      </c>
      <c r="C3711">
        <v>539520</v>
      </c>
      <c r="D3711" t="s">
        <v>406</v>
      </c>
      <c r="E3711" t="s">
        <v>428</v>
      </c>
    </row>
    <row r="3712" spans="2:5">
      <c r="B3712" t="s">
        <v>5764</v>
      </c>
      <c r="C3712">
        <v>501423</v>
      </c>
      <c r="D3712" t="s">
        <v>406</v>
      </c>
      <c r="E3712" t="s">
        <v>526</v>
      </c>
    </row>
    <row r="3713" spans="2:5">
      <c r="B3713" t="s">
        <v>5765</v>
      </c>
      <c r="C3713" t="s">
        <v>406</v>
      </c>
      <c r="D3713" t="s">
        <v>5766</v>
      </c>
      <c r="E3713" t="s">
        <v>417</v>
      </c>
    </row>
    <row r="3714" spans="2:5">
      <c r="B3714" t="s">
        <v>5767</v>
      </c>
      <c r="C3714">
        <v>531431</v>
      </c>
      <c r="D3714" t="s">
        <v>5768</v>
      </c>
      <c r="E3714" t="s">
        <v>414</v>
      </c>
    </row>
    <row r="3715" spans="2:5">
      <c r="B3715" t="s">
        <v>5769</v>
      </c>
      <c r="C3715">
        <v>531431</v>
      </c>
      <c r="D3715" t="s">
        <v>5768</v>
      </c>
      <c r="E3715" t="s">
        <v>414</v>
      </c>
    </row>
    <row r="3716" spans="2:5">
      <c r="B3716" t="s">
        <v>5770</v>
      </c>
      <c r="C3716">
        <v>540797</v>
      </c>
      <c r="D3716" t="s">
        <v>5771</v>
      </c>
      <c r="E3716" t="s">
        <v>876</v>
      </c>
    </row>
    <row r="3717" spans="2:5">
      <c r="B3717" t="s">
        <v>5772</v>
      </c>
      <c r="C3717">
        <v>511754</v>
      </c>
      <c r="D3717" t="s">
        <v>406</v>
      </c>
      <c r="E3717" t="s">
        <v>423</v>
      </c>
    </row>
    <row r="3718" spans="2:5">
      <c r="B3718" t="s">
        <v>5773</v>
      </c>
      <c r="C3718">
        <v>539895</v>
      </c>
      <c r="D3718" t="s">
        <v>406</v>
      </c>
      <c r="E3718" t="s">
        <v>389</v>
      </c>
    </row>
    <row r="3719" spans="2:5">
      <c r="B3719" t="s">
        <v>5774</v>
      </c>
      <c r="C3719">
        <v>509874</v>
      </c>
      <c r="D3719" t="s">
        <v>5775</v>
      </c>
      <c r="E3719" t="s">
        <v>683</v>
      </c>
    </row>
    <row r="3720" spans="2:5">
      <c r="B3720" t="s">
        <v>5776</v>
      </c>
      <c r="C3720">
        <v>512499</v>
      </c>
      <c r="D3720" t="s">
        <v>406</v>
      </c>
      <c r="E3720" t="s">
        <v>389</v>
      </c>
    </row>
    <row r="3721" spans="2:5">
      <c r="B3721" t="s">
        <v>5777</v>
      </c>
      <c r="C3721">
        <v>532455</v>
      </c>
      <c r="D3721" t="s">
        <v>406</v>
      </c>
      <c r="E3721" t="s">
        <v>480</v>
      </c>
    </row>
    <row r="3722" spans="2:5">
      <c r="B3722" t="s">
        <v>5778</v>
      </c>
      <c r="C3722">
        <v>540259</v>
      </c>
      <c r="D3722" t="s">
        <v>406</v>
      </c>
      <c r="E3722" t="s">
        <v>3187</v>
      </c>
    </row>
    <row r="3723" spans="2:5">
      <c r="B3723" t="s">
        <v>5779</v>
      </c>
      <c r="C3723">
        <v>542232</v>
      </c>
      <c r="D3723" t="s">
        <v>5780</v>
      </c>
      <c r="E3723" t="s">
        <v>772</v>
      </c>
    </row>
    <row r="3724" spans="2:5">
      <c r="B3724" t="s">
        <v>5781</v>
      </c>
      <c r="C3724">
        <v>540425</v>
      </c>
      <c r="D3724" t="s">
        <v>5782</v>
      </c>
      <c r="E3724" t="s">
        <v>729</v>
      </c>
    </row>
    <row r="3725" spans="2:5">
      <c r="B3725" t="s">
        <v>5783</v>
      </c>
      <c r="C3725">
        <v>512297</v>
      </c>
      <c r="D3725" t="s">
        <v>406</v>
      </c>
      <c r="E3725" t="s">
        <v>414</v>
      </c>
    </row>
    <row r="3726" spans="2:5">
      <c r="B3726" t="s">
        <v>5784</v>
      </c>
      <c r="C3726">
        <v>531925</v>
      </c>
      <c r="D3726" t="s">
        <v>406</v>
      </c>
      <c r="E3726" t="s">
        <v>466</v>
      </c>
    </row>
    <row r="3727" spans="2:5">
      <c r="B3727" t="s">
        <v>5785</v>
      </c>
      <c r="C3727">
        <v>522034</v>
      </c>
      <c r="D3727" t="s">
        <v>5786</v>
      </c>
      <c r="E3727" t="s">
        <v>761</v>
      </c>
    </row>
    <row r="3728" spans="2:5">
      <c r="B3728" t="s">
        <v>5787</v>
      </c>
      <c r="C3728">
        <v>539921</v>
      </c>
      <c r="D3728" t="s">
        <v>406</v>
      </c>
      <c r="E3728" t="s">
        <v>511</v>
      </c>
    </row>
    <row r="3729" spans="2:5">
      <c r="B3729" t="s">
        <v>5788</v>
      </c>
      <c r="C3729" t="s">
        <v>406</v>
      </c>
      <c r="D3729" t="s">
        <v>5789</v>
      </c>
      <c r="E3729" t="s">
        <v>417</v>
      </c>
    </row>
    <row r="3730" spans="2:5">
      <c r="B3730" t="s">
        <v>5790</v>
      </c>
      <c r="C3730" t="s">
        <v>406</v>
      </c>
      <c r="D3730" t="s">
        <v>5789</v>
      </c>
      <c r="E3730" t="s">
        <v>417</v>
      </c>
    </row>
    <row r="3731" spans="2:5">
      <c r="B3731" t="s">
        <v>5791</v>
      </c>
      <c r="C3731">
        <v>514402</v>
      </c>
      <c r="D3731" t="s">
        <v>406</v>
      </c>
      <c r="E3731" t="s">
        <v>421</v>
      </c>
    </row>
    <row r="3732" spans="2:5">
      <c r="B3732" t="s">
        <v>5792</v>
      </c>
      <c r="C3732">
        <v>539584</v>
      </c>
      <c r="D3732" t="s">
        <v>406</v>
      </c>
      <c r="E3732" t="s">
        <v>428</v>
      </c>
    </row>
    <row r="3733" spans="2:5">
      <c r="B3733" t="s">
        <v>5793</v>
      </c>
      <c r="C3733">
        <v>538666</v>
      </c>
      <c r="D3733" t="s">
        <v>5794</v>
      </c>
      <c r="E3733" t="s">
        <v>550</v>
      </c>
    </row>
    <row r="3734" spans="2:5">
      <c r="B3734" t="s">
        <v>5795</v>
      </c>
      <c r="C3734">
        <v>513548</v>
      </c>
      <c r="D3734" t="s">
        <v>406</v>
      </c>
      <c r="E3734" t="s">
        <v>438</v>
      </c>
    </row>
    <row r="3735" spans="2:5">
      <c r="B3735" t="s">
        <v>5796</v>
      </c>
      <c r="C3735">
        <v>535602</v>
      </c>
      <c r="D3735" t="s">
        <v>5797</v>
      </c>
      <c r="E3735" t="s">
        <v>761</v>
      </c>
    </row>
    <row r="3736" spans="2:5">
      <c r="B3736" t="s">
        <v>5798</v>
      </c>
      <c r="C3736">
        <v>512393</v>
      </c>
      <c r="D3736" t="s">
        <v>406</v>
      </c>
      <c r="E3736" t="s">
        <v>389</v>
      </c>
    </row>
    <row r="3737" spans="2:5">
      <c r="B3737" t="s">
        <v>5799</v>
      </c>
      <c r="C3737">
        <v>540725</v>
      </c>
      <c r="D3737" t="s">
        <v>406</v>
      </c>
      <c r="E3737" t="s">
        <v>389</v>
      </c>
    </row>
    <row r="3738" spans="2:5">
      <c r="B3738" t="s">
        <v>5800</v>
      </c>
      <c r="C3738">
        <v>540786</v>
      </c>
      <c r="D3738" t="s">
        <v>406</v>
      </c>
      <c r="E3738" t="s">
        <v>704</v>
      </c>
    </row>
    <row r="3739" spans="2:5">
      <c r="B3739" t="s">
        <v>5801</v>
      </c>
      <c r="C3739">
        <v>532908</v>
      </c>
      <c r="D3739" t="s">
        <v>5802</v>
      </c>
      <c r="E3739" t="s">
        <v>444</v>
      </c>
    </row>
    <row r="3740" spans="2:5">
      <c r="B3740" t="s">
        <v>5803</v>
      </c>
      <c r="C3740">
        <v>523449</v>
      </c>
      <c r="D3740" t="s">
        <v>406</v>
      </c>
      <c r="E3740" t="s">
        <v>775</v>
      </c>
    </row>
    <row r="3741" spans="2:5">
      <c r="B3741" t="s">
        <v>5804</v>
      </c>
      <c r="C3741">
        <v>523449</v>
      </c>
      <c r="D3741" t="s">
        <v>406</v>
      </c>
      <c r="E3741" t="s">
        <v>775</v>
      </c>
    </row>
    <row r="3742" spans="2:5">
      <c r="B3742" t="s">
        <v>5805</v>
      </c>
      <c r="C3742">
        <v>538212</v>
      </c>
      <c r="D3742" t="s">
        <v>406</v>
      </c>
      <c r="E3742" t="s">
        <v>423</v>
      </c>
    </row>
    <row r="3743" spans="2:5">
      <c r="B3743" t="s">
        <v>5806</v>
      </c>
      <c r="C3743">
        <v>540221</v>
      </c>
      <c r="D3743" t="s">
        <v>406</v>
      </c>
      <c r="E3743" t="s">
        <v>428</v>
      </c>
    </row>
    <row r="3744" spans="2:5">
      <c r="B3744" t="s">
        <v>5807</v>
      </c>
      <c r="C3744">
        <v>540147</v>
      </c>
      <c r="D3744" t="s">
        <v>406</v>
      </c>
      <c r="E3744" t="s">
        <v>804</v>
      </c>
    </row>
    <row r="3745" spans="2:5">
      <c r="B3745" t="s">
        <v>5808</v>
      </c>
      <c r="C3745">
        <v>540203</v>
      </c>
      <c r="D3745" t="s">
        <v>5809</v>
      </c>
      <c r="E3745" t="s">
        <v>683</v>
      </c>
    </row>
    <row r="3746" spans="2:5">
      <c r="B3746" t="s">
        <v>5810</v>
      </c>
      <c r="C3746">
        <v>540757</v>
      </c>
      <c r="D3746" t="s">
        <v>406</v>
      </c>
      <c r="E3746" t="s">
        <v>466</v>
      </c>
    </row>
    <row r="3747" spans="2:5">
      <c r="B3747" t="s">
        <v>5811</v>
      </c>
      <c r="C3747">
        <v>530525</v>
      </c>
      <c r="D3747" t="s">
        <v>406</v>
      </c>
      <c r="E3747" t="s">
        <v>520</v>
      </c>
    </row>
    <row r="3748" spans="2:5">
      <c r="B3748" t="s">
        <v>5812</v>
      </c>
      <c r="C3748">
        <v>533301</v>
      </c>
      <c r="D3748" t="s">
        <v>5813</v>
      </c>
      <c r="E3748" t="s">
        <v>421</v>
      </c>
    </row>
    <row r="3749" spans="2:5">
      <c r="B3749" t="s">
        <v>5814</v>
      </c>
      <c r="C3749">
        <v>526839</v>
      </c>
      <c r="D3749" t="s">
        <v>406</v>
      </c>
      <c r="E3749" t="s">
        <v>804</v>
      </c>
    </row>
    <row r="3750" spans="2:5">
      <c r="B3750" t="s">
        <v>5815</v>
      </c>
      <c r="C3750">
        <v>538685</v>
      </c>
      <c r="D3750" t="s">
        <v>5816</v>
      </c>
      <c r="E3750" t="s">
        <v>409</v>
      </c>
    </row>
    <row r="3751" spans="2:5">
      <c r="B3751" t="s">
        <v>5817</v>
      </c>
      <c r="C3751">
        <v>512367</v>
      </c>
      <c r="D3751" t="s">
        <v>406</v>
      </c>
      <c r="E3751" t="s">
        <v>389</v>
      </c>
    </row>
    <row r="3752" spans="2:5">
      <c r="B3752" t="s">
        <v>5818</v>
      </c>
      <c r="C3752">
        <v>526117</v>
      </c>
      <c r="D3752" t="s">
        <v>406</v>
      </c>
      <c r="E3752" t="s">
        <v>952</v>
      </c>
    </row>
    <row r="3753" spans="2:5">
      <c r="B3753" t="s">
        <v>5819</v>
      </c>
      <c r="C3753">
        <v>539111</v>
      </c>
      <c r="D3753" t="s">
        <v>406</v>
      </c>
      <c r="E3753" t="s">
        <v>421</v>
      </c>
    </row>
    <row r="3754" spans="2:5">
      <c r="B3754" t="s">
        <v>5820</v>
      </c>
      <c r="C3754">
        <v>526137</v>
      </c>
      <c r="D3754" t="s">
        <v>406</v>
      </c>
      <c r="E3754" t="s">
        <v>601</v>
      </c>
    </row>
    <row r="3755" spans="2:5">
      <c r="B3755" t="s">
        <v>5821</v>
      </c>
      <c r="C3755">
        <v>507952</v>
      </c>
      <c r="D3755" t="s">
        <v>406</v>
      </c>
      <c r="E3755" t="s">
        <v>423</v>
      </c>
    </row>
    <row r="3756" spans="2:5">
      <c r="B3756" t="s">
        <v>5822</v>
      </c>
      <c r="C3756">
        <v>531201</v>
      </c>
      <c r="D3756" t="s">
        <v>406</v>
      </c>
      <c r="E3756" t="s">
        <v>704</v>
      </c>
    </row>
    <row r="3757" spans="2:5">
      <c r="B3757" t="s">
        <v>5823</v>
      </c>
      <c r="C3757">
        <v>513709</v>
      </c>
      <c r="D3757" t="s">
        <v>406</v>
      </c>
      <c r="E3757" t="s">
        <v>414</v>
      </c>
    </row>
    <row r="3758" spans="2:5">
      <c r="B3758" t="s">
        <v>5824</v>
      </c>
      <c r="C3758">
        <v>530549</v>
      </c>
      <c r="D3758" t="s">
        <v>5825</v>
      </c>
      <c r="E3758" t="s">
        <v>444</v>
      </c>
    </row>
    <row r="3759" spans="2:5">
      <c r="B3759" t="s">
        <v>5826</v>
      </c>
      <c r="C3759">
        <v>533389</v>
      </c>
      <c r="D3759" t="s">
        <v>5827</v>
      </c>
      <c r="E3759" t="s">
        <v>704</v>
      </c>
    </row>
    <row r="3760" spans="2:5">
      <c r="B3760" t="s">
        <v>5828</v>
      </c>
      <c r="C3760">
        <v>523598</v>
      </c>
      <c r="D3760" t="s">
        <v>5829</v>
      </c>
      <c r="E3760" t="s">
        <v>1654</v>
      </c>
    </row>
    <row r="3761" spans="2:5">
      <c r="B3761" t="s">
        <v>5830</v>
      </c>
      <c r="C3761">
        <v>523598</v>
      </c>
      <c r="D3761" t="s">
        <v>5829</v>
      </c>
      <c r="E3761" t="s">
        <v>1654</v>
      </c>
    </row>
    <row r="3762" spans="2:5">
      <c r="B3762" t="s">
        <v>5831</v>
      </c>
      <c r="C3762">
        <v>512289</v>
      </c>
      <c r="D3762" t="s">
        <v>5832</v>
      </c>
      <c r="E3762" t="s">
        <v>2654</v>
      </c>
    </row>
    <row r="3763" spans="2:5">
      <c r="B3763" t="s">
        <v>5833</v>
      </c>
      <c r="C3763">
        <v>540693</v>
      </c>
      <c r="D3763" t="s">
        <v>406</v>
      </c>
      <c r="E3763" t="s">
        <v>526</v>
      </c>
    </row>
    <row r="3764" spans="2:5">
      <c r="B3764" t="s">
        <v>5834</v>
      </c>
      <c r="C3764">
        <v>532323</v>
      </c>
      <c r="D3764" t="s">
        <v>406</v>
      </c>
      <c r="E3764" t="s">
        <v>419</v>
      </c>
    </row>
    <row r="3765" spans="2:5">
      <c r="B3765" t="s">
        <v>5835</v>
      </c>
      <c r="C3765">
        <v>530433</v>
      </c>
      <c r="D3765" t="s">
        <v>406</v>
      </c>
      <c r="E3765" t="s">
        <v>914</v>
      </c>
    </row>
    <row r="3766" spans="2:5">
      <c r="B3766" t="s">
        <v>5836</v>
      </c>
      <c r="C3766">
        <v>540072</v>
      </c>
      <c r="D3766" t="s">
        <v>406</v>
      </c>
      <c r="E3766" t="s">
        <v>934</v>
      </c>
    </row>
    <row r="3767" spans="2:5">
      <c r="B3767" t="s">
        <v>5837</v>
      </c>
      <c r="C3767">
        <v>524602</v>
      </c>
      <c r="D3767" t="s">
        <v>5838</v>
      </c>
      <c r="E3767" t="s">
        <v>595</v>
      </c>
    </row>
    <row r="3768" spans="2:5">
      <c r="B3768" t="s">
        <v>5839</v>
      </c>
      <c r="C3768">
        <v>540961</v>
      </c>
      <c r="D3768" t="s">
        <v>5840</v>
      </c>
      <c r="E3768" t="s">
        <v>421</v>
      </c>
    </row>
    <row r="3769" spans="2:5">
      <c r="B3769" t="s">
        <v>5841</v>
      </c>
      <c r="C3769">
        <v>521003</v>
      </c>
      <c r="D3769" t="s">
        <v>406</v>
      </c>
      <c r="E3769" t="s">
        <v>428</v>
      </c>
    </row>
    <row r="3770" spans="2:5">
      <c r="B3770" t="s">
        <v>5842</v>
      </c>
      <c r="C3770">
        <v>511108</v>
      </c>
      <c r="D3770" t="s">
        <v>5843</v>
      </c>
      <c r="E3770" t="s">
        <v>421</v>
      </c>
    </row>
    <row r="3771" spans="2:5">
      <c r="B3771" t="s">
        <v>5844</v>
      </c>
      <c r="C3771">
        <v>522237</v>
      </c>
      <c r="D3771" t="s">
        <v>406</v>
      </c>
      <c r="E3771" t="s">
        <v>414</v>
      </c>
    </row>
    <row r="3772" spans="2:5">
      <c r="B3772" t="s">
        <v>5845</v>
      </c>
      <c r="C3772">
        <v>513097</v>
      </c>
      <c r="D3772" t="s">
        <v>406</v>
      </c>
      <c r="E3772" t="s">
        <v>948</v>
      </c>
    </row>
    <row r="3773" spans="2:5">
      <c r="B3773" t="s">
        <v>5846</v>
      </c>
      <c r="C3773">
        <v>539148</v>
      </c>
      <c r="D3773" t="s">
        <v>406</v>
      </c>
      <c r="E3773" t="s">
        <v>550</v>
      </c>
    </row>
    <row r="3774" spans="2:5">
      <c r="B3774" t="s">
        <v>5847</v>
      </c>
      <c r="C3774">
        <v>532776</v>
      </c>
      <c r="D3774" t="s">
        <v>5848</v>
      </c>
      <c r="E3774" t="s">
        <v>761</v>
      </c>
    </row>
    <row r="3775" spans="2:5">
      <c r="B3775" t="s">
        <v>5849</v>
      </c>
      <c r="C3775">
        <v>539593</v>
      </c>
      <c r="D3775" t="s">
        <v>406</v>
      </c>
      <c r="E3775" t="s">
        <v>389</v>
      </c>
    </row>
    <row r="3776" spans="2:5">
      <c r="B3776" t="s">
        <v>5850</v>
      </c>
      <c r="C3776">
        <v>539683</v>
      </c>
      <c r="D3776" t="s">
        <v>406</v>
      </c>
      <c r="E3776" t="s">
        <v>423</v>
      </c>
    </row>
    <row r="3777" spans="2:5">
      <c r="B3777" t="s">
        <v>5851</v>
      </c>
      <c r="C3777">
        <v>539833</v>
      </c>
      <c r="D3777" t="s">
        <v>406</v>
      </c>
      <c r="E3777" t="s">
        <v>423</v>
      </c>
    </row>
    <row r="3778" spans="2:5">
      <c r="B3778" t="s">
        <v>5852</v>
      </c>
      <c r="C3778">
        <v>532638</v>
      </c>
      <c r="D3778" t="s">
        <v>5853</v>
      </c>
      <c r="E3778" t="s">
        <v>575</v>
      </c>
    </row>
    <row r="3779" spans="2:5">
      <c r="B3779" t="s">
        <v>5854</v>
      </c>
      <c r="C3779" t="s">
        <v>406</v>
      </c>
      <c r="D3779" t="s">
        <v>5855</v>
      </c>
      <c r="E3779" t="s">
        <v>417</v>
      </c>
    </row>
    <row r="3780" spans="2:5">
      <c r="B3780" t="s">
        <v>5856</v>
      </c>
      <c r="C3780">
        <v>538795</v>
      </c>
      <c r="D3780" t="s">
        <v>406</v>
      </c>
      <c r="E3780" t="s">
        <v>400</v>
      </c>
    </row>
    <row r="3781" spans="2:5">
      <c r="B3781" t="s">
        <v>5857</v>
      </c>
      <c r="C3781">
        <v>521131</v>
      </c>
      <c r="D3781" t="s">
        <v>406</v>
      </c>
      <c r="E3781" t="s">
        <v>421</v>
      </c>
    </row>
    <row r="3782" spans="2:5">
      <c r="B3782" t="s">
        <v>5858</v>
      </c>
      <c r="C3782">
        <v>502563</v>
      </c>
      <c r="D3782" t="s">
        <v>406</v>
      </c>
      <c r="E3782" t="s">
        <v>400</v>
      </c>
    </row>
    <row r="3783" spans="2:5">
      <c r="B3783" t="s">
        <v>5859</v>
      </c>
      <c r="C3783">
        <v>500387</v>
      </c>
      <c r="D3783" t="s">
        <v>5860</v>
      </c>
      <c r="E3783" t="s">
        <v>419</v>
      </c>
    </row>
    <row r="3784" spans="2:5">
      <c r="B3784" t="s">
        <v>5861</v>
      </c>
      <c r="C3784">
        <v>502180</v>
      </c>
      <c r="D3784" t="s">
        <v>406</v>
      </c>
      <c r="E3784" t="s">
        <v>419</v>
      </c>
    </row>
    <row r="3785" spans="2:5">
      <c r="B3785" t="s">
        <v>5862</v>
      </c>
      <c r="C3785">
        <v>539470</v>
      </c>
      <c r="D3785" t="s">
        <v>406</v>
      </c>
      <c r="E3785" t="s">
        <v>744</v>
      </c>
    </row>
    <row r="3786" spans="2:5">
      <c r="B3786" t="s">
        <v>5863</v>
      </c>
      <c r="C3786">
        <v>539470</v>
      </c>
      <c r="D3786" t="s">
        <v>406</v>
      </c>
      <c r="E3786" t="s">
        <v>744</v>
      </c>
    </row>
    <row r="3787" spans="2:5">
      <c r="B3787" t="s">
        <v>5864</v>
      </c>
      <c r="C3787">
        <v>530797</v>
      </c>
      <c r="D3787" t="s">
        <v>406</v>
      </c>
      <c r="E3787" t="s">
        <v>428</v>
      </c>
    </row>
    <row r="3788" spans="2:5">
      <c r="B3788" t="s">
        <v>5865</v>
      </c>
      <c r="C3788">
        <v>532643</v>
      </c>
      <c r="D3788" t="s">
        <v>5866</v>
      </c>
      <c r="E3788" t="s">
        <v>1326</v>
      </c>
    </row>
    <row r="3789" spans="2:5">
      <c r="B3789" t="s">
        <v>5867</v>
      </c>
      <c r="C3789">
        <v>540737</v>
      </c>
      <c r="D3789" t="s">
        <v>406</v>
      </c>
      <c r="E3789" t="s">
        <v>444</v>
      </c>
    </row>
    <row r="3790" spans="2:5">
      <c r="B3790" t="s">
        <v>5868</v>
      </c>
      <c r="C3790">
        <v>512463</v>
      </c>
      <c r="D3790" t="s">
        <v>406</v>
      </c>
      <c r="E3790" t="s">
        <v>423</v>
      </c>
    </row>
    <row r="3791" spans="2:5">
      <c r="B3791" t="s">
        <v>5869</v>
      </c>
      <c r="C3791">
        <v>524336</v>
      </c>
      <c r="D3791" t="s">
        <v>406</v>
      </c>
      <c r="E3791" t="s">
        <v>454</v>
      </c>
    </row>
    <row r="3792" spans="2:5">
      <c r="B3792" t="s">
        <v>5870</v>
      </c>
      <c r="C3792">
        <v>516106</v>
      </c>
      <c r="D3792" t="s">
        <v>406</v>
      </c>
      <c r="E3792" t="s">
        <v>400</v>
      </c>
    </row>
    <row r="3793" spans="2:5">
      <c r="B3793" t="s">
        <v>5871</v>
      </c>
      <c r="C3793">
        <v>542146</v>
      </c>
      <c r="D3793" t="s">
        <v>406</v>
      </c>
      <c r="E3793" t="s">
        <v>492</v>
      </c>
    </row>
    <row r="3794" spans="2:5">
      <c r="B3794" t="s">
        <v>5872</v>
      </c>
      <c r="C3794">
        <v>500388</v>
      </c>
      <c r="D3794" t="s">
        <v>406</v>
      </c>
      <c r="E3794" t="s">
        <v>400</v>
      </c>
    </row>
    <row r="3795" spans="2:5">
      <c r="B3795" t="s">
        <v>5873</v>
      </c>
      <c r="C3795">
        <v>503863</v>
      </c>
      <c r="D3795" t="s">
        <v>406</v>
      </c>
      <c r="E3795" t="s">
        <v>421</v>
      </c>
    </row>
    <row r="3796" spans="2:5">
      <c r="B3796" t="s">
        <v>5874</v>
      </c>
      <c r="C3796">
        <v>531962</v>
      </c>
      <c r="D3796" t="s">
        <v>406</v>
      </c>
      <c r="E3796" t="s">
        <v>423</v>
      </c>
    </row>
    <row r="3797" spans="2:5">
      <c r="B3797" t="s">
        <v>5875</v>
      </c>
      <c r="C3797">
        <v>540253</v>
      </c>
      <c r="D3797" t="s">
        <v>406</v>
      </c>
      <c r="E3797" t="s">
        <v>389</v>
      </c>
    </row>
    <row r="3798" spans="2:5">
      <c r="B3798" t="s">
        <v>5876</v>
      </c>
      <c r="C3798">
        <v>506180</v>
      </c>
      <c r="D3798" t="s">
        <v>406</v>
      </c>
      <c r="E3798" t="s">
        <v>428</v>
      </c>
    </row>
    <row r="3799" spans="2:5">
      <c r="B3799" t="s">
        <v>5877</v>
      </c>
      <c r="C3799">
        <v>527005</v>
      </c>
      <c r="D3799" t="s">
        <v>406</v>
      </c>
      <c r="E3799" t="s">
        <v>1371</v>
      </c>
    </row>
    <row r="3800" spans="2:5">
      <c r="B3800" t="s">
        <v>5878</v>
      </c>
      <c r="C3800">
        <v>533110</v>
      </c>
      <c r="D3800" t="s">
        <v>406</v>
      </c>
      <c r="E3800" t="s">
        <v>729</v>
      </c>
    </row>
    <row r="3801" spans="2:5">
      <c r="B3801" t="s">
        <v>5879</v>
      </c>
      <c r="C3801">
        <v>539334</v>
      </c>
      <c r="D3801" t="s">
        <v>5880</v>
      </c>
      <c r="E3801" t="s">
        <v>566</v>
      </c>
    </row>
    <row r="3802" spans="2:5">
      <c r="B3802" t="s">
        <v>5881</v>
      </c>
      <c r="C3802">
        <v>503837</v>
      </c>
      <c r="D3802" t="s">
        <v>406</v>
      </c>
      <c r="E3802" t="s">
        <v>421</v>
      </c>
    </row>
    <row r="3803" spans="2:5">
      <c r="B3803" t="s">
        <v>5882</v>
      </c>
      <c r="C3803">
        <v>516086</v>
      </c>
      <c r="D3803" t="s">
        <v>406</v>
      </c>
      <c r="E3803" t="s">
        <v>400</v>
      </c>
    </row>
    <row r="3804" spans="2:5">
      <c r="B3804" t="s">
        <v>5883</v>
      </c>
      <c r="C3804" t="s">
        <v>406</v>
      </c>
      <c r="D3804" t="s">
        <v>5884</v>
      </c>
      <c r="E3804" t="s">
        <v>417</v>
      </c>
    </row>
    <row r="3805" spans="2:5">
      <c r="B3805" t="s">
        <v>5885</v>
      </c>
      <c r="C3805">
        <v>532310</v>
      </c>
      <c r="D3805" t="s">
        <v>5886</v>
      </c>
      <c r="E3805" t="s">
        <v>601</v>
      </c>
    </row>
    <row r="3806" spans="2:5">
      <c r="B3806" t="s">
        <v>5887</v>
      </c>
      <c r="C3806">
        <v>500356</v>
      </c>
      <c r="D3806" t="s">
        <v>5888</v>
      </c>
      <c r="E3806" t="s">
        <v>400</v>
      </c>
    </row>
    <row r="3807" spans="2:5">
      <c r="B3807" t="s">
        <v>5889</v>
      </c>
      <c r="C3807">
        <v>532670</v>
      </c>
      <c r="D3807" t="s">
        <v>5890</v>
      </c>
      <c r="E3807" t="s">
        <v>1105</v>
      </c>
    </row>
    <row r="3808" spans="2:5">
      <c r="B3808" t="s">
        <v>5891</v>
      </c>
      <c r="C3808">
        <v>503635</v>
      </c>
      <c r="D3808" t="s">
        <v>406</v>
      </c>
      <c r="E3808" t="s">
        <v>389</v>
      </c>
    </row>
    <row r="3809" spans="2:5">
      <c r="B3809" t="s">
        <v>5892</v>
      </c>
      <c r="C3809">
        <v>538975</v>
      </c>
      <c r="D3809" t="s">
        <v>406</v>
      </c>
      <c r="E3809" t="s">
        <v>423</v>
      </c>
    </row>
    <row r="3810" spans="2:5">
      <c r="B3810" t="s">
        <v>5893</v>
      </c>
      <c r="C3810">
        <v>513488</v>
      </c>
      <c r="D3810" t="s">
        <v>406</v>
      </c>
      <c r="E3810" t="s">
        <v>729</v>
      </c>
    </row>
    <row r="3811" spans="2:5">
      <c r="B3811" t="s">
        <v>5894</v>
      </c>
      <c r="C3811">
        <v>531667</v>
      </c>
      <c r="D3811" t="s">
        <v>406</v>
      </c>
      <c r="E3811" t="s">
        <v>428</v>
      </c>
    </row>
    <row r="3812" spans="2:5">
      <c r="B3812" t="s">
        <v>5895</v>
      </c>
      <c r="C3812" t="s">
        <v>406</v>
      </c>
      <c r="D3812" t="s">
        <v>5896</v>
      </c>
      <c r="E3812" t="s">
        <v>417</v>
      </c>
    </row>
    <row r="3813" spans="2:5">
      <c r="B3813" t="s">
        <v>5897</v>
      </c>
      <c r="C3813">
        <v>590128</v>
      </c>
      <c r="D3813" t="s">
        <v>406</v>
      </c>
      <c r="E3813" t="s">
        <v>392</v>
      </c>
    </row>
    <row r="3814" spans="2:5">
      <c r="B3814" t="s">
        <v>5898</v>
      </c>
      <c r="C3814" t="s">
        <v>406</v>
      </c>
      <c r="D3814" t="s">
        <v>5899</v>
      </c>
      <c r="E3814" t="s">
        <v>417</v>
      </c>
    </row>
    <row r="3815" spans="2:5">
      <c r="B3815" t="s">
        <v>5900</v>
      </c>
      <c r="C3815">
        <v>541358</v>
      </c>
      <c r="D3815" t="s">
        <v>406</v>
      </c>
      <c r="E3815" t="s">
        <v>423</v>
      </c>
    </row>
    <row r="3816" spans="2:5">
      <c r="B3816" t="s">
        <v>5901</v>
      </c>
      <c r="C3816">
        <v>540738</v>
      </c>
      <c r="D3816" t="s">
        <v>406</v>
      </c>
      <c r="E3816" t="s">
        <v>727</v>
      </c>
    </row>
    <row r="3817" spans="2:5">
      <c r="B3817" t="s">
        <v>5902</v>
      </c>
      <c r="C3817">
        <v>503696</v>
      </c>
      <c r="D3817" t="s">
        <v>406</v>
      </c>
      <c r="E3817" t="s">
        <v>827</v>
      </c>
    </row>
    <row r="3818" spans="2:5">
      <c r="B3818" t="s">
        <v>5903</v>
      </c>
      <c r="C3818" t="s">
        <v>406</v>
      </c>
      <c r="D3818" t="s">
        <v>5904</v>
      </c>
      <c r="E3818" t="s">
        <v>417</v>
      </c>
    </row>
    <row r="3819" spans="2:5">
      <c r="B3819" t="s">
        <v>5905</v>
      </c>
      <c r="C3819">
        <v>541112</v>
      </c>
      <c r="D3819" t="s">
        <v>406</v>
      </c>
      <c r="E3819" t="s">
        <v>804</v>
      </c>
    </row>
    <row r="3820" spans="2:5">
      <c r="B3820" t="s">
        <v>5906</v>
      </c>
      <c r="C3820">
        <v>532007</v>
      </c>
      <c r="D3820" t="s">
        <v>406</v>
      </c>
      <c r="E3820" t="s">
        <v>827</v>
      </c>
    </row>
    <row r="3821" spans="2:5">
      <c r="B3821" t="s">
        <v>5907</v>
      </c>
      <c r="C3821" t="s">
        <v>406</v>
      </c>
      <c r="D3821" t="s">
        <v>5908</v>
      </c>
      <c r="E3821" t="s">
        <v>417</v>
      </c>
    </row>
    <row r="3822" spans="2:5">
      <c r="B3822" t="s">
        <v>5909</v>
      </c>
      <c r="C3822">
        <v>516016</v>
      </c>
      <c r="D3822" t="s">
        <v>5910</v>
      </c>
      <c r="E3822" t="s">
        <v>400</v>
      </c>
    </row>
    <row r="3823" spans="2:5">
      <c r="B3823" t="s">
        <v>5911</v>
      </c>
      <c r="C3823">
        <v>526335</v>
      </c>
      <c r="D3823" t="s">
        <v>406</v>
      </c>
      <c r="E3823" t="s">
        <v>454</v>
      </c>
    </row>
    <row r="3824" spans="2:5">
      <c r="B3824" t="s">
        <v>5912</v>
      </c>
      <c r="C3824">
        <v>520151</v>
      </c>
      <c r="D3824" t="s">
        <v>5913</v>
      </c>
      <c r="E3824" t="s">
        <v>1654</v>
      </c>
    </row>
    <row r="3825" spans="2:5">
      <c r="B3825" t="s">
        <v>5914</v>
      </c>
      <c r="C3825">
        <v>526981</v>
      </c>
      <c r="D3825" t="s">
        <v>406</v>
      </c>
      <c r="E3825" t="s">
        <v>729</v>
      </c>
    </row>
    <row r="3826" spans="2:5">
      <c r="B3826" t="s">
        <v>5915</v>
      </c>
      <c r="C3826">
        <v>530841</v>
      </c>
      <c r="D3826" t="s">
        <v>406</v>
      </c>
      <c r="E3826" t="s">
        <v>683</v>
      </c>
    </row>
    <row r="3827" spans="2:5">
      <c r="B3827" t="s">
        <v>5916</v>
      </c>
      <c r="C3827">
        <v>503804</v>
      </c>
      <c r="D3827" t="s">
        <v>406</v>
      </c>
      <c r="E3827" t="s">
        <v>421</v>
      </c>
    </row>
    <row r="3828" spans="2:5">
      <c r="B3828" t="s">
        <v>5917</v>
      </c>
      <c r="C3828">
        <v>512453</v>
      </c>
      <c r="D3828" t="s">
        <v>406</v>
      </c>
      <c r="E3828" t="s">
        <v>601</v>
      </c>
    </row>
    <row r="3829" spans="2:5">
      <c r="B3829" t="s">
        <v>5918</v>
      </c>
      <c r="C3829">
        <v>532083</v>
      </c>
      <c r="D3829" t="s">
        <v>406</v>
      </c>
      <c r="E3829" t="s">
        <v>827</v>
      </c>
    </row>
    <row r="3830" spans="2:5">
      <c r="B3830" t="s">
        <v>5919</v>
      </c>
      <c r="C3830">
        <v>530977</v>
      </c>
      <c r="D3830" t="s">
        <v>406</v>
      </c>
      <c r="E3830" t="s">
        <v>419</v>
      </c>
    </row>
    <row r="3831" spans="2:5">
      <c r="B3831" t="s">
        <v>5920</v>
      </c>
      <c r="C3831">
        <v>531080</v>
      </c>
      <c r="D3831" t="s">
        <v>406</v>
      </c>
      <c r="E3831" t="s">
        <v>492</v>
      </c>
    </row>
    <row r="3832" spans="2:5">
      <c r="B3832" t="s">
        <v>5921</v>
      </c>
      <c r="C3832">
        <v>538897</v>
      </c>
      <c r="D3832" t="s">
        <v>406</v>
      </c>
      <c r="E3832" t="s">
        <v>423</v>
      </c>
    </row>
    <row r="3833" spans="2:5">
      <c r="B3833" t="s">
        <v>5922</v>
      </c>
      <c r="C3833" t="s">
        <v>406</v>
      </c>
      <c r="D3833" t="s">
        <v>5923</v>
      </c>
      <c r="E3833" t="s">
        <v>417</v>
      </c>
    </row>
    <row r="3834" spans="2:5">
      <c r="B3834" t="s">
        <v>5924</v>
      </c>
      <c r="C3834">
        <v>508961</v>
      </c>
      <c r="D3834" t="s">
        <v>406</v>
      </c>
      <c r="E3834" t="s">
        <v>423</v>
      </c>
    </row>
    <row r="3835" spans="2:5">
      <c r="B3835" t="s">
        <v>5925</v>
      </c>
      <c r="C3835">
        <v>531359</v>
      </c>
      <c r="D3835" t="s">
        <v>406</v>
      </c>
      <c r="E3835" t="s">
        <v>2812</v>
      </c>
    </row>
    <row r="3836" spans="2:5">
      <c r="B3836" t="s">
        <v>5926</v>
      </c>
      <c r="C3836">
        <v>532498</v>
      </c>
      <c r="D3836" t="s">
        <v>5927</v>
      </c>
      <c r="E3836" t="s">
        <v>423</v>
      </c>
    </row>
    <row r="3837" spans="2:5">
      <c r="B3837" t="s">
        <v>5928</v>
      </c>
      <c r="C3837">
        <v>532945</v>
      </c>
      <c r="D3837" t="s">
        <v>5929</v>
      </c>
      <c r="E3837" t="s">
        <v>804</v>
      </c>
    </row>
    <row r="3838" spans="2:5">
      <c r="B3838" t="s">
        <v>5930</v>
      </c>
      <c r="C3838" t="s">
        <v>406</v>
      </c>
      <c r="D3838" t="s">
        <v>5931</v>
      </c>
      <c r="E3838" t="s">
        <v>497</v>
      </c>
    </row>
    <row r="3839" spans="2:5">
      <c r="B3839" t="s">
        <v>5932</v>
      </c>
      <c r="C3839">
        <v>511218</v>
      </c>
      <c r="D3839" t="s">
        <v>5933</v>
      </c>
      <c r="E3839" t="s">
        <v>423</v>
      </c>
    </row>
    <row r="3840" spans="2:5">
      <c r="B3840" t="s">
        <v>5934</v>
      </c>
      <c r="C3840">
        <v>511411</v>
      </c>
      <c r="D3840" t="s">
        <v>406</v>
      </c>
      <c r="E3840" t="s">
        <v>804</v>
      </c>
    </row>
    <row r="3841" spans="2:5">
      <c r="B3841" t="s">
        <v>5935</v>
      </c>
      <c r="C3841">
        <v>542019</v>
      </c>
      <c r="D3841" t="s">
        <v>406</v>
      </c>
      <c r="E3841" t="s">
        <v>421</v>
      </c>
    </row>
    <row r="3842" spans="2:5">
      <c r="B3842" t="s">
        <v>5936</v>
      </c>
      <c r="C3842" t="s">
        <v>406</v>
      </c>
      <c r="D3842" t="s">
        <v>5937</v>
      </c>
      <c r="E3842" t="s">
        <v>417</v>
      </c>
    </row>
    <row r="3843" spans="2:5">
      <c r="B3843" t="s">
        <v>5938</v>
      </c>
      <c r="C3843">
        <v>531506</v>
      </c>
      <c r="D3843" t="s">
        <v>5939</v>
      </c>
      <c r="E3843" t="s">
        <v>827</v>
      </c>
    </row>
    <row r="3844" spans="2:5">
      <c r="B3844" t="s">
        <v>5940</v>
      </c>
      <c r="C3844">
        <v>523790</v>
      </c>
      <c r="D3844" t="s">
        <v>406</v>
      </c>
      <c r="E3844" t="s">
        <v>520</v>
      </c>
    </row>
    <row r="3845" spans="2:5">
      <c r="B3845" t="s">
        <v>5941</v>
      </c>
      <c r="C3845">
        <v>524632</v>
      </c>
      <c r="D3845" t="s">
        <v>406</v>
      </c>
      <c r="E3845" t="s">
        <v>444</v>
      </c>
    </row>
    <row r="3846" spans="2:5">
      <c r="B3846" t="s">
        <v>5942</v>
      </c>
      <c r="C3846">
        <v>539252</v>
      </c>
      <c r="D3846" t="s">
        <v>5943</v>
      </c>
      <c r="E3846" t="s">
        <v>438</v>
      </c>
    </row>
    <row r="3847" spans="2:5">
      <c r="B3847" t="s">
        <v>5944</v>
      </c>
      <c r="C3847">
        <v>517411</v>
      </c>
      <c r="D3847" t="s">
        <v>5945</v>
      </c>
      <c r="E3847" t="s">
        <v>552</v>
      </c>
    </row>
    <row r="3848" spans="2:5">
      <c r="B3848" t="s">
        <v>5946</v>
      </c>
      <c r="C3848">
        <v>531219</v>
      </c>
      <c r="D3848" t="s">
        <v>406</v>
      </c>
      <c r="E3848" t="s">
        <v>444</v>
      </c>
    </row>
    <row r="3849" spans="2:5">
      <c r="B3849" t="s">
        <v>5947</v>
      </c>
      <c r="C3849">
        <v>505515</v>
      </c>
      <c r="D3849" t="s">
        <v>406</v>
      </c>
      <c r="E3849" t="s">
        <v>389</v>
      </c>
    </row>
    <row r="3850" spans="2:5">
      <c r="B3850" t="s">
        <v>5948</v>
      </c>
      <c r="C3850">
        <v>530907</v>
      </c>
      <c r="D3850" t="s">
        <v>406</v>
      </c>
      <c r="E3850" t="s">
        <v>827</v>
      </c>
    </row>
    <row r="3851" spans="2:5">
      <c r="B3851" t="s">
        <v>5949</v>
      </c>
      <c r="C3851">
        <v>520141</v>
      </c>
      <c r="D3851" t="s">
        <v>406</v>
      </c>
      <c r="E3851" t="s">
        <v>761</v>
      </c>
    </row>
    <row r="3852" spans="2:5">
      <c r="B3852" t="s">
        <v>5950</v>
      </c>
      <c r="C3852">
        <v>533014</v>
      </c>
      <c r="D3852" t="s">
        <v>5951</v>
      </c>
      <c r="E3852" t="s">
        <v>428</v>
      </c>
    </row>
    <row r="3853" spans="2:5">
      <c r="B3853" t="s">
        <v>5952</v>
      </c>
      <c r="C3853">
        <v>533014</v>
      </c>
      <c r="D3853" t="s">
        <v>5951</v>
      </c>
      <c r="E3853" t="s">
        <v>428</v>
      </c>
    </row>
    <row r="3854" spans="2:5">
      <c r="B3854" t="s">
        <v>5953</v>
      </c>
      <c r="C3854">
        <v>520086</v>
      </c>
      <c r="D3854" t="s">
        <v>5954</v>
      </c>
      <c r="E3854" t="s">
        <v>727</v>
      </c>
    </row>
    <row r="3855" spans="2:5">
      <c r="B3855" t="s">
        <v>5955</v>
      </c>
      <c r="C3855">
        <v>540736</v>
      </c>
      <c r="D3855" t="s">
        <v>406</v>
      </c>
      <c r="E3855" t="s">
        <v>511</v>
      </c>
    </row>
    <row r="3856" spans="2:5">
      <c r="B3856" t="s">
        <v>5956</v>
      </c>
      <c r="C3856">
        <v>539983</v>
      </c>
      <c r="D3856" t="s">
        <v>406</v>
      </c>
      <c r="E3856" t="s">
        <v>389</v>
      </c>
    </row>
    <row r="3857" spans="2:5">
      <c r="B3857" t="s">
        <v>5957</v>
      </c>
      <c r="C3857">
        <v>532217</v>
      </c>
      <c r="D3857" t="s">
        <v>406</v>
      </c>
      <c r="E3857" t="s">
        <v>389</v>
      </c>
    </row>
    <row r="3858" spans="2:5">
      <c r="B3858" t="s">
        <v>5958</v>
      </c>
      <c r="C3858">
        <v>500550</v>
      </c>
      <c r="D3858" t="s">
        <v>5959</v>
      </c>
      <c r="E3858" t="s">
        <v>449</v>
      </c>
    </row>
    <row r="3859" spans="2:5">
      <c r="B3859" t="s">
        <v>5960</v>
      </c>
      <c r="C3859">
        <v>512131</v>
      </c>
      <c r="D3859" t="s">
        <v>5961</v>
      </c>
      <c r="E3859" t="s">
        <v>526</v>
      </c>
    </row>
    <row r="3860" spans="2:5">
      <c r="B3860" t="s">
        <v>5962</v>
      </c>
      <c r="C3860">
        <v>523606</v>
      </c>
      <c r="D3860" t="s">
        <v>406</v>
      </c>
      <c r="E3860" t="s">
        <v>879</v>
      </c>
    </row>
    <row r="3861" spans="2:5">
      <c r="B3861" t="s">
        <v>5963</v>
      </c>
      <c r="C3861" t="s">
        <v>406</v>
      </c>
      <c r="D3861" t="s">
        <v>5964</v>
      </c>
      <c r="E3861" t="s">
        <v>417</v>
      </c>
    </row>
    <row r="3862" spans="2:5">
      <c r="B3862" t="s">
        <v>5965</v>
      </c>
      <c r="C3862">
        <v>524642</v>
      </c>
      <c r="D3862" t="s">
        <v>406</v>
      </c>
      <c r="E3862" t="s">
        <v>492</v>
      </c>
    </row>
    <row r="3863" spans="2:5">
      <c r="B3863" t="s">
        <v>5966</v>
      </c>
      <c r="C3863">
        <v>521194</v>
      </c>
      <c r="D3863" t="s">
        <v>5967</v>
      </c>
      <c r="E3863" t="s">
        <v>389</v>
      </c>
    </row>
    <row r="3864" spans="2:5">
      <c r="B3864" t="s">
        <v>5968</v>
      </c>
      <c r="C3864" t="s">
        <v>406</v>
      </c>
      <c r="D3864" t="s">
        <v>5969</v>
      </c>
      <c r="E3864" t="s">
        <v>417</v>
      </c>
    </row>
    <row r="3865" spans="2:5">
      <c r="B3865" t="s">
        <v>5970</v>
      </c>
      <c r="C3865" t="s">
        <v>406</v>
      </c>
      <c r="D3865" t="s">
        <v>5971</v>
      </c>
      <c r="E3865" t="s">
        <v>417</v>
      </c>
    </row>
    <row r="3866" spans="2:5">
      <c r="B3866" t="s">
        <v>5972</v>
      </c>
      <c r="C3866">
        <v>531635</v>
      </c>
      <c r="D3866" t="s">
        <v>406</v>
      </c>
      <c r="E3866" t="s">
        <v>1038</v>
      </c>
    </row>
    <row r="3867" spans="2:5">
      <c r="B3867" t="s">
        <v>5973</v>
      </c>
      <c r="C3867">
        <v>512197</v>
      </c>
      <c r="D3867" t="s">
        <v>406</v>
      </c>
      <c r="E3867" t="s">
        <v>423</v>
      </c>
    </row>
    <row r="3868" spans="2:5">
      <c r="B3868" t="s">
        <v>5974</v>
      </c>
      <c r="C3868">
        <v>531635</v>
      </c>
      <c r="D3868" t="s">
        <v>406</v>
      </c>
      <c r="E3868" t="s">
        <v>1038</v>
      </c>
    </row>
    <row r="3869" spans="2:5">
      <c r="B3869" t="s">
        <v>5975</v>
      </c>
      <c r="C3869" t="s">
        <v>406</v>
      </c>
      <c r="D3869" t="s">
        <v>5976</v>
      </c>
      <c r="E3869" t="s">
        <v>417</v>
      </c>
    </row>
    <row r="3870" spans="2:5">
      <c r="B3870" t="s">
        <v>5977</v>
      </c>
      <c r="C3870">
        <v>536073</v>
      </c>
      <c r="D3870" t="s">
        <v>406</v>
      </c>
      <c r="E3870" t="s">
        <v>804</v>
      </c>
    </row>
    <row r="3871" spans="2:5">
      <c r="B3871" t="s">
        <v>5978</v>
      </c>
      <c r="C3871">
        <v>539742</v>
      </c>
      <c r="D3871" t="s">
        <v>5979</v>
      </c>
      <c r="E3871" t="s">
        <v>1105</v>
      </c>
    </row>
    <row r="3872" spans="2:5">
      <c r="B3872" t="s">
        <v>5980</v>
      </c>
      <c r="C3872">
        <v>507998</v>
      </c>
      <c r="D3872" t="s">
        <v>406</v>
      </c>
      <c r="E3872" t="s">
        <v>761</v>
      </c>
    </row>
    <row r="3873" spans="2:5">
      <c r="B3873" t="s">
        <v>5981</v>
      </c>
      <c r="C3873">
        <v>513472</v>
      </c>
      <c r="D3873" t="s">
        <v>406</v>
      </c>
      <c r="E3873" t="s">
        <v>1326</v>
      </c>
    </row>
    <row r="3874" spans="2:5">
      <c r="B3874" t="s">
        <v>5982</v>
      </c>
      <c r="C3874">
        <v>523838</v>
      </c>
      <c r="D3874" t="s">
        <v>5983</v>
      </c>
      <c r="E3874" t="s">
        <v>804</v>
      </c>
    </row>
    <row r="3875" spans="2:5">
      <c r="B3875" t="s">
        <v>5984</v>
      </c>
      <c r="C3875">
        <v>533018</v>
      </c>
      <c r="D3875" t="s">
        <v>406</v>
      </c>
      <c r="E3875" t="s">
        <v>421</v>
      </c>
    </row>
    <row r="3876" spans="2:5">
      <c r="B3876" t="s">
        <v>5985</v>
      </c>
      <c r="C3876">
        <v>533019</v>
      </c>
      <c r="D3876" t="s">
        <v>406</v>
      </c>
      <c r="E3876" t="s">
        <v>400</v>
      </c>
    </row>
    <row r="3877" spans="2:5">
      <c r="B3877" t="s">
        <v>5986</v>
      </c>
      <c r="C3877">
        <v>503229</v>
      </c>
      <c r="D3877" t="s">
        <v>406</v>
      </c>
      <c r="E3877" t="s">
        <v>492</v>
      </c>
    </row>
    <row r="3878" spans="2:5">
      <c r="B3878" t="s">
        <v>5987</v>
      </c>
      <c r="C3878">
        <v>519566</v>
      </c>
      <c r="D3878" t="s">
        <v>406</v>
      </c>
      <c r="E3878" t="s">
        <v>466</v>
      </c>
    </row>
    <row r="3879" spans="2:5">
      <c r="B3879" t="s">
        <v>5988</v>
      </c>
      <c r="C3879">
        <v>523023</v>
      </c>
      <c r="D3879" t="s">
        <v>406</v>
      </c>
      <c r="E3879" t="s">
        <v>607</v>
      </c>
    </row>
    <row r="3880" spans="2:5">
      <c r="B3880" t="s">
        <v>5989</v>
      </c>
      <c r="C3880">
        <v>532029</v>
      </c>
      <c r="D3880" t="s">
        <v>406</v>
      </c>
      <c r="E3880" t="s">
        <v>827</v>
      </c>
    </row>
    <row r="3881" spans="2:5">
      <c r="B3881" t="s">
        <v>5990</v>
      </c>
      <c r="C3881">
        <v>505504</v>
      </c>
      <c r="D3881" t="s">
        <v>406</v>
      </c>
      <c r="E3881" t="s">
        <v>392</v>
      </c>
    </row>
    <row r="3882" spans="2:5">
      <c r="B3882" t="s">
        <v>5991</v>
      </c>
      <c r="C3882">
        <v>505729</v>
      </c>
      <c r="D3882" t="s">
        <v>406</v>
      </c>
      <c r="E3882" t="s">
        <v>414</v>
      </c>
    </row>
    <row r="3883" spans="2:5">
      <c r="B3883" t="s">
        <v>5992</v>
      </c>
      <c r="C3883">
        <v>505729</v>
      </c>
      <c r="D3883" t="s">
        <v>406</v>
      </c>
      <c r="E3883" t="s">
        <v>414</v>
      </c>
    </row>
    <row r="3884" spans="2:5">
      <c r="B3884" t="s">
        <v>5993</v>
      </c>
      <c r="C3884">
        <v>509887</v>
      </c>
      <c r="D3884" t="s">
        <v>406</v>
      </c>
      <c r="E3884" t="s">
        <v>2577</v>
      </c>
    </row>
    <row r="3885" spans="2:5">
      <c r="B3885" t="s">
        <v>5994</v>
      </c>
      <c r="C3885">
        <v>539410</v>
      </c>
      <c r="D3885" t="s">
        <v>406</v>
      </c>
      <c r="E3885" t="s">
        <v>428</v>
      </c>
    </row>
    <row r="3886" spans="2:5">
      <c r="B3886" t="s">
        <v>5995</v>
      </c>
      <c r="C3886">
        <v>539410</v>
      </c>
      <c r="D3886" t="s">
        <v>406</v>
      </c>
      <c r="E3886" t="s">
        <v>428</v>
      </c>
    </row>
    <row r="3887" spans="2:5">
      <c r="B3887" t="s">
        <v>5996</v>
      </c>
      <c r="C3887" t="s">
        <v>406</v>
      </c>
      <c r="D3887" t="s">
        <v>5997</v>
      </c>
      <c r="E3887" t="s">
        <v>417</v>
      </c>
    </row>
    <row r="3888" spans="2:5">
      <c r="B3888" t="s">
        <v>5998</v>
      </c>
      <c r="C3888" t="s">
        <v>406</v>
      </c>
      <c r="D3888" t="s">
        <v>5997</v>
      </c>
      <c r="E3888" t="s">
        <v>417</v>
      </c>
    </row>
    <row r="3889" spans="2:5">
      <c r="B3889" t="s">
        <v>5999</v>
      </c>
      <c r="C3889">
        <v>502742</v>
      </c>
      <c r="D3889" t="s">
        <v>6000</v>
      </c>
      <c r="E3889" t="s">
        <v>421</v>
      </c>
    </row>
    <row r="3890" spans="2:5">
      <c r="B3890" t="s">
        <v>6001</v>
      </c>
      <c r="C3890">
        <v>540653</v>
      </c>
      <c r="D3890" t="s">
        <v>6002</v>
      </c>
      <c r="E3890" t="s">
        <v>526</v>
      </c>
    </row>
    <row r="3891" spans="2:5">
      <c r="B3891" t="s">
        <v>6003</v>
      </c>
      <c r="C3891">
        <v>523164</v>
      </c>
      <c r="D3891" t="s">
        <v>406</v>
      </c>
      <c r="E3891" t="s">
        <v>604</v>
      </c>
    </row>
    <row r="3892" spans="2:5">
      <c r="B3892" t="s">
        <v>6004</v>
      </c>
      <c r="C3892">
        <v>532879</v>
      </c>
      <c r="D3892" t="s">
        <v>406</v>
      </c>
      <c r="E3892" t="s">
        <v>1105</v>
      </c>
    </row>
    <row r="3893" spans="2:5">
      <c r="B3893" t="s">
        <v>6005</v>
      </c>
      <c r="C3893" t="s">
        <v>406</v>
      </c>
      <c r="D3893" t="s">
        <v>6006</v>
      </c>
      <c r="E3893" t="s">
        <v>417</v>
      </c>
    </row>
    <row r="3894" spans="2:5">
      <c r="B3894" t="s">
        <v>6007</v>
      </c>
      <c r="C3894" t="s">
        <v>406</v>
      </c>
      <c r="D3894" t="s">
        <v>6006</v>
      </c>
      <c r="E3894" t="s">
        <v>417</v>
      </c>
    </row>
    <row r="3895" spans="2:5">
      <c r="B3895" t="s">
        <v>6008</v>
      </c>
      <c r="C3895">
        <v>538667</v>
      </c>
      <c r="D3895" t="s">
        <v>406</v>
      </c>
      <c r="E3895" t="s">
        <v>428</v>
      </c>
    </row>
    <row r="3896" spans="2:5">
      <c r="B3896" t="s">
        <v>6009</v>
      </c>
      <c r="C3896">
        <v>512589</v>
      </c>
      <c r="D3896" t="s">
        <v>406</v>
      </c>
      <c r="E3896" t="s">
        <v>428</v>
      </c>
    </row>
    <row r="3897" spans="2:5">
      <c r="B3897" t="s">
        <v>6010</v>
      </c>
      <c r="C3897">
        <v>532961</v>
      </c>
      <c r="D3897" t="s">
        <v>6011</v>
      </c>
      <c r="E3897" t="s">
        <v>486</v>
      </c>
    </row>
    <row r="3898" spans="2:5">
      <c r="B3898" t="s">
        <v>6012</v>
      </c>
      <c r="C3898">
        <v>532795</v>
      </c>
      <c r="D3898" t="s">
        <v>6013</v>
      </c>
      <c r="E3898" t="s">
        <v>1145</v>
      </c>
    </row>
    <row r="3899" spans="2:5">
      <c r="B3899" t="s">
        <v>6014</v>
      </c>
      <c r="C3899">
        <v>503811</v>
      </c>
      <c r="D3899" t="s">
        <v>6015</v>
      </c>
      <c r="E3899" t="s">
        <v>421</v>
      </c>
    </row>
    <row r="3900" spans="2:5">
      <c r="B3900" t="s">
        <v>6016</v>
      </c>
      <c r="C3900">
        <v>504398</v>
      </c>
      <c r="D3900" t="s">
        <v>406</v>
      </c>
      <c r="E3900" t="s">
        <v>520</v>
      </c>
    </row>
    <row r="3901" spans="2:5">
      <c r="B3901" t="s">
        <v>6017</v>
      </c>
      <c r="C3901">
        <v>533206</v>
      </c>
      <c r="D3901" t="s">
        <v>6018</v>
      </c>
      <c r="E3901" t="s">
        <v>545</v>
      </c>
    </row>
    <row r="3902" spans="2:5">
      <c r="B3902" t="s">
        <v>6019</v>
      </c>
      <c r="C3902">
        <v>500472</v>
      </c>
      <c r="D3902" t="s">
        <v>6020</v>
      </c>
      <c r="E3902" t="s">
        <v>591</v>
      </c>
    </row>
    <row r="3903" spans="2:5">
      <c r="B3903" t="s">
        <v>6021</v>
      </c>
      <c r="C3903">
        <v>500472</v>
      </c>
      <c r="D3903" t="s">
        <v>6022</v>
      </c>
      <c r="E3903" t="s">
        <v>591</v>
      </c>
    </row>
    <row r="3904" spans="2:5">
      <c r="B3904" t="s">
        <v>6023</v>
      </c>
      <c r="C3904">
        <v>539861</v>
      </c>
      <c r="D3904" t="s">
        <v>6024</v>
      </c>
      <c r="E3904" t="s">
        <v>804</v>
      </c>
    </row>
    <row r="3905" spans="2:5">
      <c r="B3905" t="s">
        <v>6025</v>
      </c>
      <c r="C3905">
        <v>538562</v>
      </c>
      <c r="D3905" t="s">
        <v>6026</v>
      </c>
      <c r="E3905" t="s">
        <v>804</v>
      </c>
    </row>
    <row r="3906" spans="2:5">
      <c r="B3906" t="s">
        <v>6027</v>
      </c>
      <c r="C3906">
        <v>532143</v>
      </c>
      <c r="D3906" t="s">
        <v>6028</v>
      </c>
      <c r="E3906" t="s">
        <v>486</v>
      </c>
    </row>
    <row r="3907" spans="2:5">
      <c r="B3907" t="s">
        <v>6029</v>
      </c>
      <c r="C3907">
        <v>532143</v>
      </c>
      <c r="D3907" t="s">
        <v>6028</v>
      </c>
      <c r="E3907" t="s">
        <v>486</v>
      </c>
    </row>
    <row r="3908" spans="2:5">
      <c r="B3908" t="s">
        <v>6030</v>
      </c>
      <c r="C3908">
        <v>531169</v>
      </c>
      <c r="D3908" t="s">
        <v>406</v>
      </c>
      <c r="E3908" t="s">
        <v>423</v>
      </c>
    </row>
    <row r="3909" spans="2:5">
      <c r="B3909" t="s">
        <v>6031</v>
      </c>
      <c r="C3909" t="s">
        <v>406</v>
      </c>
      <c r="D3909" t="s">
        <v>6032</v>
      </c>
      <c r="E3909" t="s">
        <v>417</v>
      </c>
    </row>
    <row r="3910" spans="2:5">
      <c r="B3910" t="s">
        <v>6033</v>
      </c>
      <c r="C3910">
        <v>541967</v>
      </c>
      <c r="D3910" t="s">
        <v>406</v>
      </c>
      <c r="E3910" t="s">
        <v>520</v>
      </c>
    </row>
    <row r="3911" spans="2:5">
      <c r="B3911" t="s">
        <v>6034</v>
      </c>
      <c r="C3911">
        <v>526479</v>
      </c>
      <c r="D3911" t="s">
        <v>406</v>
      </c>
      <c r="E3911" t="s">
        <v>421</v>
      </c>
    </row>
    <row r="3912" spans="2:5">
      <c r="B3912" t="s">
        <v>6035</v>
      </c>
      <c r="C3912">
        <v>505650</v>
      </c>
      <c r="D3912" t="s">
        <v>406</v>
      </c>
      <c r="E3912" t="s">
        <v>484</v>
      </c>
    </row>
    <row r="3913" spans="2:5">
      <c r="B3913" t="s">
        <v>6036</v>
      </c>
      <c r="C3913">
        <v>538919</v>
      </c>
      <c r="D3913" t="s">
        <v>406</v>
      </c>
      <c r="E3913" t="s">
        <v>492</v>
      </c>
    </row>
    <row r="3914" spans="2:5">
      <c r="B3914" t="s">
        <v>6037</v>
      </c>
      <c r="C3914">
        <v>538919</v>
      </c>
      <c r="D3914" t="s">
        <v>406</v>
      </c>
      <c r="E3914" t="s">
        <v>492</v>
      </c>
    </row>
    <row r="3915" spans="2:5">
      <c r="B3915" t="s">
        <v>6038</v>
      </c>
      <c r="C3915">
        <v>539494</v>
      </c>
      <c r="D3915" t="s">
        <v>406</v>
      </c>
      <c r="E3915" t="s">
        <v>423</v>
      </c>
    </row>
    <row r="3916" spans="2:5">
      <c r="B3916" t="s">
        <v>6039</v>
      </c>
      <c r="C3916">
        <v>532419</v>
      </c>
      <c r="D3916" t="s">
        <v>6040</v>
      </c>
      <c r="E3916" t="s">
        <v>2033</v>
      </c>
    </row>
    <row r="3917" spans="2:5">
      <c r="B3917" t="s">
        <v>6041</v>
      </c>
      <c r="C3917">
        <v>508905</v>
      </c>
      <c r="D3917" t="s">
        <v>406</v>
      </c>
      <c r="E3917" t="s">
        <v>389</v>
      </c>
    </row>
    <row r="3918" spans="2:5">
      <c r="B3918" t="s">
        <v>6042</v>
      </c>
      <c r="C3918">
        <v>505192</v>
      </c>
      <c r="D3918" t="s">
        <v>6043</v>
      </c>
      <c r="E3918" t="s">
        <v>484</v>
      </c>
    </row>
    <row r="3919" spans="2:5">
      <c r="B3919" t="s">
        <v>6044</v>
      </c>
      <c r="C3919">
        <v>540686</v>
      </c>
      <c r="D3919" t="s">
        <v>406</v>
      </c>
      <c r="E3919" t="s">
        <v>444</v>
      </c>
    </row>
    <row r="3920" spans="2:5">
      <c r="B3920" t="s">
        <v>6045</v>
      </c>
      <c r="C3920">
        <v>540679</v>
      </c>
      <c r="D3920" t="s">
        <v>6046</v>
      </c>
      <c r="E3920" t="s">
        <v>444</v>
      </c>
    </row>
    <row r="3921" spans="2:5">
      <c r="B3921" t="s">
        <v>6047</v>
      </c>
      <c r="C3921">
        <v>540679</v>
      </c>
      <c r="D3921" t="s">
        <v>6046</v>
      </c>
      <c r="E3921" t="s">
        <v>444</v>
      </c>
    </row>
    <row r="3922" spans="2:5">
      <c r="B3922" t="s">
        <v>6048</v>
      </c>
      <c r="C3922">
        <v>532815</v>
      </c>
      <c r="D3922" t="s">
        <v>6049</v>
      </c>
      <c r="E3922" t="s">
        <v>444</v>
      </c>
    </row>
    <row r="3923" spans="2:5">
      <c r="B3923" t="s">
        <v>6050</v>
      </c>
      <c r="C3923" t="s">
        <v>406</v>
      </c>
      <c r="D3923" t="s">
        <v>6051</v>
      </c>
      <c r="E3923" t="s">
        <v>417</v>
      </c>
    </row>
    <row r="3924" spans="2:5">
      <c r="B3924" t="s">
        <v>6052</v>
      </c>
      <c r="C3924">
        <v>505827</v>
      </c>
      <c r="D3924" t="s">
        <v>406</v>
      </c>
      <c r="E3924" t="s">
        <v>591</v>
      </c>
    </row>
    <row r="3925" spans="2:5">
      <c r="B3925" t="s">
        <v>6053</v>
      </c>
      <c r="C3925">
        <v>538635</v>
      </c>
      <c r="D3925" t="s">
        <v>6054</v>
      </c>
      <c r="E3925" t="s">
        <v>727</v>
      </c>
    </row>
    <row r="3926" spans="2:5">
      <c r="B3926" t="s">
        <v>6055</v>
      </c>
      <c r="C3926">
        <v>532784</v>
      </c>
      <c r="D3926" t="s">
        <v>6056</v>
      </c>
      <c r="E3926" t="s">
        <v>492</v>
      </c>
    </row>
    <row r="3927" spans="2:5">
      <c r="B3927" t="s">
        <v>6057</v>
      </c>
      <c r="C3927">
        <v>512014</v>
      </c>
      <c r="D3927" t="s">
        <v>406</v>
      </c>
      <c r="E3927" t="s">
        <v>827</v>
      </c>
    </row>
    <row r="3928" spans="2:5">
      <c r="B3928" t="s">
        <v>6058</v>
      </c>
      <c r="C3928">
        <v>538923</v>
      </c>
      <c r="D3928" t="s">
        <v>406</v>
      </c>
      <c r="E3928" t="s">
        <v>392</v>
      </c>
    </row>
    <row r="3929" spans="2:5">
      <c r="B3929" t="s">
        <v>6059</v>
      </c>
      <c r="C3929">
        <v>504375</v>
      </c>
      <c r="D3929" t="s">
        <v>406</v>
      </c>
      <c r="E3929" t="s">
        <v>392</v>
      </c>
    </row>
    <row r="3930" spans="2:5">
      <c r="B3930" t="s">
        <v>6060</v>
      </c>
      <c r="C3930">
        <v>532344</v>
      </c>
      <c r="D3930" t="s">
        <v>406</v>
      </c>
      <c r="E3930" t="s">
        <v>499</v>
      </c>
    </row>
    <row r="3931" spans="2:5">
      <c r="B3931" t="s">
        <v>6061</v>
      </c>
      <c r="C3931">
        <v>532344</v>
      </c>
      <c r="D3931" t="s">
        <v>406</v>
      </c>
      <c r="E3931" t="s">
        <v>499</v>
      </c>
    </row>
    <row r="3932" spans="2:5">
      <c r="B3932" t="s">
        <v>6062</v>
      </c>
      <c r="C3932" t="s">
        <v>406</v>
      </c>
      <c r="D3932" t="s">
        <v>6063</v>
      </c>
      <c r="E3932" t="s">
        <v>417</v>
      </c>
    </row>
    <row r="3933" spans="2:5">
      <c r="B3933" t="s">
        <v>6064</v>
      </c>
      <c r="C3933">
        <v>532725</v>
      </c>
      <c r="D3933" t="s">
        <v>6065</v>
      </c>
      <c r="E3933" t="s">
        <v>566</v>
      </c>
    </row>
    <row r="3934" spans="2:5">
      <c r="B3934" t="s">
        <v>6066</v>
      </c>
      <c r="C3934">
        <v>532725</v>
      </c>
      <c r="D3934" t="s">
        <v>6065</v>
      </c>
      <c r="E3934" t="s">
        <v>566</v>
      </c>
    </row>
    <row r="3935" spans="2:5">
      <c r="B3935" t="s">
        <v>6067</v>
      </c>
      <c r="C3935">
        <v>541540</v>
      </c>
      <c r="D3935" t="s">
        <v>6068</v>
      </c>
      <c r="E3935" t="s">
        <v>444</v>
      </c>
    </row>
    <row r="3936" spans="2:5">
      <c r="B3936" t="s">
        <v>6069</v>
      </c>
      <c r="C3936" t="s">
        <v>406</v>
      </c>
      <c r="D3936" t="s">
        <v>6070</v>
      </c>
      <c r="E3936" t="s">
        <v>417</v>
      </c>
    </row>
    <row r="3937" spans="2:5">
      <c r="B3937" t="s">
        <v>6071</v>
      </c>
      <c r="C3937">
        <v>500394</v>
      </c>
      <c r="D3937" t="s">
        <v>406</v>
      </c>
      <c r="E3937" t="s">
        <v>591</v>
      </c>
    </row>
    <row r="3938" spans="2:5">
      <c r="B3938" t="s">
        <v>6072</v>
      </c>
      <c r="C3938">
        <v>502460</v>
      </c>
      <c r="D3938" t="s">
        <v>406</v>
      </c>
      <c r="E3938" t="s">
        <v>400</v>
      </c>
    </row>
    <row r="3939" spans="2:5">
      <c r="B3939" t="s">
        <v>6073</v>
      </c>
      <c r="C3939">
        <v>513699</v>
      </c>
      <c r="D3939" t="s">
        <v>406</v>
      </c>
      <c r="E3939" t="s">
        <v>934</v>
      </c>
    </row>
    <row r="3940" spans="2:5">
      <c r="B3940" t="s">
        <v>6074</v>
      </c>
      <c r="C3940">
        <v>538575</v>
      </c>
      <c r="D3940" t="s">
        <v>406</v>
      </c>
      <c r="E3940" t="s">
        <v>428</v>
      </c>
    </row>
    <row r="3941" spans="2:5">
      <c r="B3941" t="s">
        <v>6075</v>
      </c>
      <c r="C3941">
        <v>522152</v>
      </c>
      <c r="D3941" t="s">
        <v>406</v>
      </c>
      <c r="E3941" t="s">
        <v>414</v>
      </c>
    </row>
    <row r="3942" spans="2:5">
      <c r="B3942" t="s">
        <v>6076</v>
      </c>
      <c r="C3942">
        <v>511571</v>
      </c>
      <c r="D3942" t="s">
        <v>406</v>
      </c>
      <c r="E3942" t="s">
        <v>423</v>
      </c>
    </row>
    <row r="3943" spans="2:5">
      <c r="B3943" t="s">
        <v>6077</v>
      </c>
      <c r="C3943">
        <v>507514</v>
      </c>
      <c r="D3943" t="s">
        <v>6078</v>
      </c>
      <c r="E3943" t="s">
        <v>1038</v>
      </c>
    </row>
    <row r="3944" spans="2:5">
      <c r="B3944" t="s">
        <v>6079</v>
      </c>
      <c r="C3944">
        <v>521034</v>
      </c>
      <c r="D3944" t="s">
        <v>6080</v>
      </c>
      <c r="E3944" t="s">
        <v>421</v>
      </c>
    </row>
    <row r="3945" spans="2:5">
      <c r="B3945" t="s">
        <v>6081</v>
      </c>
      <c r="C3945">
        <v>531548</v>
      </c>
      <c r="D3945" t="s">
        <v>6082</v>
      </c>
      <c r="E3945" t="s">
        <v>683</v>
      </c>
    </row>
    <row r="3946" spans="2:5">
      <c r="B3946" t="s">
        <v>6083</v>
      </c>
      <c r="C3946">
        <v>533001</v>
      </c>
      <c r="D3946" t="s">
        <v>6084</v>
      </c>
      <c r="E3946" t="s">
        <v>414</v>
      </c>
    </row>
    <row r="3947" spans="2:5">
      <c r="B3947" t="s">
        <v>6085</v>
      </c>
      <c r="C3947">
        <v>526901</v>
      </c>
      <c r="D3947" t="s">
        <v>406</v>
      </c>
      <c r="E3947" t="s">
        <v>454</v>
      </c>
    </row>
    <row r="3948" spans="2:5">
      <c r="B3948" t="s">
        <v>6086</v>
      </c>
      <c r="C3948">
        <v>538943</v>
      </c>
      <c r="D3948" t="s">
        <v>406</v>
      </c>
      <c r="E3948" t="s">
        <v>423</v>
      </c>
    </row>
    <row r="3949" spans="2:5">
      <c r="B3949" t="s">
        <v>6087</v>
      </c>
      <c r="C3949" t="s">
        <v>406</v>
      </c>
      <c r="D3949" t="s">
        <v>6088</v>
      </c>
      <c r="E3949" t="s">
        <v>417</v>
      </c>
    </row>
    <row r="3950" spans="2:5">
      <c r="B3950" t="s">
        <v>6089</v>
      </c>
      <c r="C3950">
        <v>532221</v>
      </c>
      <c r="D3950" t="s">
        <v>6090</v>
      </c>
      <c r="E3950" t="s">
        <v>392</v>
      </c>
    </row>
    <row r="3951" spans="2:5">
      <c r="B3951" t="s">
        <v>6091</v>
      </c>
      <c r="C3951">
        <v>539378</v>
      </c>
      <c r="D3951" t="s">
        <v>406</v>
      </c>
      <c r="E3951" t="s">
        <v>876</v>
      </c>
    </row>
    <row r="3952" spans="2:5">
      <c r="B3952" t="s">
        <v>6092</v>
      </c>
      <c r="C3952" t="s">
        <v>406</v>
      </c>
      <c r="D3952" t="s">
        <v>6093</v>
      </c>
      <c r="E3952" t="s">
        <v>417</v>
      </c>
    </row>
    <row r="3953" spans="2:5">
      <c r="B3953" t="s">
        <v>6094</v>
      </c>
      <c r="C3953">
        <v>541633</v>
      </c>
      <c r="D3953" t="s">
        <v>406</v>
      </c>
      <c r="E3953" t="s">
        <v>400</v>
      </c>
    </row>
    <row r="3954" spans="2:5">
      <c r="B3954" t="s">
        <v>6095</v>
      </c>
      <c r="C3954">
        <v>532679</v>
      </c>
      <c r="D3954" t="s">
        <v>6096</v>
      </c>
      <c r="E3954" t="s">
        <v>395</v>
      </c>
    </row>
    <row r="3955" spans="2:5">
      <c r="B3955" t="s">
        <v>6097</v>
      </c>
      <c r="C3955">
        <v>521036</v>
      </c>
      <c r="D3955" t="s">
        <v>406</v>
      </c>
      <c r="E3955" t="s">
        <v>421</v>
      </c>
    </row>
    <row r="3956" spans="2:5">
      <c r="B3956" t="s">
        <v>6098</v>
      </c>
      <c r="C3956">
        <v>521036</v>
      </c>
      <c r="D3956" t="s">
        <v>406</v>
      </c>
      <c r="E3956" t="s">
        <v>421</v>
      </c>
    </row>
    <row r="3957" spans="2:5">
      <c r="B3957" t="s">
        <v>6099</v>
      </c>
      <c r="C3957">
        <v>531398</v>
      </c>
      <c r="D3957" t="s">
        <v>406</v>
      </c>
      <c r="E3957" t="s">
        <v>444</v>
      </c>
    </row>
    <row r="3958" spans="2:5">
      <c r="B3958" t="s">
        <v>6100</v>
      </c>
      <c r="C3958">
        <v>526477</v>
      </c>
      <c r="D3958" t="s">
        <v>406</v>
      </c>
      <c r="E3958" t="s">
        <v>584</v>
      </c>
    </row>
    <row r="3959" spans="2:5">
      <c r="B3959" t="s">
        <v>6101</v>
      </c>
      <c r="C3959">
        <v>516108</v>
      </c>
      <c r="D3959" t="s">
        <v>406</v>
      </c>
      <c r="E3959" t="s">
        <v>400</v>
      </c>
    </row>
    <row r="3960" spans="2:5">
      <c r="B3960" t="s">
        <v>6102</v>
      </c>
      <c r="C3960">
        <v>538891</v>
      </c>
      <c r="D3960" t="s">
        <v>406</v>
      </c>
      <c r="E3960" t="s">
        <v>423</v>
      </c>
    </row>
    <row r="3961" spans="2:5">
      <c r="B3961" t="s">
        <v>6103</v>
      </c>
      <c r="C3961" t="s">
        <v>406</v>
      </c>
      <c r="D3961" t="s">
        <v>6104</v>
      </c>
      <c r="E3961" t="s">
        <v>417</v>
      </c>
    </row>
    <row r="3962" spans="2:5">
      <c r="B3962" t="s">
        <v>6105</v>
      </c>
      <c r="C3962">
        <v>509910</v>
      </c>
      <c r="D3962" t="s">
        <v>406</v>
      </c>
      <c r="E3962" t="s">
        <v>454</v>
      </c>
    </row>
    <row r="3963" spans="2:5">
      <c r="B3963" t="s">
        <v>6106</v>
      </c>
      <c r="C3963">
        <v>540174</v>
      </c>
      <c r="D3963" t="s">
        <v>406</v>
      </c>
      <c r="E3963" t="s">
        <v>392</v>
      </c>
    </row>
    <row r="3964" spans="2:5">
      <c r="B3964" t="s">
        <v>6107</v>
      </c>
      <c r="C3964">
        <v>514454</v>
      </c>
      <c r="D3964" t="s">
        <v>406</v>
      </c>
      <c r="E3964" t="s">
        <v>421</v>
      </c>
    </row>
    <row r="3965" spans="2:5">
      <c r="B3965" t="s">
        <v>6108</v>
      </c>
      <c r="C3965">
        <v>513498</v>
      </c>
      <c r="D3965" t="s">
        <v>406</v>
      </c>
      <c r="E3965" t="s">
        <v>386</v>
      </c>
    </row>
    <row r="3966" spans="2:5">
      <c r="B3966" t="s">
        <v>6109</v>
      </c>
      <c r="C3966">
        <v>532669</v>
      </c>
      <c r="D3966" t="s">
        <v>406</v>
      </c>
      <c r="E3966" t="s">
        <v>454</v>
      </c>
    </row>
    <row r="3967" spans="2:5">
      <c r="B3967" t="s">
        <v>6110</v>
      </c>
      <c r="C3967">
        <v>590030</v>
      </c>
      <c r="D3967" t="s">
        <v>6111</v>
      </c>
      <c r="E3967" t="s">
        <v>914</v>
      </c>
    </row>
    <row r="3968" spans="2:5">
      <c r="B3968" t="s">
        <v>6112</v>
      </c>
      <c r="C3968">
        <v>523826</v>
      </c>
      <c r="D3968" t="s">
        <v>406</v>
      </c>
      <c r="E3968" t="s">
        <v>520</v>
      </c>
    </row>
    <row r="3969" spans="2:5">
      <c r="B3969" t="s">
        <v>6113</v>
      </c>
      <c r="C3969">
        <v>532025</v>
      </c>
      <c r="D3969" t="s">
        <v>406</v>
      </c>
      <c r="E3969" t="s">
        <v>409</v>
      </c>
    </row>
    <row r="3970" spans="2:5">
      <c r="B3970" t="s">
        <v>6114</v>
      </c>
      <c r="C3970">
        <v>530289</v>
      </c>
      <c r="D3970" t="s">
        <v>406</v>
      </c>
      <c r="E3970" t="s">
        <v>827</v>
      </c>
    </row>
    <row r="3971" spans="2:5">
      <c r="B3971" t="s">
        <v>6115</v>
      </c>
      <c r="C3971">
        <v>542376</v>
      </c>
      <c r="D3971" t="s">
        <v>6116</v>
      </c>
      <c r="E3971" t="s">
        <v>389</v>
      </c>
    </row>
    <row r="3972" spans="2:5">
      <c r="B3972" t="s">
        <v>6117</v>
      </c>
      <c r="C3972">
        <v>541890</v>
      </c>
      <c r="D3972" t="s">
        <v>406</v>
      </c>
      <c r="E3972" t="s">
        <v>392</v>
      </c>
    </row>
    <row r="3973" spans="2:5">
      <c r="B3973" t="s">
        <v>6118</v>
      </c>
      <c r="C3973">
        <v>538920</v>
      </c>
      <c r="D3973" t="s">
        <v>406</v>
      </c>
      <c r="E3973" t="s">
        <v>428</v>
      </c>
    </row>
    <row r="3974" spans="2:5">
      <c r="B3974" t="s">
        <v>6119</v>
      </c>
      <c r="C3974" t="s">
        <v>406</v>
      </c>
      <c r="D3974" t="s">
        <v>6120</v>
      </c>
      <c r="E3974" t="s">
        <v>497</v>
      </c>
    </row>
    <row r="3975" spans="2:5">
      <c r="B3975" t="s">
        <v>6121</v>
      </c>
      <c r="C3975" t="s">
        <v>406</v>
      </c>
      <c r="D3975" t="s">
        <v>6120</v>
      </c>
      <c r="E3975" t="s">
        <v>497</v>
      </c>
    </row>
    <row r="3976" spans="2:5">
      <c r="B3976" t="s">
        <v>6122</v>
      </c>
      <c r="C3976">
        <v>524727</v>
      </c>
      <c r="D3976" t="s">
        <v>406</v>
      </c>
      <c r="E3976" t="s">
        <v>444</v>
      </c>
    </row>
    <row r="3977" spans="2:5">
      <c r="B3977" t="s">
        <v>6123</v>
      </c>
      <c r="C3977">
        <v>531370</v>
      </c>
      <c r="D3977" t="s">
        <v>406</v>
      </c>
      <c r="E3977" t="s">
        <v>392</v>
      </c>
    </row>
    <row r="3978" spans="2:5">
      <c r="B3978" t="s">
        <v>6124</v>
      </c>
      <c r="C3978">
        <v>540211</v>
      </c>
      <c r="D3978" t="s">
        <v>406</v>
      </c>
      <c r="E3978" t="s">
        <v>423</v>
      </c>
    </row>
    <row r="3979" spans="2:5">
      <c r="B3979" t="s">
        <v>6125</v>
      </c>
      <c r="C3979">
        <v>534425</v>
      </c>
      <c r="D3979" t="s">
        <v>6126</v>
      </c>
      <c r="E3979" t="s">
        <v>895</v>
      </c>
    </row>
    <row r="3980" spans="2:5">
      <c r="B3980" t="s">
        <v>6127</v>
      </c>
      <c r="C3980">
        <v>513687</v>
      </c>
      <c r="D3980" t="s">
        <v>406</v>
      </c>
      <c r="E3980" t="s">
        <v>761</v>
      </c>
    </row>
    <row r="3981" spans="2:5">
      <c r="B3981" t="s">
        <v>6128</v>
      </c>
      <c r="C3981" t="s">
        <v>406</v>
      </c>
      <c r="D3981" t="s">
        <v>6129</v>
      </c>
      <c r="E3981" t="s">
        <v>417</v>
      </c>
    </row>
    <row r="3982" spans="2:5">
      <c r="B3982" t="s">
        <v>6130</v>
      </c>
      <c r="C3982">
        <v>531982</v>
      </c>
      <c r="D3982" t="s">
        <v>406</v>
      </c>
      <c r="E3982" t="s">
        <v>486</v>
      </c>
    </row>
    <row r="3983" spans="2:5">
      <c r="B3983" t="s">
        <v>6131</v>
      </c>
      <c r="C3983">
        <v>512153</v>
      </c>
      <c r="D3983" t="s">
        <v>406</v>
      </c>
      <c r="E3983" t="s">
        <v>827</v>
      </c>
    </row>
    <row r="3984" spans="2:5">
      <c r="B3984" t="s">
        <v>6132</v>
      </c>
      <c r="C3984">
        <v>512291</v>
      </c>
      <c r="D3984" t="s">
        <v>406</v>
      </c>
      <c r="E3984" t="s">
        <v>389</v>
      </c>
    </row>
    <row r="3985" spans="2:5">
      <c r="B3985" t="s">
        <v>6133</v>
      </c>
      <c r="C3985">
        <v>517166</v>
      </c>
      <c r="D3985" t="s">
        <v>406</v>
      </c>
      <c r="E3985" t="s">
        <v>948</v>
      </c>
    </row>
    <row r="3986" spans="2:5">
      <c r="B3986" t="s">
        <v>6134</v>
      </c>
      <c r="C3986">
        <v>542337</v>
      </c>
      <c r="D3986" t="s">
        <v>6135</v>
      </c>
      <c r="E3986" t="s">
        <v>575</v>
      </c>
    </row>
    <row r="3987" spans="2:5">
      <c r="B3987" t="s">
        <v>6136</v>
      </c>
      <c r="C3987" t="s">
        <v>406</v>
      </c>
      <c r="D3987" t="s">
        <v>6137</v>
      </c>
      <c r="E3987" t="s">
        <v>575</v>
      </c>
    </row>
    <row r="3988" spans="2:5">
      <c r="B3988" t="s">
        <v>6138</v>
      </c>
      <c r="C3988">
        <v>526161</v>
      </c>
      <c r="D3988" t="s">
        <v>406</v>
      </c>
      <c r="E3988" t="s">
        <v>520</v>
      </c>
    </row>
    <row r="3989" spans="2:5">
      <c r="B3989" t="s">
        <v>6139</v>
      </c>
      <c r="C3989">
        <v>521082</v>
      </c>
      <c r="D3989" t="s">
        <v>6140</v>
      </c>
      <c r="E3989" t="s">
        <v>421</v>
      </c>
    </row>
    <row r="3990" spans="2:5">
      <c r="B3990" t="s">
        <v>6141</v>
      </c>
      <c r="C3990">
        <v>526827</v>
      </c>
      <c r="D3990" t="s">
        <v>406</v>
      </c>
      <c r="E3990" t="s">
        <v>520</v>
      </c>
    </row>
    <row r="3991" spans="2:5">
      <c r="B3991" t="s">
        <v>6142</v>
      </c>
      <c r="C3991">
        <v>517214</v>
      </c>
      <c r="D3991" t="s">
        <v>6143</v>
      </c>
      <c r="E3991" t="s">
        <v>552</v>
      </c>
    </row>
    <row r="3992" spans="2:5">
      <c r="B3992" t="s">
        <v>6144</v>
      </c>
      <c r="C3992">
        <v>500285</v>
      </c>
      <c r="D3992" t="s">
        <v>406</v>
      </c>
      <c r="E3992" t="s">
        <v>2544</v>
      </c>
    </row>
    <row r="3993" spans="2:5">
      <c r="B3993" t="s">
        <v>6145</v>
      </c>
      <c r="C3993">
        <v>540084</v>
      </c>
      <c r="D3993" t="s">
        <v>406</v>
      </c>
      <c r="E3993" t="s">
        <v>409</v>
      </c>
    </row>
    <row r="3994" spans="2:5">
      <c r="B3994" t="s">
        <v>6146</v>
      </c>
      <c r="C3994">
        <v>532651</v>
      </c>
      <c r="D3994" t="s">
        <v>6147</v>
      </c>
      <c r="E3994" t="s">
        <v>520</v>
      </c>
    </row>
    <row r="3995" spans="2:5">
      <c r="B3995" t="s">
        <v>6148</v>
      </c>
      <c r="C3995">
        <v>513414</v>
      </c>
      <c r="D3995" t="s">
        <v>6149</v>
      </c>
      <c r="E3995" t="s">
        <v>438</v>
      </c>
    </row>
    <row r="3996" spans="2:5">
      <c r="B3996" t="s">
        <v>6150</v>
      </c>
      <c r="C3996">
        <v>500402</v>
      </c>
      <c r="D3996" t="s">
        <v>6151</v>
      </c>
      <c r="E3996" t="s">
        <v>804</v>
      </c>
    </row>
    <row r="3997" spans="2:5">
      <c r="B3997" t="s">
        <v>6152</v>
      </c>
      <c r="C3997">
        <v>539221</v>
      </c>
      <c r="D3997" t="s">
        <v>406</v>
      </c>
      <c r="E3997" t="s">
        <v>421</v>
      </c>
    </row>
    <row r="3998" spans="2:5">
      <c r="B3998" t="s">
        <v>6153</v>
      </c>
      <c r="C3998">
        <v>539221</v>
      </c>
      <c r="D3998" t="s">
        <v>406</v>
      </c>
      <c r="E3998" t="s">
        <v>421</v>
      </c>
    </row>
    <row r="3999" spans="2:5">
      <c r="B3999" t="s">
        <v>6154</v>
      </c>
      <c r="C3999">
        <v>540079</v>
      </c>
      <c r="D3999" t="s">
        <v>406</v>
      </c>
      <c r="E3999" t="s">
        <v>1326</v>
      </c>
    </row>
    <row r="4000" spans="2:5">
      <c r="B4000" t="s">
        <v>6155</v>
      </c>
      <c r="C4000">
        <v>540570</v>
      </c>
      <c r="D4000" t="s">
        <v>6156</v>
      </c>
      <c r="E4000" t="s">
        <v>5225</v>
      </c>
    </row>
    <row r="4001" spans="2:5">
      <c r="B4001" t="s">
        <v>6157</v>
      </c>
      <c r="C4001">
        <v>538402</v>
      </c>
      <c r="D4001" t="s">
        <v>406</v>
      </c>
      <c r="E4001" t="s">
        <v>423</v>
      </c>
    </row>
    <row r="4002" spans="2:5">
      <c r="B4002" t="s">
        <v>6158</v>
      </c>
      <c r="C4002">
        <v>530177</v>
      </c>
      <c r="D4002" t="s">
        <v>406</v>
      </c>
      <c r="E4002" t="s">
        <v>428</v>
      </c>
    </row>
    <row r="4003" spans="2:5">
      <c r="B4003" t="s">
        <v>6159</v>
      </c>
      <c r="C4003">
        <v>533121</v>
      </c>
      <c r="D4003" t="s">
        <v>6160</v>
      </c>
      <c r="E4003" t="s">
        <v>392</v>
      </c>
    </row>
    <row r="4004" spans="2:5">
      <c r="B4004" t="s">
        <v>6161</v>
      </c>
      <c r="C4004">
        <v>526532</v>
      </c>
      <c r="D4004" t="s">
        <v>406</v>
      </c>
      <c r="E4004" t="s">
        <v>454</v>
      </c>
    </row>
    <row r="4005" spans="2:5">
      <c r="B4005" t="s">
        <v>6162</v>
      </c>
      <c r="C4005">
        <v>526532</v>
      </c>
      <c r="D4005" t="s">
        <v>406</v>
      </c>
      <c r="E4005" t="s">
        <v>454</v>
      </c>
    </row>
    <row r="4006" spans="2:5">
      <c r="B4006" t="s">
        <v>6163</v>
      </c>
      <c r="C4006">
        <v>530037</v>
      </c>
      <c r="D4006" t="s">
        <v>406</v>
      </c>
      <c r="E4006" t="s">
        <v>421</v>
      </c>
    </row>
    <row r="4007" spans="2:5">
      <c r="B4007" t="s">
        <v>6164</v>
      </c>
      <c r="C4007">
        <v>532842</v>
      </c>
      <c r="D4007" t="s">
        <v>6165</v>
      </c>
      <c r="E4007" t="s">
        <v>454</v>
      </c>
    </row>
    <row r="4008" spans="2:5">
      <c r="B4008" t="s">
        <v>6166</v>
      </c>
      <c r="C4008">
        <v>514248</v>
      </c>
      <c r="D4008" t="s">
        <v>406</v>
      </c>
      <c r="E4008" t="s">
        <v>454</v>
      </c>
    </row>
    <row r="4009" spans="2:5">
      <c r="B4009" t="s">
        <v>6167</v>
      </c>
      <c r="C4009">
        <v>535601</v>
      </c>
      <c r="D4009" t="s">
        <v>6168</v>
      </c>
      <c r="E4009" t="s">
        <v>832</v>
      </c>
    </row>
    <row r="4010" spans="2:5">
      <c r="B4010" t="s">
        <v>6169</v>
      </c>
      <c r="C4010">
        <v>523756</v>
      </c>
      <c r="D4010" t="s">
        <v>6170</v>
      </c>
      <c r="E4010" t="s">
        <v>423</v>
      </c>
    </row>
    <row r="4011" spans="2:5">
      <c r="B4011" t="s">
        <v>6171</v>
      </c>
      <c r="C4011">
        <v>539217</v>
      </c>
      <c r="D4011" t="s">
        <v>406</v>
      </c>
      <c r="E4011" t="s">
        <v>426</v>
      </c>
    </row>
    <row r="4012" spans="2:5">
      <c r="B4012" t="s">
        <v>6172</v>
      </c>
      <c r="C4012">
        <v>503806</v>
      </c>
      <c r="D4012" t="s">
        <v>6173</v>
      </c>
      <c r="E4012" t="s">
        <v>421</v>
      </c>
    </row>
    <row r="4013" spans="2:5">
      <c r="B4013" t="s">
        <v>6174</v>
      </c>
      <c r="C4013">
        <v>534680</v>
      </c>
      <c r="D4013" t="s">
        <v>406</v>
      </c>
      <c r="E4013" t="s">
        <v>464</v>
      </c>
    </row>
    <row r="4014" spans="2:5">
      <c r="B4014" t="s">
        <v>6175</v>
      </c>
      <c r="C4014">
        <v>530943</v>
      </c>
      <c r="D4014" t="s">
        <v>6176</v>
      </c>
      <c r="E4014" t="s">
        <v>409</v>
      </c>
    </row>
    <row r="4015" spans="2:5">
      <c r="B4015" t="s">
        <v>6177</v>
      </c>
      <c r="C4015">
        <v>538863</v>
      </c>
      <c r="D4015" t="s">
        <v>406</v>
      </c>
      <c r="E4015" t="s">
        <v>423</v>
      </c>
    </row>
    <row r="4016" spans="2:5">
      <c r="B4016" t="s">
        <v>6178</v>
      </c>
      <c r="C4016">
        <v>531322</v>
      </c>
      <c r="D4016" t="s">
        <v>6179</v>
      </c>
      <c r="E4016" t="s">
        <v>616</v>
      </c>
    </row>
    <row r="4017" spans="2:5">
      <c r="B4017" t="s">
        <v>6180</v>
      </c>
      <c r="C4017">
        <v>514442</v>
      </c>
      <c r="D4017" t="s">
        <v>406</v>
      </c>
      <c r="E4017" t="s">
        <v>526</v>
      </c>
    </row>
    <row r="4018" spans="2:5">
      <c r="B4018" t="s">
        <v>6181</v>
      </c>
      <c r="C4018">
        <v>539363</v>
      </c>
      <c r="D4018" t="s">
        <v>406</v>
      </c>
      <c r="E4018" t="s">
        <v>492</v>
      </c>
    </row>
    <row r="4019" spans="2:5">
      <c r="B4019" t="s">
        <v>6182</v>
      </c>
      <c r="C4019">
        <v>539363</v>
      </c>
      <c r="D4019" t="s">
        <v>406</v>
      </c>
      <c r="E4019" t="s">
        <v>492</v>
      </c>
    </row>
    <row r="4020" spans="2:5">
      <c r="B4020" t="s">
        <v>6183</v>
      </c>
      <c r="C4020" t="s">
        <v>406</v>
      </c>
      <c r="D4020" t="s">
        <v>6184</v>
      </c>
      <c r="E4020" t="s">
        <v>417</v>
      </c>
    </row>
    <row r="4021" spans="2:5">
      <c r="B4021" t="s">
        <v>6185</v>
      </c>
      <c r="C4021">
        <v>521161</v>
      </c>
      <c r="D4021" t="s">
        <v>406</v>
      </c>
      <c r="E4021" t="s">
        <v>421</v>
      </c>
    </row>
    <row r="4022" spans="2:5">
      <c r="B4022" t="s">
        <v>6186</v>
      </c>
      <c r="C4022">
        <v>521234</v>
      </c>
      <c r="D4022" t="s">
        <v>406</v>
      </c>
      <c r="E4022" t="s">
        <v>421</v>
      </c>
    </row>
    <row r="4023" spans="2:5">
      <c r="B4023" t="s">
        <v>6187</v>
      </c>
      <c r="C4023">
        <v>521178</v>
      </c>
      <c r="D4023" t="s">
        <v>406</v>
      </c>
      <c r="E4023" t="s">
        <v>421</v>
      </c>
    </row>
    <row r="4024" spans="2:5">
      <c r="B4024" t="s">
        <v>6188</v>
      </c>
      <c r="C4024">
        <v>515081</v>
      </c>
      <c r="D4024" t="s">
        <v>406</v>
      </c>
      <c r="E4024" t="s">
        <v>934</v>
      </c>
    </row>
    <row r="4025" spans="2:5">
      <c r="B4025" t="s">
        <v>6189</v>
      </c>
      <c r="C4025">
        <v>513605</v>
      </c>
      <c r="D4025" t="s">
        <v>6190</v>
      </c>
      <c r="E4025" t="s">
        <v>729</v>
      </c>
    </row>
    <row r="4026" spans="2:5">
      <c r="B4026" t="s">
        <v>6191</v>
      </c>
      <c r="C4026">
        <v>523222</v>
      </c>
      <c r="D4026" t="s">
        <v>406</v>
      </c>
      <c r="E4026" t="s">
        <v>545</v>
      </c>
    </row>
    <row r="4027" spans="2:5">
      <c r="B4027" t="s">
        <v>6192</v>
      </c>
      <c r="C4027">
        <v>536799</v>
      </c>
      <c r="D4027" t="s">
        <v>406</v>
      </c>
      <c r="E4027" t="s">
        <v>423</v>
      </c>
    </row>
    <row r="4028" spans="2:5">
      <c r="B4028" t="s">
        <v>6193</v>
      </c>
      <c r="C4028">
        <v>533569</v>
      </c>
      <c r="D4028" t="s">
        <v>6194</v>
      </c>
      <c r="E4028" t="s">
        <v>520</v>
      </c>
    </row>
    <row r="4029" spans="2:5">
      <c r="B4029" t="s">
        <v>6195</v>
      </c>
      <c r="C4029">
        <v>540914</v>
      </c>
      <c r="D4029" t="s">
        <v>406</v>
      </c>
      <c r="E4029" t="s">
        <v>428</v>
      </c>
    </row>
    <row r="4030" spans="2:5">
      <c r="B4030" t="s">
        <v>6196</v>
      </c>
      <c r="C4030">
        <v>524636</v>
      </c>
      <c r="D4030" t="s">
        <v>406</v>
      </c>
      <c r="E4030" t="s">
        <v>444</v>
      </c>
    </row>
    <row r="4031" spans="2:5">
      <c r="B4031" t="s">
        <v>6197</v>
      </c>
      <c r="C4031">
        <v>530821</v>
      </c>
      <c r="D4031" t="s">
        <v>406</v>
      </c>
      <c r="E4031" t="s">
        <v>492</v>
      </c>
    </row>
    <row r="4032" spans="2:5">
      <c r="B4032" t="s">
        <v>6198</v>
      </c>
      <c r="C4032">
        <v>539026</v>
      </c>
      <c r="D4032" t="s">
        <v>406</v>
      </c>
      <c r="E4032" t="s">
        <v>389</v>
      </c>
    </row>
    <row r="4033" spans="2:5">
      <c r="B4033" t="s">
        <v>6199</v>
      </c>
      <c r="C4033">
        <v>531723</v>
      </c>
      <c r="D4033" t="s">
        <v>6200</v>
      </c>
      <c r="E4033" t="s">
        <v>389</v>
      </c>
    </row>
    <row r="4034" spans="2:5">
      <c r="B4034" t="s">
        <v>6199</v>
      </c>
      <c r="C4034">
        <v>570005</v>
      </c>
      <c r="D4034" t="s">
        <v>6201</v>
      </c>
      <c r="E4034" t="s">
        <v>389</v>
      </c>
    </row>
    <row r="4035" spans="2:5">
      <c r="B4035" t="s">
        <v>6202</v>
      </c>
      <c r="C4035">
        <v>504180</v>
      </c>
      <c r="D4035" t="s">
        <v>406</v>
      </c>
      <c r="E4035" t="s">
        <v>423</v>
      </c>
    </row>
    <row r="4036" spans="2:5">
      <c r="B4036" t="s">
        <v>6203</v>
      </c>
      <c r="C4036">
        <v>511700</v>
      </c>
      <c r="D4036" t="s">
        <v>406</v>
      </c>
      <c r="E4036" t="s">
        <v>423</v>
      </c>
    </row>
    <row r="4037" spans="2:5">
      <c r="B4037" t="s">
        <v>6204</v>
      </c>
      <c r="C4037">
        <v>580001</v>
      </c>
      <c r="D4037" t="s">
        <v>406</v>
      </c>
      <c r="E4037" t="s">
        <v>724</v>
      </c>
    </row>
    <row r="4038" spans="2:5">
      <c r="B4038" t="s">
        <v>6205</v>
      </c>
      <c r="C4038">
        <v>530017</v>
      </c>
      <c r="D4038" t="s">
        <v>6206</v>
      </c>
      <c r="E4038" t="s">
        <v>454</v>
      </c>
    </row>
    <row r="4039" spans="2:5">
      <c r="B4039" t="s">
        <v>6207</v>
      </c>
      <c r="C4039">
        <v>523351</v>
      </c>
      <c r="D4039" t="s">
        <v>406</v>
      </c>
      <c r="E4039" t="s">
        <v>566</v>
      </c>
    </row>
    <row r="4040" spans="2:5">
      <c r="B4040" t="s">
        <v>6208</v>
      </c>
      <c r="C4040">
        <v>523351</v>
      </c>
      <c r="D4040" t="s">
        <v>406</v>
      </c>
      <c r="E4040" t="s">
        <v>566</v>
      </c>
    </row>
    <row r="4041" spans="2:5">
      <c r="B4041" t="s">
        <v>6209</v>
      </c>
      <c r="C4041">
        <v>526231</v>
      </c>
      <c r="D4041" t="s">
        <v>406</v>
      </c>
      <c r="E4041" t="s">
        <v>454</v>
      </c>
    </row>
    <row r="4042" spans="2:5">
      <c r="B4042" t="s">
        <v>6210</v>
      </c>
      <c r="C4042">
        <v>530931</v>
      </c>
      <c r="D4042" t="s">
        <v>406</v>
      </c>
      <c r="E4042" t="s">
        <v>601</v>
      </c>
    </row>
    <row r="4043" spans="2:5">
      <c r="B4043" t="s">
        <v>6211</v>
      </c>
      <c r="C4043">
        <v>530931</v>
      </c>
      <c r="D4043" t="s">
        <v>406</v>
      </c>
      <c r="E4043" t="s">
        <v>601</v>
      </c>
    </row>
    <row r="4044" spans="2:5">
      <c r="B4044" t="s">
        <v>6212</v>
      </c>
      <c r="C4044">
        <v>506105</v>
      </c>
      <c r="D4044" t="s">
        <v>406</v>
      </c>
      <c r="E4044" t="s">
        <v>426</v>
      </c>
    </row>
    <row r="4045" spans="2:5">
      <c r="B4045" t="s">
        <v>6213</v>
      </c>
      <c r="C4045">
        <v>540575</v>
      </c>
      <c r="D4045" t="s">
        <v>6214</v>
      </c>
      <c r="E4045" t="s">
        <v>419</v>
      </c>
    </row>
    <row r="4046" spans="2:5">
      <c r="B4046" t="s">
        <v>6215</v>
      </c>
      <c r="C4046">
        <v>539255</v>
      </c>
      <c r="D4046" t="s">
        <v>406</v>
      </c>
      <c r="E4046" t="s">
        <v>449</v>
      </c>
    </row>
    <row r="4047" spans="2:5">
      <c r="B4047" t="s">
        <v>6216</v>
      </c>
      <c r="C4047">
        <v>516022</v>
      </c>
      <c r="D4047" t="s">
        <v>6217</v>
      </c>
      <c r="E4047" t="s">
        <v>400</v>
      </c>
    </row>
    <row r="4048" spans="2:5">
      <c r="B4048" t="s">
        <v>6218</v>
      </c>
      <c r="C4048">
        <v>531616</v>
      </c>
      <c r="D4048" t="s">
        <v>406</v>
      </c>
      <c r="E4048" t="s">
        <v>392</v>
      </c>
    </row>
    <row r="4049" spans="2:5">
      <c r="B4049" t="s">
        <v>6219</v>
      </c>
      <c r="C4049">
        <v>538733</v>
      </c>
      <c r="D4049" t="s">
        <v>406</v>
      </c>
      <c r="E4049" t="s">
        <v>2654</v>
      </c>
    </row>
    <row r="4050" spans="2:5">
      <c r="B4050" t="s">
        <v>6220</v>
      </c>
      <c r="C4050">
        <v>517548</v>
      </c>
      <c r="D4050" t="s">
        <v>406</v>
      </c>
      <c r="E4050" t="s">
        <v>428</v>
      </c>
    </row>
    <row r="4051" spans="2:5">
      <c r="B4051" t="s">
        <v>6221</v>
      </c>
      <c r="C4051">
        <v>520155</v>
      </c>
      <c r="D4051" t="s">
        <v>406</v>
      </c>
      <c r="E4051" t="s">
        <v>542</v>
      </c>
    </row>
    <row r="4052" spans="2:5">
      <c r="B4052" t="s">
        <v>6222</v>
      </c>
      <c r="C4052">
        <v>500112</v>
      </c>
      <c r="D4052" t="s">
        <v>6223</v>
      </c>
      <c r="E4052" t="s">
        <v>724</v>
      </c>
    </row>
    <row r="4053" spans="2:5">
      <c r="B4053" t="s">
        <v>6224</v>
      </c>
      <c r="C4053">
        <v>500113</v>
      </c>
      <c r="D4053" t="s">
        <v>6225</v>
      </c>
      <c r="E4053" t="s">
        <v>438</v>
      </c>
    </row>
    <row r="4054" spans="2:5">
      <c r="B4054" t="s">
        <v>6226</v>
      </c>
      <c r="C4054">
        <v>500113</v>
      </c>
      <c r="D4054" t="s">
        <v>6225</v>
      </c>
      <c r="E4054" t="s">
        <v>438</v>
      </c>
    </row>
    <row r="4055" spans="2:5">
      <c r="B4055" t="s">
        <v>6227</v>
      </c>
      <c r="C4055" t="s">
        <v>406</v>
      </c>
      <c r="D4055" t="s">
        <v>6228</v>
      </c>
      <c r="E4055" t="s">
        <v>417</v>
      </c>
    </row>
    <row r="4056" spans="2:5">
      <c r="B4056" t="s">
        <v>6229</v>
      </c>
      <c r="C4056">
        <v>534748</v>
      </c>
      <c r="D4056" t="s">
        <v>6230</v>
      </c>
      <c r="E4056" t="s">
        <v>438</v>
      </c>
    </row>
    <row r="4057" spans="2:5">
      <c r="B4057" t="s">
        <v>6231</v>
      </c>
      <c r="C4057">
        <v>534748</v>
      </c>
      <c r="D4057" t="s">
        <v>6230</v>
      </c>
      <c r="E4057" t="s">
        <v>438</v>
      </c>
    </row>
    <row r="4058" spans="2:5">
      <c r="B4058" t="s">
        <v>6232</v>
      </c>
      <c r="C4058">
        <v>513173</v>
      </c>
      <c r="D4058" t="s">
        <v>406</v>
      </c>
      <c r="E4058" t="s">
        <v>492</v>
      </c>
    </row>
    <row r="4059" spans="2:5">
      <c r="B4059" t="s">
        <v>6233</v>
      </c>
      <c r="C4059">
        <v>504717</v>
      </c>
      <c r="D4059" t="s">
        <v>6234</v>
      </c>
      <c r="E4059" t="s">
        <v>4281</v>
      </c>
    </row>
    <row r="4060" spans="2:5">
      <c r="B4060" t="s">
        <v>6235</v>
      </c>
      <c r="C4060">
        <v>513262</v>
      </c>
      <c r="D4060" t="s">
        <v>6236</v>
      </c>
      <c r="E4060" t="s">
        <v>761</v>
      </c>
    </row>
    <row r="4061" spans="2:5">
      <c r="B4061" t="s">
        <v>6237</v>
      </c>
      <c r="C4061">
        <v>513517</v>
      </c>
      <c r="D4061" t="s">
        <v>406</v>
      </c>
      <c r="E4061" t="s">
        <v>1326</v>
      </c>
    </row>
    <row r="4062" spans="2:5">
      <c r="B4062" t="s">
        <v>6238</v>
      </c>
      <c r="C4062">
        <v>500399</v>
      </c>
      <c r="D4062" t="s">
        <v>406</v>
      </c>
      <c r="E4062" t="s">
        <v>438</v>
      </c>
    </row>
    <row r="4063" spans="2:5">
      <c r="B4063" t="s">
        <v>6239</v>
      </c>
      <c r="C4063">
        <v>533316</v>
      </c>
      <c r="D4063" t="s">
        <v>6240</v>
      </c>
      <c r="E4063" t="s">
        <v>572</v>
      </c>
    </row>
    <row r="4064" spans="2:5">
      <c r="B4064" t="s">
        <v>6241</v>
      </c>
      <c r="C4064">
        <v>526071</v>
      </c>
      <c r="D4064" t="s">
        <v>406</v>
      </c>
      <c r="E4064" t="s">
        <v>389</v>
      </c>
    </row>
    <row r="4065" spans="2:5">
      <c r="B4065" t="s">
        <v>6242</v>
      </c>
      <c r="C4065">
        <v>526071</v>
      </c>
      <c r="D4065" t="s">
        <v>406</v>
      </c>
      <c r="E4065" t="s">
        <v>389</v>
      </c>
    </row>
    <row r="4066" spans="2:5">
      <c r="B4066" t="s">
        <v>6243</v>
      </c>
      <c r="C4066">
        <v>536738</v>
      </c>
      <c r="D4066" t="s">
        <v>406</v>
      </c>
      <c r="E4066" t="s">
        <v>389</v>
      </c>
    </row>
    <row r="4067" spans="2:5">
      <c r="B4067" t="s">
        <v>6244</v>
      </c>
      <c r="C4067">
        <v>531509</v>
      </c>
      <c r="D4067" t="s">
        <v>406</v>
      </c>
      <c r="E4067" t="s">
        <v>389</v>
      </c>
    </row>
    <row r="4068" spans="2:5">
      <c r="B4068" t="s">
        <v>6245</v>
      </c>
      <c r="C4068">
        <v>526500</v>
      </c>
      <c r="D4068" t="s">
        <v>406</v>
      </c>
      <c r="E4068" t="s">
        <v>607</v>
      </c>
    </row>
    <row r="4069" spans="2:5">
      <c r="B4069" t="s">
        <v>6246</v>
      </c>
      <c r="C4069">
        <v>508963</v>
      </c>
      <c r="D4069" t="s">
        <v>6247</v>
      </c>
      <c r="E4069" t="s">
        <v>423</v>
      </c>
    </row>
    <row r="4070" spans="2:5">
      <c r="B4070" t="s">
        <v>6248</v>
      </c>
      <c r="C4070">
        <v>531628</v>
      </c>
      <c r="D4070" t="s">
        <v>406</v>
      </c>
      <c r="E4070" t="s">
        <v>421</v>
      </c>
    </row>
    <row r="4071" spans="2:5">
      <c r="B4071" t="s">
        <v>6249</v>
      </c>
      <c r="C4071">
        <v>530759</v>
      </c>
      <c r="D4071" t="s">
        <v>6250</v>
      </c>
      <c r="E4071" t="s">
        <v>761</v>
      </c>
    </row>
    <row r="4072" spans="2:5">
      <c r="B4072" t="s">
        <v>6251</v>
      </c>
      <c r="C4072">
        <v>532374</v>
      </c>
      <c r="D4072" t="s">
        <v>6252</v>
      </c>
      <c r="E4072" t="s">
        <v>1353</v>
      </c>
    </row>
    <row r="4073" spans="2:5">
      <c r="B4073" t="s">
        <v>6253</v>
      </c>
      <c r="C4073">
        <v>513151</v>
      </c>
      <c r="D4073" t="s">
        <v>6254</v>
      </c>
      <c r="E4073" t="s">
        <v>421</v>
      </c>
    </row>
    <row r="4074" spans="2:5">
      <c r="B4074" t="s">
        <v>6255</v>
      </c>
      <c r="C4074">
        <v>513151</v>
      </c>
      <c r="D4074" t="s">
        <v>6256</v>
      </c>
      <c r="E4074" t="s">
        <v>421</v>
      </c>
    </row>
    <row r="4075" spans="2:5">
      <c r="B4075" t="s">
        <v>6257</v>
      </c>
      <c r="C4075">
        <v>532730</v>
      </c>
      <c r="D4075" t="s">
        <v>6258</v>
      </c>
      <c r="E4075" t="s">
        <v>421</v>
      </c>
    </row>
    <row r="4076" spans="2:5">
      <c r="B4076" t="s">
        <v>6259</v>
      </c>
      <c r="C4076">
        <v>504959</v>
      </c>
      <c r="D4076" t="s">
        <v>406</v>
      </c>
      <c r="E4076" t="s">
        <v>414</v>
      </c>
    </row>
    <row r="4077" spans="2:5">
      <c r="B4077" t="s">
        <v>6260</v>
      </c>
      <c r="C4077">
        <v>530495</v>
      </c>
      <c r="D4077" t="s">
        <v>406</v>
      </c>
      <c r="E4077" t="s">
        <v>428</v>
      </c>
    </row>
    <row r="4078" spans="2:5">
      <c r="B4078" t="s">
        <v>6261</v>
      </c>
      <c r="C4078">
        <v>532531</v>
      </c>
      <c r="D4078" t="s">
        <v>6262</v>
      </c>
      <c r="E4078" t="s">
        <v>444</v>
      </c>
    </row>
    <row r="4079" spans="2:5">
      <c r="B4079" t="s">
        <v>6263</v>
      </c>
      <c r="C4079">
        <v>530611</v>
      </c>
      <c r="D4079" t="s">
        <v>406</v>
      </c>
      <c r="E4079" t="s">
        <v>526</v>
      </c>
    </row>
    <row r="4080" spans="2:5">
      <c r="B4080" t="s">
        <v>6264</v>
      </c>
      <c r="C4080">
        <v>526951</v>
      </c>
      <c r="D4080" t="s">
        <v>406</v>
      </c>
      <c r="E4080" t="s">
        <v>901</v>
      </c>
    </row>
    <row r="4081" spans="2:5">
      <c r="B4081" t="s">
        <v>6265</v>
      </c>
      <c r="C4081" t="s">
        <v>406</v>
      </c>
      <c r="D4081" t="s">
        <v>6266</v>
      </c>
      <c r="E4081" t="s">
        <v>901</v>
      </c>
    </row>
    <row r="4082" spans="2:5">
      <c r="B4082" t="s">
        <v>6267</v>
      </c>
      <c r="C4082">
        <v>532348</v>
      </c>
      <c r="D4082" t="s">
        <v>406</v>
      </c>
      <c r="E4082" t="s">
        <v>499</v>
      </c>
    </row>
    <row r="4083" spans="2:5">
      <c r="B4083" t="s">
        <v>6268</v>
      </c>
      <c r="C4083">
        <v>530231</v>
      </c>
      <c r="D4083" t="s">
        <v>406</v>
      </c>
      <c r="E4083" t="s">
        <v>421</v>
      </c>
    </row>
    <row r="4084" spans="2:5">
      <c r="B4084" t="s">
        <v>6269</v>
      </c>
      <c r="C4084">
        <v>517168</v>
      </c>
      <c r="D4084" t="s">
        <v>6270</v>
      </c>
      <c r="E4084" t="s">
        <v>761</v>
      </c>
    </row>
    <row r="4085" spans="2:5">
      <c r="B4085" t="s">
        <v>6271</v>
      </c>
      <c r="C4085">
        <v>511024</v>
      </c>
      <c r="D4085" t="s">
        <v>406</v>
      </c>
      <c r="E4085" t="s">
        <v>827</v>
      </c>
    </row>
    <row r="4086" spans="2:5">
      <c r="B4086" t="s">
        <v>6272</v>
      </c>
      <c r="C4086">
        <v>538714</v>
      </c>
      <c r="D4086" t="s">
        <v>406</v>
      </c>
      <c r="E4086" t="s">
        <v>423</v>
      </c>
    </row>
    <row r="4087" spans="2:5">
      <c r="B4087" t="s">
        <v>6273</v>
      </c>
      <c r="C4087">
        <v>506003</v>
      </c>
      <c r="D4087" t="s">
        <v>406</v>
      </c>
      <c r="E4087" t="s">
        <v>711</v>
      </c>
    </row>
    <row r="4088" spans="2:5">
      <c r="B4088" t="s">
        <v>6274</v>
      </c>
      <c r="C4088">
        <v>506655</v>
      </c>
      <c r="D4088" t="s">
        <v>6275</v>
      </c>
      <c r="E4088" t="s">
        <v>566</v>
      </c>
    </row>
    <row r="4089" spans="2:5">
      <c r="B4089" t="s">
        <v>6276</v>
      </c>
      <c r="C4089">
        <v>521113</v>
      </c>
      <c r="D4089" t="s">
        <v>406</v>
      </c>
      <c r="E4089" t="s">
        <v>421</v>
      </c>
    </row>
    <row r="4090" spans="2:5">
      <c r="B4090" t="s">
        <v>6277</v>
      </c>
      <c r="C4090">
        <v>540318</v>
      </c>
      <c r="D4090" t="s">
        <v>406</v>
      </c>
      <c r="E4090" t="s">
        <v>421</v>
      </c>
    </row>
    <row r="4091" spans="2:5">
      <c r="B4091" t="s">
        <v>6278</v>
      </c>
      <c r="C4091">
        <v>511654</v>
      </c>
      <c r="D4091" t="s">
        <v>406</v>
      </c>
      <c r="E4091" t="s">
        <v>423</v>
      </c>
    </row>
    <row r="4092" spans="2:5">
      <c r="B4092" t="s">
        <v>6279</v>
      </c>
      <c r="C4092">
        <v>542683</v>
      </c>
      <c r="D4092" t="s">
        <v>6280</v>
      </c>
      <c r="E4092" t="s">
        <v>552</v>
      </c>
    </row>
    <row r="4093" spans="2:5">
      <c r="B4093" t="s">
        <v>6281</v>
      </c>
      <c r="C4093">
        <v>539117</v>
      </c>
      <c r="D4093" t="s">
        <v>406</v>
      </c>
      <c r="E4093" t="s">
        <v>423</v>
      </c>
    </row>
    <row r="4094" spans="2:5">
      <c r="B4094" t="s">
        <v>6282</v>
      </c>
      <c r="C4094">
        <v>517224</v>
      </c>
      <c r="D4094" t="s">
        <v>6283</v>
      </c>
      <c r="E4094" t="s">
        <v>1326</v>
      </c>
    </row>
    <row r="4095" spans="2:5">
      <c r="B4095" t="s">
        <v>6284</v>
      </c>
      <c r="C4095">
        <v>524542</v>
      </c>
      <c r="D4095" t="s">
        <v>406</v>
      </c>
      <c r="E4095" t="s">
        <v>604</v>
      </c>
    </row>
    <row r="4096" spans="2:5">
      <c r="B4096" t="s">
        <v>6285</v>
      </c>
      <c r="C4096">
        <v>508969</v>
      </c>
      <c r="D4096" t="s">
        <v>406</v>
      </c>
      <c r="E4096" t="s">
        <v>423</v>
      </c>
    </row>
    <row r="4097" spans="2:5">
      <c r="B4097" t="s">
        <v>6286</v>
      </c>
      <c r="C4097">
        <v>530419</v>
      </c>
      <c r="D4097" t="s">
        <v>406</v>
      </c>
      <c r="E4097" t="s">
        <v>389</v>
      </c>
    </row>
    <row r="4098" spans="2:5">
      <c r="B4098" t="s">
        <v>6287</v>
      </c>
      <c r="C4098">
        <v>514211</v>
      </c>
      <c r="D4098" t="s">
        <v>6288</v>
      </c>
      <c r="E4098" t="s">
        <v>421</v>
      </c>
    </row>
    <row r="4099" spans="2:5">
      <c r="B4099" t="s">
        <v>6289</v>
      </c>
      <c r="C4099">
        <v>530445</v>
      </c>
      <c r="D4099" t="s">
        <v>406</v>
      </c>
      <c r="E4099" t="s">
        <v>428</v>
      </c>
    </row>
    <row r="4100" spans="2:5">
      <c r="B4100" t="s">
        <v>6290</v>
      </c>
      <c r="C4100" t="s">
        <v>406</v>
      </c>
      <c r="D4100" t="s">
        <v>6291</v>
      </c>
      <c r="E4100" t="s">
        <v>417</v>
      </c>
    </row>
    <row r="4101" spans="2:5">
      <c r="B4101" t="s">
        <v>6292</v>
      </c>
      <c r="C4101">
        <v>533306</v>
      </c>
      <c r="D4101" t="s">
        <v>6293</v>
      </c>
      <c r="E4101" t="s">
        <v>426</v>
      </c>
    </row>
    <row r="4102" spans="2:5">
      <c r="B4102" t="s">
        <v>6294</v>
      </c>
      <c r="C4102">
        <v>532154</v>
      </c>
      <c r="D4102" t="s">
        <v>406</v>
      </c>
      <c r="E4102" t="s">
        <v>827</v>
      </c>
    </row>
    <row r="4103" spans="2:5">
      <c r="B4103" t="s">
        <v>6295</v>
      </c>
      <c r="C4103">
        <v>532872</v>
      </c>
      <c r="D4103" t="s">
        <v>6296</v>
      </c>
      <c r="E4103" t="s">
        <v>444</v>
      </c>
    </row>
    <row r="4104" spans="2:5">
      <c r="B4104" t="s">
        <v>6297</v>
      </c>
      <c r="C4104">
        <v>524715</v>
      </c>
      <c r="D4104" t="s">
        <v>6298</v>
      </c>
      <c r="E4104" t="s">
        <v>444</v>
      </c>
    </row>
    <row r="4105" spans="2:5">
      <c r="B4105" t="s">
        <v>6299</v>
      </c>
      <c r="C4105">
        <v>542025</v>
      </c>
      <c r="D4105" t="s">
        <v>406</v>
      </c>
      <c r="E4105" t="s">
        <v>428</v>
      </c>
    </row>
    <row r="4106" spans="2:5">
      <c r="B4106" t="s">
        <v>6300</v>
      </c>
      <c r="C4106">
        <v>517403</v>
      </c>
      <c r="D4106" t="s">
        <v>406</v>
      </c>
      <c r="E4106" t="s">
        <v>545</v>
      </c>
    </row>
    <row r="4107" spans="2:5">
      <c r="B4107" t="s">
        <v>6301</v>
      </c>
      <c r="C4107">
        <v>517403</v>
      </c>
      <c r="D4107" t="s">
        <v>406</v>
      </c>
      <c r="E4107" t="s">
        <v>545</v>
      </c>
    </row>
    <row r="4108" spans="2:5">
      <c r="B4108" t="s">
        <v>6302</v>
      </c>
      <c r="C4108">
        <v>531752</v>
      </c>
      <c r="D4108" t="s">
        <v>406</v>
      </c>
      <c r="E4108" t="s">
        <v>428</v>
      </c>
    </row>
    <row r="4109" spans="2:5">
      <c r="B4109" t="s">
        <v>6303</v>
      </c>
      <c r="C4109">
        <v>532733</v>
      </c>
      <c r="D4109" t="s">
        <v>6304</v>
      </c>
      <c r="E4109" t="s">
        <v>1145</v>
      </c>
    </row>
    <row r="4110" spans="2:5">
      <c r="B4110" t="s">
        <v>6305</v>
      </c>
      <c r="C4110">
        <v>539526</v>
      </c>
      <c r="D4110" t="s">
        <v>406</v>
      </c>
      <c r="E4110" t="s">
        <v>440</v>
      </c>
    </row>
    <row r="4111" spans="2:5">
      <c r="B4111" t="s">
        <v>6306</v>
      </c>
      <c r="C4111">
        <v>530795</v>
      </c>
      <c r="D4111" t="s">
        <v>406</v>
      </c>
      <c r="E4111" t="s">
        <v>421</v>
      </c>
    </row>
    <row r="4112" spans="2:5">
      <c r="B4112" t="s">
        <v>6307</v>
      </c>
      <c r="C4112">
        <v>590072</v>
      </c>
      <c r="D4112" t="s">
        <v>6308</v>
      </c>
      <c r="E4112" t="s">
        <v>761</v>
      </c>
    </row>
    <row r="4113" spans="2:5">
      <c r="B4113" t="s">
        <v>6309</v>
      </c>
      <c r="C4113">
        <v>520056</v>
      </c>
      <c r="D4113" t="s">
        <v>6310</v>
      </c>
      <c r="E4113" t="s">
        <v>761</v>
      </c>
    </row>
    <row r="4114" spans="2:5">
      <c r="B4114" t="s">
        <v>6311</v>
      </c>
      <c r="C4114" t="s">
        <v>406</v>
      </c>
      <c r="D4114" t="s">
        <v>6312</v>
      </c>
      <c r="E4114" t="s">
        <v>497</v>
      </c>
    </row>
    <row r="4115" spans="2:5">
      <c r="B4115" t="s">
        <v>6313</v>
      </c>
      <c r="C4115">
        <v>590071</v>
      </c>
      <c r="D4115" t="s">
        <v>6314</v>
      </c>
      <c r="E4115" t="s">
        <v>423</v>
      </c>
    </row>
    <row r="4116" spans="2:5">
      <c r="B4116" t="s">
        <v>6315</v>
      </c>
      <c r="C4116">
        <v>533166</v>
      </c>
      <c r="D4116" t="s">
        <v>6316</v>
      </c>
      <c r="E4116" t="s">
        <v>2399</v>
      </c>
    </row>
    <row r="4117" spans="2:5">
      <c r="B4117" t="s">
        <v>6317</v>
      </c>
      <c r="C4117">
        <v>500403</v>
      </c>
      <c r="D4117" t="s">
        <v>6318</v>
      </c>
      <c r="E4117" t="s">
        <v>761</v>
      </c>
    </row>
    <row r="4118" spans="2:5">
      <c r="B4118" t="s">
        <v>6319</v>
      </c>
      <c r="C4118">
        <v>500404</v>
      </c>
      <c r="D4118" t="s">
        <v>6320</v>
      </c>
      <c r="E4118" t="s">
        <v>438</v>
      </c>
    </row>
    <row r="4119" spans="2:5">
      <c r="B4119" t="s">
        <v>6321</v>
      </c>
      <c r="C4119">
        <v>531433</v>
      </c>
      <c r="D4119" t="s">
        <v>406</v>
      </c>
      <c r="E4119" t="s">
        <v>423</v>
      </c>
    </row>
    <row r="4120" spans="2:5">
      <c r="B4120" t="s">
        <v>6322</v>
      </c>
      <c r="C4120">
        <v>541799</v>
      </c>
      <c r="D4120" t="s">
        <v>406</v>
      </c>
      <c r="E4120" t="s">
        <v>2009</v>
      </c>
    </row>
    <row r="4121" spans="2:5">
      <c r="B4121" t="s">
        <v>6323</v>
      </c>
      <c r="C4121">
        <v>530953</v>
      </c>
      <c r="D4121" t="s">
        <v>406</v>
      </c>
      <c r="E4121" t="s">
        <v>466</v>
      </c>
    </row>
    <row r="4122" spans="2:5">
      <c r="B4122" t="s">
        <v>6324</v>
      </c>
      <c r="C4122">
        <v>537253</v>
      </c>
      <c r="D4122" t="s">
        <v>406</v>
      </c>
      <c r="E4122" t="s">
        <v>444</v>
      </c>
    </row>
    <row r="4123" spans="2:5">
      <c r="B4123" t="s">
        <v>6325</v>
      </c>
      <c r="C4123">
        <v>532711</v>
      </c>
      <c r="D4123" t="s">
        <v>6326</v>
      </c>
      <c r="E4123" t="s">
        <v>804</v>
      </c>
    </row>
    <row r="4124" spans="2:5">
      <c r="B4124" t="s">
        <v>6327</v>
      </c>
      <c r="C4124">
        <v>521232</v>
      </c>
      <c r="D4124" t="s">
        <v>406</v>
      </c>
      <c r="E4124" t="s">
        <v>428</v>
      </c>
    </row>
    <row r="4125" spans="2:5">
      <c r="B4125" t="s">
        <v>6328</v>
      </c>
      <c r="C4125">
        <v>523425</v>
      </c>
      <c r="D4125" t="s">
        <v>6329</v>
      </c>
      <c r="E4125" t="s">
        <v>962</v>
      </c>
    </row>
    <row r="4126" spans="2:5">
      <c r="B4126" t="s">
        <v>6330</v>
      </c>
      <c r="C4126">
        <v>501110</v>
      </c>
      <c r="D4126" t="s">
        <v>406</v>
      </c>
      <c r="E4126" t="s">
        <v>389</v>
      </c>
    </row>
    <row r="4127" spans="2:5">
      <c r="B4127" t="s">
        <v>6331</v>
      </c>
      <c r="C4127">
        <v>530845</v>
      </c>
      <c r="D4127" t="s">
        <v>406</v>
      </c>
      <c r="E4127" t="s">
        <v>454</v>
      </c>
    </row>
    <row r="4128" spans="2:5">
      <c r="B4128" t="s">
        <v>6332</v>
      </c>
      <c r="C4128">
        <v>539574</v>
      </c>
      <c r="D4128" t="s">
        <v>406</v>
      </c>
      <c r="E4128" t="s">
        <v>423</v>
      </c>
    </row>
    <row r="4129" spans="2:5">
      <c r="B4129" t="s">
        <v>6333</v>
      </c>
      <c r="C4129">
        <v>535141</v>
      </c>
      <c r="D4129" t="s">
        <v>406</v>
      </c>
      <c r="E4129" t="s">
        <v>492</v>
      </c>
    </row>
    <row r="4130" spans="2:5">
      <c r="B4130" t="s">
        <v>6334</v>
      </c>
      <c r="C4130">
        <v>512179</v>
      </c>
      <c r="D4130" t="s">
        <v>6335</v>
      </c>
      <c r="E4130" t="s">
        <v>492</v>
      </c>
    </row>
    <row r="4131" spans="2:5">
      <c r="B4131" t="s">
        <v>6336</v>
      </c>
      <c r="C4131">
        <v>530735</v>
      </c>
      <c r="D4131" t="s">
        <v>406</v>
      </c>
      <c r="E4131" t="s">
        <v>466</v>
      </c>
    </row>
    <row r="4132" spans="2:5">
      <c r="B4132" t="s">
        <v>6337</v>
      </c>
      <c r="C4132">
        <v>530735</v>
      </c>
      <c r="D4132" t="s">
        <v>406</v>
      </c>
      <c r="E4132" t="s">
        <v>466</v>
      </c>
    </row>
    <row r="4133" spans="2:5">
      <c r="B4133" t="s">
        <v>6338</v>
      </c>
      <c r="C4133">
        <v>530883</v>
      </c>
      <c r="D4133" t="s">
        <v>406</v>
      </c>
      <c r="E4133" t="s">
        <v>550</v>
      </c>
    </row>
    <row r="4134" spans="2:5">
      <c r="B4134" t="s">
        <v>6339</v>
      </c>
      <c r="C4134">
        <v>531699</v>
      </c>
      <c r="D4134" t="s">
        <v>406</v>
      </c>
      <c r="E4134" t="s">
        <v>1171</v>
      </c>
    </row>
    <row r="4135" spans="2:5">
      <c r="B4135" t="s">
        <v>6340</v>
      </c>
      <c r="C4135">
        <v>540269</v>
      </c>
      <c r="D4135" t="s">
        <v>406</v>
      </c>
      <c r="E4135" t="s">
        <v>520</v>
      </c>
    </row>
    <row r="4136" spans="2:5">
      <c r="B4136" t="s">
        <v>6341</v>
      </c>
      <c r="C4136">
        <v>512527</v>
      </c>
      <c r="D4136" t="s">
        <v>406</v>
      </c>
      <c r="E4136" t="s">
        <v>421</v>
      </c>
    </row>
    <row r="4137" spans="2:5">
      <c r="B4137" t="s">
        <v>6342</v>
      </c>
      <c r="C4137">
        <v>512527</v>
      </c>
      <c r="D4137" t="s">
        <v>406</v>
      </c>
      <c r="E4137" t="s">
        <v>421</v>
      </c>
    </row>
    <row r="4138" spans="2:5">
      <c r="B4138" t="s">
        <v>6343</v>
      </c>
      <c r="C4138">
        <v>521180</v>
      </c>
      <c r="D4138" t="s">
        <v>6344</v>
      </c>
      <c r="E4138" t="s">
        <v>421</v>
      </c>
    </row>
    <row r="4139" spans="2:5">
      <c r="B4139" t="s">
        <v>6345</v>
      </c>
      <c r="C4139">
        <v>523842</v>
      </c>
      <c r="D4139" t="s">
        <v>406</v>
      </c>
      <c r="E4139" t="s">
        <v>520</v>
      </c>
    </row>
    <row r="4140" spans="2:5">
      <c r="B4140" t="s">
        <v>6346</v>
      </c>
      <c r="C4140">
        <v>532070</v>
      </c>
      <c r="D4140" t="s">
        <v>406</v>
      </c>
      <c r="E4140" t="s">
        <v>400</v>
      </c>
    </row>
    <row r="4141" spans="2:5">
      <c r="B4141" t="s">
        <v>6347</v>
      </c>
      <c r="C4141">
        <v>523283</v>
      </c>
      <c r="D4141" t="s">
        <v>6348</v>
      </c>
      <c r="E4141" t="s">
        <v>832</v>
      </c>
    </row>
    <row r="4142" spans="2:5">
      <c r="B4142" t="s">
        <v>6349</v>
      </c>
      <c r="C4142">
        <v>539835</v>
      </c>
      <c r="D4142" t="s">
        <v>406</v>
      </c>
      <c r="E4142" t="s">
        <v>423</v>
      </c>
    </row>
    <row r="4143" spans="2:5">
      <c r="B4143" t="s">
        <v>6350</v>
      </c>
      <c r="C4143">
        <v>519234</v>
      </c>
      <c r="D4143" t="s">
        <v>6351</v>
      </c>
      <c r="E4143" t="s">
        <v>655</v>
      </c>
    </row>
    <row r="4144" spans="2:5">
      <c r="B4144" t="s">
        <v>6352</v>
      </c>
      <c r="C4144">
        <v>780008</v>
      </c>
      <c r="D4144" t="s">
        <v>406</v>
      </c>
      <c r="E4144" t="s">
        <v>497</v>
      </c>
    </row>
    <row r="4145" spans="2:5">
      <c r="B4145" t="s">
        <v>6353</v>
      </c>
      <c r="C4145">
        <v>541701</v>
      </c>
      <c r="D4145" t="s">
        <v>406</v>
      </c>
      <c r="E4145" t="s">
        <v>729</v>
      </c>
    </row>
    <row r="4146" spans="2:5">
      <c r="B4146" t="s">
        <v>6354</v>
      </c>
      <c r="C4146">
        <v>526133</v>
      </c>
      <c r="D4146" t="s">
        <v>406</v>
      </c>
      <c r="E4146" t="s">
        <v>421</v>
      </c>
    </row>
    <row r="4147" spans="2:5">
      <c r="B4147" t="s">
        <v>6355</v>
      </c>
      <c r="C4147">
        <v>540168</v>
      </c>
      <c r="D4147" t="s">
        <v>406</v>
      </c>
      <c r="E4147" t="s">
        <v>423</v>
      </c>
    </row>
    <row r="4148" spans="2:5">
      <c r="B4148" t="s">
        <v>6356</v>
      </c>
      <c r="C4148">
        <v>511539</v>
      </c>
      <c r="D4148" t="s">
        <v>406</v>
      </c>
      <c r="E4148" t="s">
        <v>389</v>
      </c>
    </row>
    <row r="4149" spans="2:5">
      <c r="B4149" t="s">
        <v>6357</v>
      </c>
      <c r="C4149">
        <v>532509</v>
      </c>
      <c r="D4149" t="s">
        <v>6358</v>
      </c>
      <c r="E4149" t="s">
        <v>761</v>
      </c>
    </row>
    <row r="4150" spans="2:5">
      <c r="B4150" t="s">
        <v>6359</v>
      </c>
      <c r="C4150" t="s">
        <v>406</v>
      </c>
      <c r="D4150" t="s">
        <v>6360</v>
      </c>
      <c r="E4150" t="s">
        <v>417</v>
      </c>
    </row>
    <row r="4151" spans="2:5">
      <c r="B4151" t="s">
        <v>6361</v>
      </c>
      <c r="C4151">
        <v>530677</v>
      </c>
      <c r="D4151" t="s">
        <v>406</v>
      </c>
      <c r="E4151" t="s">
        <v>492</v>
      </c>
    </row>
    <row r="4152" spans="2:5">
      <c r="B4152" t="s">
        <v>6362</v>
      </c>
      <c r="C4152">
        <v>530677</v>
      </c>
      <c r="D4152" t="s">
        <v>406</v>
      </c>
      <c r="E4152" t="s">
        <v>492</v>
      </c>
    </row>
    <row r="4153" spans="2:5">
      <c r="B4153" t="s">
        <v>6363</v>
      </c>
      <c r="C4153" t="s">
        <v>406</v>
      </c>
      <c r="D4153" t="s">
        <v>6364</v>
      </c>
      <c r="E4153" t="s">
        <v>417</v>
      </c>
    </row>
    <row r="4154" spans="2:5">
      <c r="B4154" t="s">
        <v>6365</v>
      </c>
      <c r="C4154">
        <v>509930</v>
      </c>
      <c r="D4154" t="s">
        <v>6366</v>
      </c>
      <c r="E4154" t="s">
        <v>526</v>
      </c>
    </row>
    <row r="4155" spans="2:5">
      <c r="B4155" t="s">
        <v>6367</v>
      </c>
      <c r="C4155">
        <v>532904</v>
      </c>
      <c r="D4155" t="s">
        <v>6368</v>
      </c>
      <c r="E4155" t="s">
        <v>804</v>
      </c>
    </row>
    <row r="4156" spans="2:5">
      <c r="B4156" t="s">
        <v>6369</v>
      </c>
      <c r="C4156">
        <v>532904</v>
      </c>
      <c r="D4156" t="s">
        <v>6368</v>
      </c>
      <c r="E4156" t="s">
        <v>804</v>
      </c>
    </row>
    <row r="4157" spans="2:5">
      <c r="B4157" t="s">
        <v>6370</v>
      </c>
      <c r="C4157">
        <v>500405</v>
      </c>
      <c r="D4157" t="s">
        <v>6371</v>
      </c>
      <c r="E4157" t="s">
        <v>620</v>
      </c>
    </row>
    <row r="4158" spans="2:5">
      <c r="B4158" t="s">
        <v>6372</v>
      </c>
      <c r="C4158">
        <v>534733</v>
      </c>
      <c r="D4158" t="s">
        <v>406</v>
      </c>
      <c r="E4158" t="s">
        <v>438</v>
      </c>
    </row>
    <row r="4159" spans="2:5">
      <c r="B4159" t="s">
        <v>6373</v>
      </c>
      <c r="C4159">
        <v>531638</v>
      </c>
      <c r="D4159" t="s">
        <v>406</v>
      </c>
      <c r="E4159" t="s">
        <v>729</v>
      </c>
    </row>
    <row r="4160" spans="2:5">
      <c r="B4160" t="s">
        <v>6374</v>
      </c>
      <c r="C4160">
        <v>518075</v>
      </c>
      <c r="D4160" t="s">
        <v>406</v>
      </c>
      <c r="E4160" t="s">
        <v>438</v>
      </c>
    </row>
    <row r="4161" spans="2:5">
      <c r="B4161" t="s">
        <v>6375</v>
      </c>
      <c r="C4161">
        <v>533298</v>
      </c>
      <c r="D4161" t="s">
        <v>6376</v>
      </c>
      <c r="E4161" t="s">
        <v>948</v>
      </c>
    </row>
    <row r="4162" spans="2:5">
      <c r="B4162" t="s">
        <v>6377</v>
      </c>
      <c r="C4162">
        <v>517530</v>
      </c>
      <c r="D4162" t="s">
        <v>6378</v>
      </c>
      <c r="E4162" t="s">
        <v>676</v>
      </c>
    </row>
    <row r="4163" spans="2:5">
      <c r="B4163" t="s">
        <v>6379</v>
      </c>
      <c r="C4163">
        <v>530185</v>
      </c>
      <c r="D4163" t="s">
        <v>406</v>
      </c>
      <c r="E4163" t="s">
        <v>421</v>
      </c>
    </row>
    <row r="4164" spans="2:5">
      <c r="B4164" t="s">
        <v>6380</v>
      </c>
      <c r="C4164" t="s">
        <v>406</v>
      </c>
      <c r="D4164" t="s">
        <v>6381</v>
      </c>
      <c r="E4164" t="s">
        <v>417</v>
      </c>
    </row>
    <row r="4165" spans="2:5">
      <c r="B4165" t="s">
        <v>6382</v>
      </c>
      <c r="C4165">
        <v>539253</v>
      </c>
      <c r="D4165" t="s">
        <v>406</v>
      </c>
      <c r="E4165" t="s">
        <v>423</v>
      </c>
    </row>
    <row r="4166" spans="2:5">
      <c r="B4166" t="s">
        <v>6383</v>
      </c>
      <c r="C4166">
        <v>539253</v>
      </c>
      <c r="D4166" t="s">
        <v>406</v>
      </c>
      <c r="E4166" t="s">
        <v>423</v>
      </c>
    </row>
    <row r="4167" spans="2:5">
      <c r="B4167" t="s">
        <v>6384</v>
      </c>
      <c r="C4167">
        <v>500336</v>
      </c>
      <c r="D4167" t="s">
        <v>6385</v>
      </c>
      <c r="E4167" t="s">
        <v>395</v>
      </c>
    </row>
    <row r="4168" spans="2:5">
      <c r="B4168" t="s">
        <v>6386</v>
      </c>
      <c r="C4168">
        <v>533101</v>
      </c>
      <c r="D4168" t="s">
        <v>406</v>
      </c>
      <c r="E4168" t="s">
        <v>421</v>
      </c>
    </row>
    <row r="4169" spans="2:5">
      <c r="B4169" t="s">
        <v>6387</v>
      </c>
      <c r="C4169">
        <v>532874</v>
      </c>
      <c r="D4169" t="s">
        <v>406</v>
      </c>
      <c r="E4169" t="s">
        <v>545</v>
      </c>
    </row>
    <row r="4170" spans="2:5">
      <c r="B4170" t="s">
        <v>6388</v>
      </c>
      <c r="C4170">
        <v>511185</v>
      </c>
      <c r="D4170" t="s">
        <v>406</v>
      </c>
      <c r="E4170" t="s">
        <v>727</v>
      </c>
    </row>
    <row r="4171" spans="2:5">
      <c r="B4171" t="s">
        <v>6389</v>
      </c>
      <c r="C4171">
        <v>521200</v>
      </c>
      <c r="D4171" t="s">
        <v>6390</v>
      </c>
      <c r="E4171" t="s">
        <v>421</v>
      </c>
    </row>
    <row r="4172" spans="2:5">
      <c r="B4172" t="s">
        <v>6391</v>
      </c>
      <c r="C4172">
        <v>514138</v>
      </c>
      <c r="D4172" t="s">
        <v>406</v>
      </c>
      <c r="E4172" t="s">
        <v>421</v>
      </c>
    </row>
    <row r="4173" spans="2:5">
      <c r="B4173" t="s">
        <v>6392</v>
      </c>
      <c r="C4173">
        <v>514140</v>
      </c>
      <c r="D4173" t="s">
        <v>406</v>
      </c>
      <c r="E4173" t="s">
        <v>421</v>
      </c>
    </row>
    <row r="4174" spans="2:5">
      <c r="B4174" t="s">
        <v>6393</v>
      </c>
      <c r="C4174">
        <v>519604</v>
      </c>
      <c r="D4174" t="s">
        <v>6394</v>
      </c>
      <c r="E4174" t="s">
        <v>466</v>
      </c>
    </row>
    <row r="4175" spans="2:5">
      <c r="B4175" t="s">
        <v>6395</v>
      </c>
      <c r="C4175">
        <v>532782</v>
      </c>
      <c r="D4175" t="s">
        <v>6396</v>
      </c>
      <c r="E4175" t="s">
        <v>421</v>
      </c>
    </row>
    <row r="4176" spans="2:5">
      <c r="B4176" t="s">
        <v>6397</v>
      </c>
      <c r="C4176" t="s">
        <v>406</v>
      </c>
      <c r="D4176" t="s">
        <v>6398</v>
      </c>
      <c r="E4176" t="s">
        <v>417</v>
      </c>
    </row>
    <row r="4177" spans="2:5">
      <c r="B4177" t="s">
        <v>6399</v>
      </c>
      <c r="C4177">
        <v>530239</v>
      </c>
      <c r="D4177" t="s">
        <v>6400</v>
      </c>
      <c r="E4177" t="s">
        <v>444</v>
      </c>
    </row>
    <row r="4178" spans="2:5">
      <c r="B4178" t="s">
        <v>6401</v>
      </c>
      <c r="C4178">
        <v>531640</v>
      </c>
      <c r="D4178" t="s">
        <v>406</v>
      </c>
      <c r="E4178" t="s">
        <v>492</v>
      </c>
    </row>
    <row r="4179" spans="2:5">
      <c r="B4179" t="s">
        <v>6402</v>
      </c>
      <c r="C4179">
        <v>537259</v>
      </c>
      <c r="D4179" t="s">
        <v>406</v>
      </c>
      <c r="E4179" t="s">
        <v>1353</v>
      </c>
    </row>
    <row r="4180" spans="2:5">
      <c r="B4180" t="s">
        <v>6403</v>
      </c>
      <c r="C4180">
        <v>532667</v>
      </c>
      <c r="D4180" t="s">
        <v>6404</v>
      </c>
      <c r="E4180" t="s">
        <v>449</v>
      </c>
    </row>
    <row r="4181" spans="2:5">
      <c r="B4181" t="s">
        <v>6405</v>
      </c>
      <c r="C4181">
        <v>531885</v>
      </c>
      <c r="D4181" t="s">
        <v>406</v>
      </c>
      <c r="E4181" t="s">
        <v>428</v>
      </c>
    </row>
    <row r="4182" spans="2:5">
      <c r="B4182" t="s">
        <v>6406</v>
      </c>
      <c r="C4182">
        <v>531885</v>
      </c>
      <c r="D4182" t="s">
        <v>406</v>
      </c>
      <c r="E4182" t="s">
        <v>428</v>
      </c>
    </row>
    <row r="4183" spans="2:5">
      <c r="B4183" t="s">
        <v>6407</v>
      </c>
      <c r="C4183">
        <v>523722</v>
      </c>
      <c r="D4183" t="s">
        <v>406</v>
      </c>
      <c r="E4183" t="s">
        <v>499</v>
      </c>
    </row>
    <row r="4184" spans="2:5">
      <c r="B4184" t="s">
        <v>6408</v>
      </c>
      <c r="C4184">
        <v>503624</v>
      </c>
      <c r="D4184" t="s">
        <v>406</v>
      </c>
      <c r="E4184" t="s">
        <v>389</v>
      </c>
    </row>
    <row r="4185" spans="2:5">
      <c r="B4185" t="s">
        <v>6409</v>
      </c>
      <c r="C4185">
        <v>539911</v>
      </c>
      <c r="D4185" t="s">
        <v>406</v>
      </c>
      <c r="E4185" t="s">
        <v>428</v>
      </c>
    </row>
    <row r="4186" spans="2:5">
      <c r="B4186" t="s">
        <v>6410</v>
      </c>
      <c r="C4186">
        <v>524488</v>
      </c>
      <c r="D4186" t="s">
        <v>6411</v>
      </c>
      <c r="E4186" t="s">
        <v>454</v>
      </c>
    </row>
    <row r="4187" spans="2:5">
      <c r="B4187" t="s">
        <v>6412</v>
      </c>
      <c r="C4187">
        <v>512449</v>
      </c>
      <c r="D4187" t="s">
        <v>406</v>
      </c>
      <c r="E4187" t="s">
        <v>386</v>
      </c>
    </row>
    <row r="4188" spans="2:5">
      <c r="B4188" t="s">
        <v>6413</v>
      </c>
      <c r="C4188">
        <v>505590</v>
      </c>
      <c r="D4188" t="s">
        <v>406</v>
      </c>
      <c r="E4188" t="s">
        <v>421</v>
      </c>
    </row>
    <row r="4189" spans="2:5">
      <c r="B4189" t="s">
        <v>6414</v>
      </c>
      <c r="C4189">
        <v>539041</v>
      </c>
      <c r="D4189" t="s">
        <v>406</v>
      </c>
      <c r="E4189" t="s">
        <v>428</v>
      </c>
    </row>
    <row r="4190" spans="2:5">
      <c r="B4190" t="s">
        <v>6415</v>
      </c>
      <c r="C4190">
        <v>503659</v>
      </c>
      <c r="D4190" t="s">
        <v>406</v>
      </c>
      <c r="E4190" t="s">
        <v>827</v>
      </c>
    </row>
    <row r="4191" spans="2:5">
      <c r="B4191" t="s">
        <v>6416</v>
      </c>
      <c r="C4191">
        <v>506863</v>
      </c>
      <c r="D4191" t="s">
        <v>406</v>
      </c>
      <c r="E4191" t="s">
        <v>601</v>
      </c>
    </row>
    <row r="4192" spans="2:5">
      <c r="B4192" t="s">
        <v>6417</v>
      </c>
      <c r="C4192">
        <v>503816</v>
      </c>
      <c r="D4192" t="s">
        <v>406</v>
      </c>
      <c r="E4192" t="s">
        <v>421</v>
      </c>
    </row>
    <row r="4193" spans="2:5">
      <c r="B4193" t="s">
        <v>6418</v>
      </c>
      <c r="C4193">
        <v>531909</v>
      </c>
      <c r="D4193" t="s">
        <v>406</v>
      </c>
      <c r="E4193" t="s">
        <v>492</v>
      </c>
    </row>
    <row r="4194" spans="2:5">
      <c r="B4194" t="s">
        <v>6419</v>
      </c>
      <c r="C4194">
        <v>539406</v>
      </c>
      <c r="D4194" t="s">
        <v>406</v>
      </c>
      <c r="E4194" t="s">
        <v>428</v>
      </c>
    </row>
    <row r="4195" spans="2:5">
      <c r="B4195" t="s">
        <v>6420</v>
      </c>
      <c r="C4195">
        <v>503310</v>
      </c>
      <c r="D4195" t="s">
        <v>6421</v>
      </c>
      <c r="E4195" t="s">
        <v>421</v>
      </c>
    </row>
    <row r="4196" spans="2:5">
      <c r="B4196" t="s">
        <v>6422</v>
      </c>
      <c r="C4196">
        <v>539353</v>
      </c>
      <c r="D4196" t="s">
        <v>406</v>
      </c>
      <c r="E4196" t="s">
        <v>761</v>
      </c>
    </row>
    <row r="4197" spans="2:5">
      <c r="B4197" t="s">
        <v>6423</v>
      </c>
      <c r="C4197">
        <v>500407</v>
      </c>
      <c r="D4197" t="s">
        <v>6424</v>
      </c>
      <c r="E4197" t="s">
        <v>761</v>
      </c>
    </row>
    <row r="4198" spans="2:5">
      <c r="B4198" t="s">
        <v>6425</v>
      </c>
      <c r="C4198">
        <v>531003</v>
      </c>
      <c r="D4198" t="s">
        <v>406</v>
      </c>
      <c r="E4198" t="s">
        <v>423</v>
      </c>
    </row>
    <row r="4199" spans="2:5">
      <c r="B4199" t="s">
        <v>6426</v>
      </c>
      <c r="C4199">
        <v>526365</v>
      </c>
      <c r="D4199" t="s">
        <v>406</v>
      </c>
      <c r="E4199" t="s">
        <v>520</v>
      </c>
    </row>
    <row r="4200" spans="2:5">
      <c r="B4200" t="s">
        <v>6427</v>
      </c>
      <c r="C4200">
        <v>512257</v>
      </c>
      <c r="D4200" t="s">
        <v>406</v>
      </c>
      <c r="E4200" t="s">
        <v>395</v>
      </c>
    </row>
    <row r="4201" spans="2:5">
      <c r="B4201" t="s">
        <v>6428</v>
      </c>
      <c r="C4201">
        <v>510245</v>
      </c>
      <c r="D4201" t="s">
        <v>406</v>
      </c>
      <c r="E4201" t="s">
        <v>428</v>
      </c>
    </row>
    <row r="4202" spans="2:5">
      <c r="B4202" t="s">
        <v>6429</v>
      </c>
      <c r="C4202">
        <v>501386</v>
      </c>
      <c r="D4202" t="s">
        <v>406</v>
      </c>
      <c r="E4202" t="s">
        <v>389</v>
      </c>
    </row>
    <row r="4203" spans="2:5">
      <c r="B4203" t="s">
        <v>6430</v>
      </c>
      <c r="C4203">
        <v>530585</v>
      </c>
      <c r="D4203" t="s">
        <v>406</v>
      </c>
      <c r="E4203" t="s">
        <v>389</v>
      </c>
    </row>
    <row r="4204" spans="2:5">
      <c r="B4204" t="s">
        <v>6431</v>
      </c>
      <c r="C4204">
        <v>532051</v>
      </c>
      <c r="D4204" t="s">
        <v>6432</v>
      </c>
      <c r="E4204" t="s">
        <v>449</v>
      </c>
    </row>
    <row r="4205" spans="2:5">
      <c r="B4205" t="s">
        <v>6433</v>
      </c>
      <c r="C4205">
        <v>522215</v>
      </c>
      <c r="D4205" t="s">
        <v>406</v>
      </c>
      <c r="E4205" t="s">
        <v>414</v>
      </c>
    </row>
    <row r="4206" spans="2:5">
      <c r="B4206" t="s">
        <v>6434</v>
      </c>
      <c r="C4206">
        <v>517201</v>
      </c>
      <c r="D4206" t="s">
        <v>406</v>
      </c>
      <c r="E4206" t="s">
        <v>948</v>
      </c>
    </row>
    <row r="4207" spans="2:5">
      <c r="B4207" t="s">
        <v>6435</v>
      </c>
      <c r="C4207">
        <v>531637</v>
      </c>
      <c r="D4207" t="s">
        <v>406</v>
      </c>
      <c r="E4207" t="s">
        <v>444</v>
      </c>
    </row>
    <row r="4208" spans="2:5">
      <c r="B4208" t="s">
        <v>6436</v>
      </c>
      <c r="C4208">
        <v>512359</v>
      </c>
      <c r="D4208" t="s">
        <v>406</v>
      </c>
      <c r="E4208" t="s">
        <v>428</v>
      </c>
    </row>
    <row r="4209" spans="2:5">
      <c r="B4209" t="s">
        <v>6437</v>
      </c>
      <c r="C4209">
        <v>531499</v>
      </c>
      <c r="D4209" t="s">
        <v>406</v>
      </c>
      <c r="E4209" t="s">
        <v>421</v>
      </c>
    </row>
    <row r="4210" spans="2:5">
      <c r="B4210" t="s">
        <v>6438</v>
      </c>
      <c r="C4210">
        <v>539682</v>
      </c>
      <c r="D4210" t="s">
        <v>406</v>
      </c>
      <c r="E4210" t="s">
        <v>511</v>
      </c>
    </row>
    <row r="4211" spans="2:5">
      <c r="B4211" t="s">
        <v>6439</v>
      </c>
      <c r="C4211">
        <v>511447</v>
      </c>
      <c r="D4211" t="s">
        <v>406</v>
      </c>
      <c r="E4211" t="s">
        <v>412</v>
      </c>
    </row>
    <row r="4212" spans="2:5">
      <c r="B4212" t="s">
        <v>6440</v>
      </c>
      <c r="C4212">
        <v>539278</v>
      </c>
      <c r="D4212" t="s">
        <v>406</v>
      </c>
      <c r="E4212" t="s">
        <v>389</v>
      </c>
    </row>
    <row r="4213" spans="2:5">
      <c r="B4213" t="s">
        <v>6441</v>
      </c>
      <c r="C4213">
        <v>517385</v>
      </c>
      <c r="D4213" t="s">
        <v>6442</v>
      </c>
      <c r="E4213" t="s">
        <v>775</v>
      </c>
    </row>
    <row r="4214" spans="2:5">
      <c r="B4214" t="s">
        <v>6443</v>
      </c>
      <c r="C4214">
        <v>524470</v>
      </c>
      <c r="D4214" t="s">
        <v>406</v>
      </c>
      <c r="E4214" t="s">
        <v>444</v>
      </c>
    </row>
    <row r="4215" spans="2:5">
      <c r="B4215" t="s">
        <v>6444</v>
      </c>
      <c r="C4215">
        <v>524470</v>
      </c>
      <c r="D4215" t="s">
        <v>406</v>
      </c>
      <c r="E4215" t="s">
        <v>444</v>
      </c>
    </row>
    <row r="4216" spans="2:5">
      <c r="B4216" t="s">
        <v>6445</v>
      </c>
      <c r="C4216">
        <v>533157</v>
      </c>
      <c r="D4216" t="s">
        <v>6446</v>
      </c>
      <c r="E4216" t="s">
        <v>444</v>
      </c>
    </row>
    <row r="4217" spans="2:5">
      <c r="B4217" t="s">
        <v>6447</v>
      </c>
      <c r="C4217">
        <v>532276</v>
      </c>
      <c r="D4217" t="s">
        <v>6448</v>
      </c>
      <c r="E4217" t="s">
        <v>724</v>
      </c>
    </row>
    <row r="4218" spans="2:5">
      <c r="B4218" t="s">
        <v>6449</v>
      </c>
      <c r="C4218">
        <v>541929</v>
      </c>
      <c r="D4218" t="s">
        <v>406</v>
      </c>
      <c r="E4218" t="s">
        <v>1326</v>
      </c>
    </row>
    <row r="4219" spans="2:5">
      <c r="B4219" t="s">
        <v>6450</v>
      </c>
      <c r="C4219">
        <v>539268</v>
      </c>
      <c r="D4219" t="s">
        <v>6451</v>
      </c>
      <c r="E4219" t="s">
        <v>444</v>
      </c>
    </row>
    <row r="4220" spans="2:5">
      <c r="B4220" t="s">
        <v>6452</v>
      </c>
      <c r="C4220">
        <v>513307</v>
      </c>
      <c r="D4220" t="s">
        <v>406</v>
      </c>
      <c r="E4220" t="s">
        <v>711</v>
      </c>
    </row>
    <row r="4221" spans="2:5">
      <c r="B4221" t="s">
        <v>6453</v>
      </c>
      <c r="C4221">
        <v>531173</v>
      </c>
      <c r="D4221" t="s">
        <v>406</v>
      </c>
      <c r="E4221" t="s">
        <v>444</v>
      </c>
    </row>
    <row r="4222" spans="2:5">
      <c r="B4222" t="s">
        <v>6454</v>
      </c>
      <c r="C4222">
        <v>531173</v>
      </c>
      <c r="D4222" t="s">
        <v>406</v>
      </c>
      <c r="E4222" t="s">
        <v>444</v>
      </c>
    </row>
    <row r="4223" spans="2:5">
      <c r="B4223" t="s">
        <v>6455</v>
      </c>
      <c r="C4223">
        <v>539842</v>
      </c>
      <c r="D4223" t="s">
        <v>406</v>
      </c>
      <c r="E4223" t="s">
        <v>601</v>
      </c>
    </row>
    <row r="4224" spans="2:5">
      <c r="B4224" t="s">
        <v>6456</v>
      </c>
      <c r="C4224">
        <v>526506</v>
      </c>
      <c r="D4224" t="s">
        <v>406</v>
      </c>
      <c r="E4224" t="s">
        <v>389</v>
      </c>
    </row>
    <row r="4225" spans="2:5">
      <c r="B4225" t="s">
        <v>6457</v>
      </c>
      <c r="C4225">
        <v>531432</v>
      </c>
      <c r="D4225" t="s">
        <v>406</v>
      </c>
      <c r="E4225" t="s">
        <v>423</v>
      </c>
    </row>
    <row r="4226" spans="2:5">
      <c r="B4226" t="s">
        <v>6458</v>
      </c>
      <c r="C4226">
        <v>522294</v>
      </c>
      <c r="D4226" t="s">
        <v>406</v>
      </c>
      <c r="E4226" t="s">
        <v>414</v>
      </c>
    </row>
    <row r="4227" spans="2:5">
      <c r="B4227" t="s">
        <v>6459</v>
      </c>
      <c r="C4227">
        <v>533553</v>
      </c>
      <c r="D4227" t="s">
        <v>406</v>
      </c>
      <c r="E4227" t="s">
        <v>449</v>
      </c>
    </row>
    <row r="4228" spans="2:5">
      <c r="B4228" t="s">
        <v>6460</v>
      </c>
      <c r="C4228">
        <v>532444</v>
      </c>
      <c r="D4228" t="s">
        <v>406</v>
      </c>
      <c r="E4228" t="s">
        <v>499</v>
      </c>
    </row>
    <row r="4229" spans="2:5">
      <c r="B4229" t="s">
        <v>6461</v>
      </c>
      <c r="C4229">
        <v>514142</v>
      </c>
      <c r="D4229" t="s">
        <v>6462</v>
      </c>
      <c r="E4229" t="s">
        <v>421</v>
      </c>
    </row>
    <row r="4230" spans="2:5">
      <c r="B4230" t="s">
        <v>6463</v>
      </c>
      <c r="C4230">
        <v>539956</v>
      </c>
      <c r="D4230" t="s">
        <v>406</v>
      </c>
      <c r="E4230" t="s">
        <v>2544</v>
      </c>
    </row>
    <row r="4231" spans="2:5">
      <c r="B4231" t="s">
        <v>6464</v>
      </c>
      <c r="C4231">
        <v>537392</v>
      </c>
      <c r="D4231" t="s">
        <v>406</v>
      </c>
      <c r="E4231" t="s">
        <v>575</v>
      </c>
    </row>
    <row r="4232" spans="2:5">
      <c r="B4232" t="s">
        <v>6465</v>
      </c>
      <c r="C4232">
        <v>519483</v>
      </c>
      <c r="D4232" t="s">
        <v>406</v>
      </c>
      <c r="E4232" t="s">
        <v>428</v>
      </c>
    </row>
    <row r="4233" spans="2:5">
      <c r="B4233" t="s">
        <v>6466</v>
      </c>
      <c r="C4233">
        <v>507785</v>
      </c>
      <c r="D4233" t="s">
        <v>6467</v>
      </c>
      <c r="E4233" t="s">
        <v>526</v>
      </c>
    </row>
    <row r="4234" spans="2:5">
      <c r="B4234" t="s">
        <v>6468</v>
      </c>
      <c r="C4234">
        <v>532390</v>
      </c>
      <c r="D4234" t="s">
        <v>6469</v>
      </c>
      <c r="E4234" t="s">
        <v>607</v>
      </c>
    </row>
    <row r="4235" spans="2:5">
      <c r="B4235" t="s">
        <v>6470</v>
      </c>
      <c r="C4235">
        <v>532890</v>
      </c>
      <c r="D4235" t="s">
        <v>6471</v>
      </c>
      <c r="E4235" t="s">
        <v>392</v>
      </c>
    </row>
    <row r="4236" spans="2:5">
      <c r="B4236" t="s">
        <v>6472</v>
      </c>
      <c r="C4236">
        <v>505160</v>
      </c>
      <c r="D4236" t="s">
        <v>6473</v>
      </c>
      <c r="E4236" t="s">
        <v>761</v>
      </c>
    </row>
    <row r="4237" spans="2:5">
      <c r="B4237" t="s">
        <v>6474</v>
      </c>
      <c r="C4237">
        <v>538987</v>
      </c>
      <c r="D4237" t="s">
        <v>406</v>
      </c>
      <c r="E4237" t="s">
        <v>761</v>
      </c>
    </row>
    <row r="4238" spans="2:5">
      <c r="B4238" t="s">
        <v>6475</v>
      </c>
      <c r="C4238">
        <v>533200</v>
      </c>
      <c r="D4238" t="s">
        <v>6476</v>
      </c>
      <c r="E4238" t="s">
        <v>584</v>
      </c>
    </row>
    <row r="4239" spans="2:5">
      <c r="B4239" t="s">
        <v>6477</v>
      </c>
      <c r="C4239">
        <v>541545</v>
      </c>
      <c r="D4239" t="s">
        <v>6478</v>
      </c>
      <c r="E4239" t="s">
        <v>584</v>
      </c>
    </row>
    <row r="4240" spans="2:5">
      <c r="B4240" t="s">
        <v>6479</v>
      </c>
      <c r="C4240">
        <v>533170</v>
      </c>
      <c r="D4240" t="s">
        <v>406</v>
      </c>
      <c r="E4240" t="s">
        <v>426</v>
      </c>
    </row>
    <row r="4241" spans="2:5">
      <c r="B4241" t="s">
        <v>6480</v>
      </c>
      <c r="C4241">
        <v>531426</v>
      </c>
      <c r="D4241" t="s">
        <v>6481</v>
      </c>
      <c r="E4241" t="s">
        <v>400</v>
      </c>
    </row>
    <row r="4242" spans="2:5">
      <c r="B4242" t="s">
        <v>6482</v>
      </c>
      <c r="C4242">
        <v>521038</v>
      </c>
      <c r="D4242" t="s">
        <v>406</v>
      </c>
      <c r="E4242" t="s">
        <v>421</v>
      </c>
    </row>
    <row r="4243" spans="2:5">
      <c r="B4243" t="s">
        <v>6483</v>
      </c>
      <c r="C4243">
        <v>500777</v>
      </c>
      <c r="D4243" t="s">
        <v>6484</v>
      </c>
      <c r="E4243" t="s">
        <v>454</v>
      </c>
    </row>
    <row r="4244" spans="2:5">
      <c r="B4244" t="s">
        <v>6485</v>
      </c>
      <c r="C4244">
        <v>513540</v>
      </c>
      <c r="D4244" t="s">
        <v>406</v>
      </c>
      <c r="E4244" t="s">
        <v>729</v>
      </c>
    </row>
    <row r="4245" spans="2:5">
      <c r="B4245" t="s">
        <v>6486</v>
      </c>
      <c r="C4245">
        <v>523419</v>
      </c>
      <c r="D4245" t="s">
        <v>6487</v>
      </c>
      <c r="E4245" t="s">
        <v>676</v>
      </c>
    </row>
    <row r="4246" spans="2:5">
      <c r="B4246" t="s">
        <v>6488</v>
      </c>
      <c r="C4246">
        <v>522229</v>
      </c>
      <c r="D4246" t="s">
        <v>406</v>
      </c>
      <c r="E4246" t="s">
        <v>2891</v>
      </c>
    </row>
    <row r="4247" spans="2:5">
      <c r="B4247" t="s">
        <v>6489</v>
      </c>
      <c r="C4247">
        <v>506854</v>
      </c>
      <c r="D4247" t="s">
        <v>406</v>
      </c>
      <c r="E4247" t="s">
        <v>454</v>
      </c>
    </row>
    <row r="4248" spans="2:5">
      <c r="B4248" t="s">
        <v>6490</v>
      </c>
      <c r="C4248">
        <v>532790</v>
      </c>
      <c r="D4248" t="s">
        <v>6491</v>
      </c>
      <c r="E4248" t="s">
        <v>499</v>
      </c>
    </row>
    <row r="4249" spans="2:5">
      <c r="B4249" t="s">
        <v>6492</v>
      </c>
      <c r="C4249">
        <v>532738</v>
      </c>
      <c r="D4249" t="s">
        <v>6493</v>
      </c>
      <c r="E4249" t="s">
        <v>804</v>
      </c>
    </row>
    <row r="4250" spans="2:5">
      <c r="B4250" t="s">
        <v>6494</v>
      </c>
      <c r="C4250">
        <v>540332</v>
      </c>
      <c r="D4250" t="s">
        <v>406</v>
      </c>
      <c r="E4250" t="s">
        <v>428</v>
      </c>
    </row>
    <row r="4251" spans="2:5">
      <c r="B4251" t="s">
        <v>6495</v>
      </c>
      <c r="C4251">
        <v>540332</v>
      </c>
      <c r="D4251" t="s">
        <v>406</v>
      </c>
      <c r="E4251" t="s">
        <v>428</v>
      </c>
    </row>
    <row r="4252" spans="2:5">
      <c r="B4252" t="s">
        <v>6496</v>
      </c>
      <c r="C4252">
        <v>505685</v>
      </c>
      <c r="D4252" t="s">
        <v>406</v>
      </c>
      <c r="E4252" t="s">
        <v>729</v>
      </c>
    </row>
    <row r="4253" spans="2:5">
      <c r="B4253" t="s">
        <v>6497</v>
      </c>
      <c r="C4253" t="s">
        <v>406</v>
      </c>
      <c r="D4253" t="s">
        <v>6498</v>
      </c>
      <c r="E4253" t="s">
        <v>417</v>
      </c>
    </row>
    <row r="4254" spans="2:5">
      <c r="B4254" t="s">
        <v>6499</v>
      </c>
      <c r="C4254">
        <v>534756</v>
      </c>
      <c r="D4254" t="s">
        <v>6500</v>
      </c>
      <c r="E4254" t="s">
        <v>520</v>
      </c>
    </row>
    <row r="4255" spans="2:5">
      <c r="B4255" t="s">
        <v>6501</v>
      </c>
      <c r="C4255">
        <v>519285</v>
      </c>
      <c r="D4255" t="s">
        <v>406</v>
      </c>
      <c r="E4255" t="s">
        <v>604</v>
      </c>
    </row>
    <row r="4256" spans="2:5">
      <c r="B4256" t="s">
        <v>6502</v>
      </c>
      <c r="C4256">
        <v>533203</v>
      </c>
      <c r="D4256" t="s">
        <v>6503</v>
      </c>
      <c r="E4256" t="s">
        <v>449</v>
      </c>
    </row>
    <row r="4257" spans="2:5">
      <c r="B4257" t="s">
        <v>6504</v>
      </c>
      <c r="C4257">
        <v>538496</v>
      </c>
      <c r="D4257" t="s">
        <v>406</v>
      </c>
      <c r="E4257" t="s">
        <v>490</v>
      </c>
    </row>
    <row r="4258" spans="2:5">
      <c r="B4258" t="s">
        <v>6505</v>
      </c>
      <c r="C4258">
        <v>532869</v>
      </c>
      <c r="D4258" t="s">
        <v>6506</v>
      </c>
      <c r="E4258" t="s">
        <v>804</v>
      </c>
    </row>
    <row r="4259" spans="2:5">
      <c r="B4259" t="s">
        <v>6507</v>
      </c>
      <c r="C4259">
        <v>512271</v>
      </c>
      <c r="D4259" t="s">
        <v>406</v>
      </c>
      <c r="E4259" t="s">
        <v>827</v>
      </c>
    </row>
    <row r="4260" spans="2:5">
      <c r="B4260" t="s">
        <v>6508</v>
      </c>
      <c r="C4260">
        <v>512271</v>
      </c>
      <c r="D4260" t="s">
        <v>406</v>
      </c>
      <c r="E4260" t="s">
        <v>827</v>
      </c>
    </row>
    <row r="4261" spans="2:5">
      <c r="B4261" t="s">
        <v>6509</v>
      </c>
      <c r="C4261">
        <v>519091</v>
      </c>
      <c r="D4261" t="s">
        <v>6510</v>
      </c>
      <c r="E4261" t="s">
        <v>466</v>
      </c>
    </row>
    <row r="4262" spans="2:5">
      <c r="B4262" t="s">
        <v>6511</v>
      </c>
      <c r="C4262">
        <v>540955</v>
      </c>
      <c r="D4262" t="s">
        <v>406</v>
      </c>
      <c r="E4262" t="s">
        <v>466</v>
      </c>
    </row>
    <row r="4263" spans="2:5">
      <c r="B4263" t="s">
        <v>6512</v>
      </c>
      <c r="C4263">
        <v>500770</v>
      </c>
      <c r="D4263" t="s">
        <v>6513</v>
      </c>
      <c r="E4263" t="s">
        <v>454</v>
      </c>
    </row>
    <row r="4264" spans="2:5">
      <c r="B4264" t="s">
        <v>6514</v>
      </c>
      <c r="C4264">
        <v>532301</v>
      </c>
      <c r="D4264" t="s">
        <v>6515</v>
      </c>
      <c r="E4264" t="s">
        <v>813</v>
      </c>
    </row>
    <row r="4265" spans="2:5">
      <c r="B4265" t="s">
        <v>6516</v>
      </c>
      <c r="C4265">
        <v>500483</v>
      </c>
      <c r="D4265" t="s">
        <v>6517</v>
      </c>
      <c r="E4265" t="s">
        <v>6518</v>
      </c>
    </row>
    <row r="4266" spans="2:5">
      <c r="B4266" t="s">
        <v>6519</v>
      </c>
      <c r="C4266">
        <v>532540</v>
      </c>
      <c r="D4266" t="s">
        <v>6520</v>
      </c>
      <c r="E4266" t="s">
        <v>392</v>
      </c>
    </row>
    <row r="4267" spans="2:5">
      <c r="B4267" t="s">
        <v>6521</v>
      </c>
      <c r="C4267">
        <v>500408</v>
      </c>
      <c r="D4267" t="s">
        <v>6522</v>
      </c>
      <c r="E4267" t="s">
        <v>499</v>
      </c>
    </row>
    <row r="4268" spans="2:5">
      <c r="B4268" t="s">
        <v>6523</v>
      </c>
      <c r="C4268">
        <v>500800</v>
      </c>
      <c r="D4268" t="s">
        <v>6524</v>
      </c>
      <c r="E4268" t="s">
        <v>813</v>
      </c>
    </row>
    <row r="4269" spans="2:5">
      <c r="B4269" t="s">
        <v>6525</v>
      </c>
      <c r="C4269">
        <v>501301</v>
      </c>
      <c r="D4269" t="s">
        <v>6526</v>
      </c>
      <c r="E4269" t="s">
        <v>572</v>
      </c>
    </row>
    <row r="4270" spans="2:5">
      <c r="B4270" t="s">
        <v>6527</v>
      </c>
      <c r="C4270">
        <v>513434</v>
      </c>
      <c r="D4270" t="s">
        <v>6528</v>
      </c>
      <c r="E4270" t="s">
        <v>438</v>
      </c>
    </row>
    <row r="4271" spans="2:5">
      <c r="B4271" t="s">
        <v>63</v>
      </c>
      <c r="C4271">
        <v>500570</v>
      </c>
      <c r="D4271" t="s">
        <v>6529</v>
      </c>
      <c r="E4271" t="s">
        <v>484</v>
      </c>
    </row>
    <row r="4272" spans="2:5">
      <c r="B4272" t="s">
        <v>63</v>
      </c>
      <c r="C4272">
        <v>570001</v>
      </c>
      <c r="D4272" t="s">
        <v>6530</v>
      </c>
      <c r="E4272" t="s">
        <v>484</v>
      </c>
    </row>
    <row r="4273" spans="2:5">
      <c r="B4273" t="s">
        <v>6531</v>
      </c>
      <c r="C4273">
        <v>500400</v>
      </c>
      <c r="D4273" t="s">
        <v>6532</v>
      </c>
      <c r="E4273" t="s">
        <v>545</v>
      </c>
    </row>
    <row r="4274" spans="2:5">
      <c r="B4274" t="s">
        <v>6533</v>
      </c>
      <c r="C4274">
        <v>513010</v>
      </c>
      <c r="D4274" t="s">
        <v>6534</v>
      </c>
      <c r="E4274" t="s">
        <v>438</v>
      </c>
    </row>
    <row r="4275" spans="2:5">
      <c r="B4275" t="s">
        <v>6535</v>
      </c>
      <c r="C4275" t="s">
        <v>406</v>
      </c>
      <c r="D4275" t="s">
        <v>6536</v>
      </c>
      <c r="E4275" t="s">
        <v>438</v>
      </c>
    </row>
    <row r="4276" spans="2:5">
      <c r="B4276" t="s">
        <v>6537</v>
      </c>
      <c r="C4276">
        <v>500470</v>
      </c>
      <c r="D4276" t="s">
        <v>6538</v>
      </c>
      <c r="E4276" t="s">
        <v>438</v>
      </c>
    </row>
    <row r="4277" spans="2:5">
      <c r="B4277" t="s">
        <v>6539</v>
      </c>
      <c r="C4277">
        <v>532371</v>
      </c>
      <c r="D4277" t="s">
        <v>6540</v>
      </c>
      <c r="E4277" t="s">
        <v>1350</v>
      </c>
    </row>
    <row r="4278" spans="2:5">
      <c r="B4278" t="s">
        <v>6541</v>
      </c>
      <c r="C4278">
        <v>521228</v>
      </c>
      <c r="D4278" t="s">
        <v>406</v>
      </c>
      <c r="E4278" t="s">
        <v>520</v>
      </c>
    </row>
    <row r="4279" spans="2:5">
      <c r="B4279" t="s">
        <v>6542</v>
      </c>
      <c r="C4279">
        <v>531190</v>
      </c>
      <c r="D4279" t="s">
        <v>406</v>
      </c>
      <c r="E4279" t="s">
        <v>421</v>
      </c>
    </row>
    <row r="4280" spans="2:5">
      <c r="B4280" t="s">
        <v>6543</v>
      </c>
      <c r="C4280">
        <v>541228</v>
      </c>
      <c r="D4280" t="s">
        <v>406</v>
      </c>
      <c r="E4280" t="s">
        <v>414</v>
      </c>
    </row>
    <row r="4281" spans="2:5">
      <c r="B4281" t="s">
        <v>6544</v>
      </c>
      <c r="C4281">
        <v>504961</v>
      </c>
      <c r="D4281" t="s">
        <v>406</v>
      </c>
      <c r="E4281" t="s">
        <v>438</v>
      </c>
    </row>
    <row r="4282" spans="2:5">
      <c r="B4282" t="s">
        <v>6545</v>
      </c>
      <c r="C4282">
        <v>532284</v>
      </c>
      <c r="D4282" t="s">
        <v>406</v>
      </c>
      <c r="E4282" t="s">
        <v>389</v>
      </c>
    </row>
    <row r="4283" spans="2:5">
      <c r="B4283" t="s">
        <v>6546</v>
      </c>
      <c r="C4283">
        <v>533393</v>
      </c>
      <c r="D4283" t="s">
        <v>6547</v>
      </c>
      <c r="E4283" t="s">
        <v>492</v>
      </c>
    </row>
    <row r="4284" spans="2:5">
      <c r="B4284" t="s">
        <v>6548</v>
      </c>
      <c r="C4284">
        <v>540212</v>
      </c>
      <c r="D4284" t="s">
        <v>6549</v>
      </c>
      <c r="E4284" t="s">
        <v>727</v>
      </c>
    </row>
    <row r="4285" spans="2:5">
      <c r="B4285" t="s">
        <v>6550</v>
      </c>
      <c r="C4285">
        <v>501242</v>
      </c>
      <c r="D4285" t="s">
        <v>6551</v>
      </c>
      <c r="E4285" t="s">
        <v>423</v>
      </c>
    </row>
    <row r="4286" spans="2:5">
      <c r="B4286" t="s">
        <v>6552</v>
      </c>
      <c r="C4286">
        <v>532262</v>
      </c>
      <c r="D4286" t="s">
        <v>406</v>
      </c>
      <c r="E4286" t="s">
        <v>727</v>
      </c>
    </row>
    <row r="4287" spans="2:5">
      <c r="B4287" t="s">
        <v>6553</v>
      </c>
      <c r="C4287">
        <v>524156</v>
      </c>
      <c r="D4287" t="s">
        <v>406</v>
      </c>
      <c r="E4287" t="s">
        <v>454</v>
      </c>
    </row>
    <row r="4288" spans="2:5">
      <c r="B4288" t="s">
        <v>6554</v>
      </c>
      <c r="C4288">
        <v>541700</v>
      </c>
      <c r="D4288" t="s">
        <v>6555</v>
      </c>
      <c r="E4288" t="s">
        <v>520</v>
      </c>
    </row>
    <row r="4289" spans="2:5">
      <c r="B4289" t="s">
        <v>6556</v>
      </c>
      <c r="C4289">
        <v>523301</v>
      </c>
      <c r="D4289" t="s">
        <v>6557</v>
      </c>
      <c r="E4289" t="s">
        <v>400</v>
      </c>
    </row>
    <row r="4290" spans="2:5">
      <c r="B4290" t="s">
        <v>6558</v>
      </c>
      <c r="C4290" t="s">
        <v>406</v>
      </c>
      <c r="D4290" t="s">
        <v>6559</v>
      </c>
      <c r="E4290" t="s">
        <v>497</v>
      </c>
    </row>
    <row r="4291" spans="2:5">
      <c r="B4291" t="s">
        <v>6560</v>
      </c>
      <c r="C4291">
        <v>512011</v>
      </c>
      <c r="D4291" t="s">
        <v>406</v>
      </c>
      <c r="E4291" t="s">
        <v>428</v>
      </c>
    </row>
    <row r="4292" spans="2:5">
      <c r="B4292" t="s">
        <v>6561</v>
      </c>
      <c r="C4292">
        <v>539658</v>
      </c>
      <c r="D4292" t="s">
        <v>6562</v>
      </c>
      <c r="E4292" t="s">
        <v>3187</v>
      </c>
    </row>
    <row r="4293" spans="2:5">
      <c r="B4293" t="s">
        <v>6563</v>
      </c>
      <c r="C4293">
        <v>532755</v>
      </c>
      <c r="D4293" t="s">
        <v>6564</v>
      </c>
      <c r="E4293" t="s">
        <v>392</v>
      </c>
    </row>
    <row r="4294" spans="2:5">
      <c r="B4294" t="s">
        <v>6565</v>
      </c>
      <c r="C4294">
        <v>526576</v>
      </c>
      <c r="D4294" t="s">
        <v>6566</v>
      </c>
      <c r="E4294" t="s">
        <v>604</v>
      </c>
    </row>
    <row r="4295" spans="2:5">
      <c r="B4295" t="s">
        <v>6567</v>
      </c>
      <c r="C4295">
        <v>542141</v>
      </c>
      <c r="D4295" t="s">
        <v>6568</v>
      </c>
      <c r="E4295" t="s">
        <v>804</v>
      </c>
    </row>
    <row r="4296" spans="2:5">
      <c r="B4296" t="s">
        <v>6569</v>
      </c>
      <c r="C4296">
        <v>532804</v>
      </c>
      <c r="D4296" t="s">
        <v>6570</v>
      </c>
      <c r="E4296" t="s">
        <v>729</v>
      </c>
    </row>
    <row r="4297" spans="2:5">
      <c r="B4297" t="s">
        <v>6571</v>
      </c>
      <c r="C4297">
        <v>532804</v>
      </c>
      <c r="D4297" t="s">
        <v>6570</v>
      </c>
      <c r="E4297" t="s">
        <v>729</v>
      </c>
    </row>
    <row r="4298" spans="2:5">
      <c r="B4298" t="s">
        <v>6572</v>
      </c>
      <c r="C4298">
        <v>533216</v>
      </c>
      <c r="D4298" t="s">
        <v>6573</v>
      </c>
      <c r="E4298" t="s">
        <v>804</v>
      </c>
    </row>
    <row r="4299" spans="2:5">
      <c r="B4299" t="s">
        <v>6574</v>
      </c>
      <c r="C4299">
        <v>509917</v>
      </c>
      <c r="D4299" t="s">
        <v>406</v>
      </c>
      <c r="E4299" t="s">
        <v>948</v>
      </c>
    </row>
    <row r="4300" spans="2:5">
      <c r="B4300" t="s">
        <v>6575</v>
      </c>
      <c r="C4300">
        <v>501421</v>
      </c>
      <c r="D4300" t="s">
        <v>406</v>
      </c>
      <c r="E4300" t="s">
        <v>499</v>
      </c>
    </row>
    <row r="4301" spans="2:5">
      <c r="B4301" t="s">
        <v>6576</v>
      </c>
      <c r="C4301">
        <v>524204</v>
      </c>
      <c r="D4301" t="s">
        <v>406</v>
      </c>
      <c r="E4301" t="s">
        <v>914</v>
      </c>
    </row>
    <row r="4302" spans="2:5">
      <c r="B4302" t="s">
        <v>6577</v>
      </c>
      <c r="C4302">
        <v>540595</v>
      </c>
      <c r="D4302" t="s">
        <v>6578</v>
      </c>
      <c r="E4302" t="s">
        <v>1353</v>
      </c>
    </row>
    <row r="4303" spans="2:5">
      <c r="B4303" t="s">
        <v>6579</v>
      </c>
      <c r="C4303">
        <v>539428</v>
      </c>
      <c r="D4303" t="s">
        <v>406</v>
      </c>
      <c r="E4303" t="s">
        <v>876</v>
      </c>
    </row>
    <row r="4304" spans="2:5">
      <c r="B4304" t="s">
        <v>6580</v>
      </c>
      <c r="C4304">
        <v>530595</v>
      </c>
      <c r="D4304" t="s">
        <v>406</v>
      </c>
      <c r="E4304" t="s">
        <v>499</v>
      </c>
    </row>
    <row r="4305" spans="2:5">
      <c r="B4305" t="s">
        <v>6581</v>
      </c>
      <c r="C4305">
        <v>533982</v>
      </c>
      <c r="D4305" t="s">
        <v>6582</v>
      </c>
      <c r="E4305" t="s">
        <v>392</v>
      </c>
    </row>
    <row r="4306" spans="2:5">
      <c r="B4306" t="s">
        <v>6583</v>
      </c>
      <c r="C4306">
        <v>530533</v>
      </c>
      <c r="D4306" t="s">
        <v>406</v>
      </c>
      <c r="E4306" t="s">
        <v>813</v>
      </c>
    </row>
    <row r="4307" spans="2:5">
      <c r="B4307" t="s">
        <v>6584</v>
      </c>
      <c r="C4307">
        <v>506162</v>
      </c>
      <c r="D4307" t="s">
        <v>406</v>
      </c>
      <c r="E4307" t="s">
        <v>389</v>
      </c>
    </row>
    <row r="4308" spans="2:5">
      <c r="B4308" t="s">
        <v>6585</v>
      </c>
      <c r="C4308">
        <v>512157</v>
      </c>
      <c r="D4308" t="s">
        <v>406</v>
      </c>
      <c r="E4308" t="s">
        <v>827</v>
      </c>
    </row>
    <row r="4309" spans="2:5">
      <c r="B4309" t="s">
        <v>6586</v>
      </c>
      <c r="C4309">
        <v>505400</v>
      </c>
      <c r="D4309" t="s">
        <v>6587</v>
      </c>
      <c r="E4309" t="s">
        <v>492</v>
      </c>
    </row>
    <row r="4310" spans="2:5">
      <c r="B4310" t="s">
        <v>6588</v>
      </c>
      <c r="C4310">
        <v>533326</v>
      </c>
      <c r="D4310" t="s">
        <v>6589</v>
      </c>
      <c r="E4310" t="s">
        <v>804</v>
      </c>
    </row>
    <row r="4311" spans="2:5">
      <c r="B4311" t="s">
        <v>6590</v>
      </c>
      <c r="C4311">
        <v>533164</v>
      </c>
      <c r="D4311" t="s">
        <v>6591</v>
      </c>
      <c r="E4311" t="s">
        <v>526</v>
      </c>
    </row>
    <row r="4312" spans="2:5">
      <c r="B4312" t="s">
        <v>6592</v>
      </c>
      <c r="C4312">
        <v>532845</v>
      </c>
      <c r="D4312" t="s">
        <v>6593</v>
      </c>
      <c r="E4312" t="s">
        <v>607</v>
      </c>
    </row>
    <row r="4313" spans="2:5">
      <c r="B4313" t="s">
        <v>6594</v>
      </c>
      <c r="C4313">
        <v>507753</v>
      </c>
      <c r="D4313" t="s">
        <v>406</v>
      </c>
      <c r="E4313" t="s">
        <v>454</v>
      </c>
    </row>
    <row r="4314" spans="2:5">
      <c r="B4314" t="s">
        <v>6595</v>
      </c>
      <c r="C4314">
        <v>509945</v>
      </c>
      <c r="D4314" t="s">
        <v>406</v>
      </c>
      <c r="E4314" t="s">
        <v>389</v>
      </c>
    </row>
    <row r="4315" spans="2:5">
      <c r="B4315" t="s">
        <v>6596</v>
      </c>
      <c r="C4315">
        <v>526654</v>
      </c>
      <c r="D4315" t="s">
        <v>406</v>
      </c>
      <c r="E4315" t="s">
        <v>492</v>
      </c>
    </row>
    <row r="4316" spans="2:5">
      <c r="B4316" t="s">
        <v>6597</v>
      </c>
      <c r="C4316">
        <v>509015</v>
      </c>
      <c r="D4316" t="s">
        <v>406</v>
      </c>
      <c r="E4316" t="s">
        <v>948</v>
      </c>
    </row>
    <row r="4317" spans="2:5">
      <c r="B4317" t="s">
        <v>6598</v>
      </c>
      <c r="C4317">
        <v>509015</v>
      </c>
      <c r="D4317" t="s">
        <v>406</v>
      </c>
      <c r="E4317" t="s">
        <v>948</v>
      </c>
    </row>
    <row r="4318" spans="2:5">
      <c r="B4318" t="s">
        <v>6599</v>
      </c>
      <c r="C4318">
        <v>514484</v>
      </c>
      <c r="D4318" t="s">
        <v>406</v>
      </c>
      <c r="E4318" t="s">
        <v>421</v>
      </c>
    </row>
    <row r="4319" spans="2:5">
      <c r="B4319" t="s">
        <v>6600</v>
      </c>
      <c r="C4319">
        <v>533158</v>
      </c>
      <c r="D4319" t="s">
        <v>6601</v>
      </c>
      <c r="E4319" t="s">
        <v>520</v>
      </c>
    </row>
    <row r="4320" spans="2:5">
      <c r="B4320" t="s">
        <v>6602</v>
      </c>
      <c r="C4320">
        <v>590062</v>
      </c>
      <c r="D4320" t="s">
        <v>6603</v>
      </c>
      <c r="E4320" t="s">
        <v>454</v>
      </c>
    </row>
    <row r="4321" spans="2:5">
      <c r="B4321" t="s">
        <v>6604</v>
      </c>
      <c r="C4321">
        <v>542460</v>
      </c>
      <c r="D4321" t="s">
        <v>6605</v>
      </c>
      <c r="E4321" t="s">
        <v>414</v>
      </c>
    </row>
    <row r="4322" spans="2:5">
      <c r="B4322" t="s">
        <v>6606</v>
      </c>
      <c r="C4322">
        <v>531373</v>
      </c>
      <c r="D4322" t="s">
        <v>6607</v>
      </c>
      <c r="E4322" t="s">
        <v>607</v>
      </c>
    </row>
    <row r="4323" spans="2:5">
      <c r="B4323" t="s">
        <v>6608</v>
      </c>
      <c r="C4323">
        <v>500469</v>
      </c>
      <c r="D4323" t="s">
        <v>6609</v>
      </c>
      <c r="E4323" t="s">
        <v>724</v>
      </c>
    </row>
    <row r="4324" spans="2:5">
      <c r="B4324" t="s">
        <v>6610</v>
      </c>
      <c r="C4324">
        <v>500620</v>
      </c>
      <c r="D4324" t="s">
        <v>6611</v>
      </c>
      <c r="E4324" t="s">
        <v>1654</v>
      </c>
    </row>
    <row r="4325" spans="2:5">
      <c r="B4325" t="s">
        <v>6612</v>
      </c>
      <c r="C4325" t="s">
        <v>406</v>
      </c>
      <c r="D4325" t="s">
        <v>6613</v>
      </c>
      <c r="E4325" t="s">
        <v>497</v>
      </c>
    </row>
    <row r="4326" spans="2:5">
      <c r="B4326" t="s">
        <v>6614</v>
      </c>
      <c r="C4326">
        <v>522073</v>
      </c>
      <c r="D4326" t="s">
        <v>6615</v>
      </c>
      <c r="E4326" t="s">
        <v>761</v>
      </c>
    </row>
    <row r="4327" spans="2:5">
      <c r="B4327" t="s">
        <v>6616</v>
      </c>
      <c r="C4327">
        <v>530005</v>
      </c>
      <c r="D4327" t="s">
        <v>6617</v>
      </c>
      <c r="E4327" t="s">
        <v>419</v>
      </c>
    </row>
    <row r="4328" spans="2:5">
      <c r="B4328" t="s">
        <v>6618</v>
      </c>
      <c r="C4328">
        <v>500850</v>
      </c>
      <c r="D4328" t="s">
        <v>6619</v>
      </c>
      <c r="E4328" t="s">
        <v>607</v>
      </c>
    </row>
    <row r="4329" spans="2:5">
      <c r="B4329" t="s">
        <v>6620</v>
      </c>
      <c r="C4329">
        <v>540954</v>
      </c>
      <c r="D4329" t="s">
        <v>406</v>
      </c>
      <c r="E4329" t="s">
        <v>901</v>
      </c>
    </row>
    <row r="4330" spans="2:5">
      <c r="B4330" t="s">
        <v>6621</v>
      </c>
      <c r="C4330">
        <v>530023</v>
      </c>
      <c r="D4330" t="s">
        <v>6622</v>
      </c>
      <c r="E4330" t="s">
        <v>423</v>
      </c>
    </row>
    <row r="4331" spans="2:5">
      <c r="B4331" t="s">
        <v>6623</v>
      </c>
      <c r="C4331">
        <v>530023</v>
      </c>
      <c r="D4331" t="s">
        <v>6622</v>
      </c>
      <c r="E4331" t="s">
        <v>423</v>
      </c>
    </row>
    <row r="4332" spans="2:5">
      <c r="B4332" t="s">
        <v>6624</v>
      </c>
      <c r="C4332">
        <v>532209</v>
      </c>
      <c r="D4332" t="s">
        <v>6625</v>
      </c>
      <c r="E4332" t="s">
        <v>724</v>
      </c>
    </row>
    <row r="4333" spans="2:5">
      <c r="B4333" t="s">
        <v>6626</v>
      </c>
      <c r="C4333">
        <v>532652</v>
      </c>
      <c r="D4333" t="s">
        <v>6627</v>
      </c>
      <c r="E4333" t="s">
        <v>724</v>
      </c>
    </row>
    <row r="4334" spans="2:5">
      <c r="B4334" t="s">
        <v>6628</v>
      </c>
      <c r="C4334">
        <v>540210</v>
      </c>
      <c r="D4334" t="s">
        <v>6629</v>
      </c>
      <c r="E4334" t="s">
        <v>407</v>
      </c>
    </row>
    <row r="4335" spans="2:5">
      <c r="B4335" t="s">
        <v>6630</v>
      </c>
      <c r="C4335">
        <v>501343</v>
      </c>
      <c r="D4335" t="s">
        <v>6631</v>
      </c>
      <c r="E4335" t="s">
        <v>423</v>
      </c>
    </row>
    <row r="4336" spans="2:5">
      <c r="B4336" t="s">
        <v>6632</v>
      </c>
      <c r="C4336">
        <v>540769</v>
      </c>
      <c r="D4336" t="s">
        <v>6633</v>
      </c>
      <c r="E4336" t="s">
        <v>2489</v>
      </c>
    </row>
    <row r="4337" spans="2:5">
      <c r="B4337" t="s">
        <v>6634</v>
      </c>
      <c r="C4337">
        <v>590086</v>
      </c>
      <c r="D4337" t="s">
        <v>6635</v>
      </c>
      <c r="E4337" t="s">
        <v>386</v>
      </c>
    </row>
    <row r="4338" spans="2:5">
      <c r="B4338" t="s">
        <v>6636</v>
      </c>
      <c r="C4338" t="s">
        <v>406</v>
      </c>
      <c r="D4338" t="s">
        <v>6637</v>
      </c>
      <c r="E4338" t="s">
        <v>497</v>
      </c>
    </row>
    <row r="4339" spans="2:5">
      <c r="B4339" t="s">
        <v>6638</v>
      </c>
      <c r="C4339">
        <v>503100</v>
      </c>
      <c r="D4339" t="s">
        <v>6639</v>
      </c>
      <c r="E4339" t="s">
        <v>492</v>
      </c>
    </row>
    <row r="4340" spans="2:5">
      <c r="B4340" t="s">
        <v>6640</v>
      </c>
      <c r="C4340">
        <v>542123</v>
      </c>
      <c r="D4340" t="s">
        <v>406</v>
      </c>
      <c r="E4340" t="s">
        <v>914</v>
      </c>
    </row>
    <row r="4341" spans="2:5">
      <c r="B4341" t="s">
        <v>6641</v>
      </c>
      <c r="C4341">
        <v>500260</v>
      </c>
      <c r="D4341" t="s">
        <v>6642</v>
      </c>
      <c r="E4341" t="s">
        <v>419</v>
      </c>
    </row>
    <row r="4342" spans="2:5">
      <c r="B4342" t="s">
        <v>6643</v>
      </c>
      <c r="C4342">
        <v>503169</v>
      </c>
      <c r="D4342" t="s">
        <v>6644</v>
      </c>
      <c r="E4342" t="s">
        <v>421</v>
      </c>
    </row>
    <row r="4343" spans="2:5">
      <c r="B4343" t="s">
        <v>6645</v>
      </c>
      <c r="C4343">
        <v>526725</v>
      </c>
      <c r="D4343" t="s">
        <v>6646</v>
      </c>
      <c r="E4343" t="s">
        <v>930</v>
      </c>
    </row>
    <row r="4344" spans="2:5">
      <c r="B4344" t="s">
        <v>6647</v>
      </c>
      <c r="C4344">
        <v>532218</v>
      </c>
      <c r="D4344" t="s">
        <v>6648</v>
      </c>
      <c r="E4344" t="s">
        <v>724</v>
      </c>
    </row>
    <row r="4345" spans="2:5">
      <c r="B4345" t="s">
        <v>6649</v>
      </c>
      <c r="C4345">
        <v>512531</v>
      </c>
      <c r="D4345" t="s">
        <v>6650</v>
      </c>
      <c r="E4345" t="s">
        <v>428</v>
      </c>
    </row>
    <row r="4346" spans="2:5">
      <c r="B4346" t="s">
        <v>6651</v>
      </c>
      <c r="C4346">
        <v>512531</v>
      </c>
      <c r="D4346" t="s">
        <v>6652</v>
      </c>
      <c r="E4346" t="s">
        <v>428</v>
      </c>
    </row>
    <row r="4347" spans="2:5">
      <c r="B4347" t="s">
        <v>6653</v>
      </c>
      <c r="C4347">
        <v>504966</v>
      </c>
      <c r="D4347" t="s">
        <v>6654</v>
      </c>
      <c r="E4347" t="s">
        <v>601</v>
      </c>
    </row>
    <row r="4348" spans="2:5">
      <c r="B4348" t="s">
        <v>6655</v>
      </c>
      <c r="C4348">
        <v>504966</v>
      </c>
      <c r="D4348" t="s">
        <v>6654</v>
      </c>
      <c r="E4348" t="s">
        <v>601</v>
      </c>
    </row>
    <row r="4349" spans="2:5">
      <c r="B4349" t="s">
        <v>6656</v>
      </c>
      <c r="C4349">
        <v>530363</v>
      </c>
      <c r="D4349" t="s">
        <v>6657</v>
      </c>
      <c r="E4349" t="s">
        <v>1105</v>
      </c>
    </row>
    <row r="4350" spans="2:5">
      <c r="B4350" t="s">
        <v>6658</v>
      </c>
      <c r="C4350" t="s">
        <v>406</v>
      </c>
      <c r="D4350" t="s">
        <v>6659</v>
      </c>
      <c r="E4350" t="s">
        <v>497</v>
      </c>
    </row>
    <row r="4351" spans="2:5">
      <c r="B4351" t="s">
        <v>6660</v>
      </c>
      <c r="C4351" t="s">
        <v>406</v>
      </c>
      <c r="D4351" t="s">
        <v>6661</v>
      </c>
      <c r="E4351" t="s">
        <v>497</v>
      </c>
    </row>
    <row r="4352" spans="2:5">
      <c r="B4352" t="s">
        <v>6662</v>
      </c>
      <c r="C4352">
        <v>540980</v>
      </c>
      <c r="D4352" t="s">
        <v>406</v>
      </c>
      <c r="E4352" t="s">
        <v>428</v>
      </c>
    </row>
    <row r="4353" spans="2:5">
      <c r="B4353" t="s">
        <v>6663</v>
      </c>
      <c r="C4353" t="s">
        <v>406</v>
      </c>
      <c r="D4353" t="s">
        <v>6664</v>
      </c>
      <c r="E4353" t="s">
        <v>417</v>
      </c>
    </row>
    <row r="4354" spans="2:5">
      <c r="B4354" t="s">
        <v>6665</v>
      </c>
      <c r="C4354">
        <v>530199</v>
      </c>
      <c r="D4354" t="s">
        <v>6666</v>
      </c>
      <c r="E4354" t="s">
        <v>444</v>
      </c>
    </row>
    <row r="4355" spans="2:5">
      <c r="B4355" t="s">
        <v>6667</v>
      </c>
      <c r="C4355">
        <v>500411</v>
      </c>
      <c r="D4355" t="s">
        <v>6668</v>
      </c>
      <c r="E4355" t="s">
        <v>449</v>
      </c>
    </row>
    <row r="4356" spans="2:5">
      <c r="B4356" t="s">
        <v>6669</v>
      </c>
      <c r="C4356">
        <v>539310</v>
      </c>
      <c r="D4356" t="s">
        <v>406</v>
      </c>
      <c r="E4356" t="s">
        <v>2009</v>
      </c>
    </row>
    <row r="4357" spans="2:5">
      <c r="B4357" t="s">
        <v>6670</v>
      </c>
      <c r="C4357">
        <v>538464</v>
      </c>
      <c r="D4357" t="s">
        <v>406</v>
      </c>
      <c r="E4357" t="s">
        <v>423</v>
      </c>
    </row>
    <row r="4358" spans="2:5">
      <c r="B4358" t="s">
        <v>6671</v>
      </c>
      <c r="C4358">
        <v>531652</v>
      </c>
      <c r="D4358" t="s">
        <v>406</v>
      </c>
      <c r="E4358" t="s">
        <v>423</v>
      </c>
    </row>
    <row r="4359" spans="2:5">
      <c r="B4359" t="s">
        <v>6672</v>
      </c>
      <c r="C4359">
        <v>507450</v>
      </c>
      <c r="D4359" t="s">
        <v>6673</v>
      </c>
      <c r="E4359" t="s">
        <v>1105</v>
      </c>
    </row>
    <row r="4360" spans="2:5">
      <c r="B4360" t="s">
        <v>6674</v>
      </c>
      <c r="C4360">
        <v>500412</v>
      </c>
      <c r="D4360" t="s">
        <v>6675</v>
      </c>
      <c r="E4360" t="s">
        <v>454</v>
      </c>
    </row>
    <row r="4361" spans="2:5">
      <c r="B4361" t="s">
        <v>6676</v>
      </c>
      <c r="C4361">
        <v>500413</v>
      </c>
      <c r="D4361" t="s">
        <v>6677</v>
      </c>
      <c r="E4361" t="s">
        <v>1409</v>
      </c>
    </row>
    <row r="4362" spans="2:5">
      <c r="B4362" t="s">
        <v>6678</v>
      </c>
      <c r="C4362">
        <v>500413</v>
      </c>
      <c r="D4362" t="s">
        <v>6677</v>
      </c>
      <c r="E4362" t="s">
        <v>1409</v>
      </c>
    </row>
    <row r="4363" spans="2:5">
      <c r="B4363" t="s">
        <v>6679</v>
      </c>
      <c r="C4363">
        <v>533941</v>
      </c>
      <c r="D4363" t="s">
        <v>6680</v>
      </c>
      <c r="E4363" t="s">
        <v>520</v>
      </c>
    </row>
    <row r="4364" spans="2:5">
      <c r="B4364" t="s">
        <v>6681</v>
      </c>
      <c r="C4364">
        <v>533941</v>
      </c>
      <c r="D4364" t="s">
        <v>6680</v>
      </c>
      <c r="E4364" t="s">
        <v>520</v>
      </c>
    </row>
    <row r="4365" spans="2:5">
      <c r="B4365" t="s">
        <v>6682</v>
      </c>
      <c r="C4365">
        <v>539871</v>
      </c>
      <c r="D4365" t="s">
        <v>6683</v>
      </c>
      <c r="E4365" t="s">
        <v>595</v>
      </c>
    </row>
    <row r="4366" spans="2:5">
      <c r="B4366" t="s">
        <v>6684</v>
      </c>
      <c r="C4366">
        <v>504973</v>
      </c>
      <c r="D4366" t="s">
        <v>6685</v>
      </c>
      <c r="E4366" t="s">
        <v>761</v>
      </c>
    </row>
    <row r="4367" spans="2:5">
      <c r="B4367" t="s">
        <v>6686</v>
      </c>
      <c r="C4367">
        <v>540108</v>
      </c>
      <c r="D4367" t="s">
        <v>406</v>
      </c>
      <c r="E4367" t="s">
        <v>389</v>
      </c>
    </row>
    <row r="4368" spans="2:5">
      <c r="B4368" t="s">
        <v>6687</v>
      </c>
      <c r="C4368">
        <v>590005</v>
      </c>
      <c r="D4368" t="s">
        <v>6688</v>
      </c>
      <c r="E4368" t="s">
        <v>616</v>
      </c>
    </row>
    <row r="4369" spans="2:5">
      <c r="B4369" t="s">
        <v>6689</v>
      </c>
      <c r="C4369">
        <v>590005</v>
      </c>
      <c r="D4369" t="s">
        <v>6688</v>
      </c>
      <c r="E4369" t="s">
        <v>616</v>
      </c>
    </row>
    <row r="4370" spans="2:5">
      <c r="B4370" t="s">
        <v>6690</v>
      </c>
      <c r="C4370">
        <v>536264</v>
      </c>
      <c r="D4370" t="s">
        <v>406</v>
      </c>
      <c r="E4370" t="s">
        <v>727</v>
      </c>
    </row>
    <row r="4371" spans="2:5">
      <c r="B4371" t="s">
        <v>6691</v>
      </c>
      <c r="C4371">
        <v>536264</v>
      </c>
      <c r="D4371" t="s">
        <v>406</v>
      </c>
      <c r="E4371" t="s">
        <v>727</v>
      </c>
    </row>
    <row r="4372" spans="2:5">
      <c r="B4372" t="s">
        <v>6692</v>
      </c>
      <c r="C4372">
        <v>533629</v>
      </c>
      <c r="D4372" t="s">
        <v>6693</v>
      </c>
      <c r="E4372" t="s">
        <v>526</v>
      </c>
    </row>
    <row r="4373" spans="2:5">
      <c r="B4373" t="s">
        <v>6694</v>
      </c>
      <c r="C4373">
        <v>505196</v>
      </c>
      <c r="D4373" t="s">
        <v>6695</v>
      </c>
      <c r="E4373" t="s">
        <v>529</v>
      </c>
    </row>
    <row r="4374" spans="2:5">
      <c r="B4374" t="s">
        <v>6696</v>
      </c>
      <c r="C4374">
        <v>503663</v>
      </c>
      <c r="D4374" t="s">
        <v>6697</v>
      </c>
      <c r="E4374" t="s">
        <v>426</v>
      </c>
    </row>
    <row r="4375" spans="2:5">
      <c r="B4375" t="s">
        <v>6698</v>
      </c>
      <c r="C4375">
        <v>507205</v>
      </c>
      <c r="D4375" t="s">
        <v>6699</v>
      </c>
      <c r="E4375" t="s">
        <v>1038</v>
      </c>
    </row>
    <row r="4376" spans="2:5">
      <c r="B4376" t="s">
        <v>6700</v>
      </c>
      <c r="C4376">
        <v>532856</v>
      </c>
      <c r="D4376" t="s">
        <v>6701</v>
      </c>
      <c r="E4376" t="s">
        <v>526</v>
      </c>
    </row>
    <row r="4377" spans="2:5">
      <c r="B4377" t="s">
        <v>6702</v>
      </c>
      <c r="C4377">
        <v>511559</v>
      </c>
      <c r="D4377" t="s">
        <v>6703</v>
      </c>
      <c r="E4377" t="s">
        <v>423</v>
      </c>
    </row>
    <row r="4378" spans="2:5">
      <c r="B4378" t="s">
        <v>6704</v>
      </c>
      <c r="C4378">
        <v>500414</v>
      </c>
      <c r="D4378" t="s">
        <v>406</v>
      </c>
      <c r="E4378" t="s">
        <v>520</v>
      </c>
    </row>
    <row r="4379" spans="2:5">
      <c r="B4379" t="s">
        <v>6705</v>
      </c>
      <c r="C4379">
        <v>500414</v>
      </c>
      <c r="D4379" t="s">
        <v>406</v>
      </c>
      <c r="E4379" t="s">
        <v>520</v>
      </c>
    </row>
    <row r="4380" spans="2:5">
      <c r="B4380" t="s">
        <v>6706</v>
      </c>
      <c r="C4380">
        <v>522113</v>
      </c>
      <c r="D4380" t="s">
        <v>6707</v>
      </c>
      <c r="E4380" t="s">
        <v>414</v>
      </c>
    </row>
    <row r="4381" spans="2:5">
      <c r="B4381" t="s">
        <v>6708</v>
      </c>
      <c r="C4381">
        <v>522113</v>
      </c>
      <c r="D4381" t="s">
        <v>6707</v>
      </c>
      <c r="E4381" t="s">
        <v>414</v>
      </c>
    </row>
    <row r="4382" spans="2:5">
      <c r="B4382" t="s">
        <v>6709</v>
      </c>
      <c r="C4382">
        <v>530475</v>
      </c>
      <c r="D4382" t="s">
        <v>406</v>
      </c>
      <c r="E4382" t="s">
        <v>566</v>
      </c>
    </row>
    <row r="4383" spans="2:5">
      <c r="B4383" t="s">
        <v>6710</v>
      </c>
      <c r="C4383">
        <v>541741</v>
      </c>
      <c r="D4383" t="s">
        <v>406</v>
      </c>
      <c r="E4383" t="s">
        <v>428</v>
      </c>
    </row>
    <row r="4384" spans="2:5">
      <c r="B4384" t="s">
        <v>6711</v>
      </c>
      <c r="C4384">
        <v>532375</v>
      </c>
      <c r="D4384" t="s">
        <v>6712</v>
      </c>
      <c r="E4384" t="s">
        <v>409</v>
      </c>
    </row>
    <row r="4385" spans="2:5">
      <c r="B4385" t="s">
        <v>6713</v>
      </c>
      <c r="C4385">
        <v>539488</v>
      </c>
      <c r="D4385" t="s">
        <v>406</v>
      </c>
      <c r="E4385" t="s">
        <v>426</v>
      </c>
    </row>
    <row r="4386" spans="2:5">
      <c r="B4386" t="s">
        <v>6714</v>
      </c>
      <c r="C4386">
        <v>540904</v>
      </c>
      <c r="D4386" t="s">
        <v>406</v>
      </c>
      <c r="E4386" t="s">
        <v>683</v>
      </c>
    </row>
    <row r="4387" spans="2:5">
      <c r="B4387" t="s">
        <v>6715</v>
      </c>
      <c r="C4387" t="s">
        <v>406</v>
      </c>
      <c r="D4387" t="s">
        <v>6716</v>
      </c>
      <c r="E4387" t="s">
        <v>417</v>
      </c>
    </row>
    <row r="4388" spans="2:5">
      <c r="B4388" t="s">
        <v>6717</v>
      </c>
      <c r="C4388">
        <v>531547</v>
      </c>
      <c r="D4388" t="s">
        <v>406</v>
      </c>
      <c r="E4388" t="s">
        <v>604</v>
      </c>
    </row>
    <row r="4389" spans="2:5">
      <c r="B4389" t="s">
        <v>6718</v>
      </c>
      <c r="C4389">
        <v>531547</v>
      </c>
      <c r="D4389" t="s">
        <v>406</v>
      </c>
      <c r="E4389" t="s">
        <v>604</v>
      </c>
    </row>
    <row r="4390" spans="2:5">
      <c r="B4390" t="s">
        <v>6719</v>
      </c>
      <c r="C4390">
        <v>531814</v>
      </c>
      <c r="D4390" t="s">
        <v>406</v>
      </c>
      <c r="E4390" t="s">
        <v>492</v>
      </c>
    </row>
    <row r="4391" spans="2:5">
      <c r="B4391" t="s">
        <v>6720</v>
      </c>
      <c r="C4391">
        <v>524582</v>
      </c>
      <c r="D4391" t="s">
        <v>406</v>
      </c>
      <c r="E4391" t="s">
        <v>486</v>
      </c>
    </row>
    <row r="4392" spans="2:5">
      <c r="B4392" t="s">
        <v>6721</v>
      </c>
      <c r="C4392">
        <v>539040</v>
      </c>
      <c r="D4392" t="s">
        <v>406</v>
      </c>
      <c r="E4392" t="s">
        <v>886</v>
      </c>
    </row>
    <row r="4393" spans="2:5">
      <c r="B4393" t="s">
        <v>6722</v>
      </c>
      <c r="C4393">
        <v>539985</v>
      </c>
      <c r="D4393" t="s">
        <v>406</v>
      </c>
      <c r="E4393" t="s">
        <v>421</v>
      </c>
    </row>
    <row r="4394" spans="2:5">
      <c r="B4394" t="s">
        <v>6723</v>
      </c>
      <c r="C4394">
        <v>532966</v>
      </c>
      <c r="D4394" t="s">
        <v>6724</v>
      </c>
      <c r="E4394" t="s">
        <v>484</v>
      </c>
    </row>
    <row r="4395" spans="2:5">
      <c r="B4395" t="s">
        <v>6725</v>
      </c>
      <c r="C4395">
        <v>524717</v>
      </c>
      <c r="D4395" t="s">
        <v>406</v>
      </c>
      <c r="E4395" t="s">
        <v>566</v>
      </c>
    </row>
    <row r="4396" spans="2:5">
      <c r="B4396" t="s">
        <v>6726</v>
      </c>
      <c r="C4396">
        <v>500114</v>
      </c>
      <c r="D4396" t="s">
        <v>6727</v>
      </c>
      <c r="E4396" t="s">
        <v>520</v>
      </c>
    </row>
    <row r="4397" spans="2:5">
      <c r="B4397" t="s">
        <v>6728</v>
      </c>
      <c r="C4397">
        <v>530045</v>
      </c>
      <c r="D4397" t="s">
        <v>406</v>
      </c>
      <c r="E4397" t="s">
        <v>423</v>
      </c>
    </row>
    <row r="4398" spans="2:5">
      <c r="B4398" t="s">
        <v>6729</v>
      </c>
      <c r="C4398">
        <v>511096</v>
      </c>
      <c r="D4398" t="s">
        <v>406</v>
      </c>
      <c r="E4398" t="s">
        <v>492</v>
      </c>
    </row>
    <row r="4399" spans="2:5">
      <c r="B4399" t="s">
        <v>6730</v>
      </c>
      <c r="C4399">
        <v>531830</v>
      </c>
      <c r="D4399" t="s">
        <v>6731</v>
      </c>
      <c r="E4399" t="s">
        <v>952</v>
      </c>
    </row>
    <row r="4400" spans="2:5">
      <c r="B4400" t="s">
        <v>6732</v>
      </c>
      <c r="C4400">
        <v>531644</v>
      </c>
      <c r="D4400" t="s">
        <v>406</v>
      </c>
      <c r="E4400" t="s">
        <v>423</v>
      </c>
    </row>
    <row r="4401" spans="2:5">
      <c r="B4401" t="s">
        <v>6733</v>
      </c>
      <c r="C4401">
        <v>500418</v>
      </c>
      <c r="D4401" t="s">
        <v>6734</v>
      </c>
      <c r="E4401" t="s">
        <v>526</v>
      </c>
    </row>
    <row r="4402" spans="2:5">
      <c r="B4402" t="s">
        <v>6735</v>
      </c>
      <c r="C4402">
        <v>500420</v>
      </c>
      <c r="D4402" t="s">
        <v>6736</v>
      </c>
      <c r="E4402" t="s">
        <v>444</v>
      </c>
    </row>
    <row r="4403" spans="2:5">
      <c r="B4403" t="s">
        <v>6737</v>
      </c>
      <c r="C4403">
        <v>532779</v>
      </c>
      <c r="D4403" t="s">
        <v>6738</v>
      </c>
      <c r="E4403" t="s">
        <v>545</v>
      </c>
    </row>
    <row r="4404" spans="2:5">
      <c r="B4404" t="s">
        <v>6739</v>
      </c>
      <c r="C4404">
        <v>523878</v>
      </c>
      <c r="D4404" t="s">
        <v>406</v>
      </c>
      <c r="E4404" t="s">
        <v>731</v>
      </c>
    </row>
    <row r="4405" spans="2:5">
      <c r="B4405" t="s">
        <v>6740</v>
      </c>
      <c r="C4405" t="s">
        <v>406</v>
      </c>
      <c r="D4405" t="s">
        <v>6741</v>
      </c>
      <c r="E4405" t="s">
        <v>417</v>
      </c>
    </row>
    <row r="4406" spans="2:5">
      <c r="B4406" t="s">
        <v>6742</v>
      </c>
      <c r="C4406" t="s">
        <v>406</v>
      </c>
      <c r="D4406" t="s">
        <v>6743</v>
      </c>
      <c r="E4406" t="s">
        <v>417</v>
      </c>
    </row>
    <row r="4407" spans="2:5">
      <c r="B4407" t="s">
        <v>6744</v>
      </c>
      <c r="C4407">
        <v>526650</v>
      </c>
      <c r="D4407" t="s">
        <v>6745</v>
      </c>
      <c r="E4407" t="s">
        <v>2739</v>
      </c>
    </row>
    <row r="4408" spans="2:5">
      <c r="B4408" t="s">
        <v>6746</v>
      </c>
      <c r="C4408">
        <v>526650</v>
      </c>
      <c r="D4408" t="s">
        <v>6745</v>
      </c>
      <c r="E4408" t="s">
        <v>2739</v>
      </c>
    </row>
    <row r="4409" spans="2:5">
      <c r="B4409" t="s">
        <v>6747</v>
      </c>
      <c r="C4409">
        <v>531771</v>
      </c>
      <c r="D4409" t="s">
        <v>406</v>
      </c>
      <c r="E4409" t="s">
        <v>704</v>
      </c>
    </row>
    <row r="4410" spans="2:5">
      <c r="B4410" t="s">
        <v>6748</v>
      </c>
      <c r="C4410">
        <v>538607</v>
      </c>
      <c r="D4410" t="s">
        <v>406</v>
      </c>
      <c r="E4410" t="s">
        <v>389</v>
      </c>
    </row>
    <row r="4411" spans="2:5">
      <c r="B4411" t="s">
        <v>6749</v>
      </c>
      <c r="C4411">
        <v>500421</v>
      </c>
      <c r="D4411" t="s">
        <v>406</v>
      </c>
      <c r="E4411" t="s">
        <v>601</v>
      </c>
    </row>
    <row r="4412" spans="2:5">
      <c r="B4412" t="s">
        <v>6750</v>
      </c>
      <c r="C4412">
        <v>500421</v>
      </c>
      <c r="D4412" t="s">
        <v>406</v>
      </c>
      <c r="E4412" t="s">
        <v>601</v>
      </c>
    </row>
    <row r="4413" spans="2:5">
      <c r="B4413" t="s">
        <v>6751</v>
      </c>
      <c r="C4413">
        <v>526582</v>
      </c>
      <c r="D4413" t="s">
        <v>6752</v>
      </c>
      <c r="E4413" t="s">
        <v>526</v>
      </c>
    </row>
    <row r="4414" spans="2:5">
      <c r="B4414" t="s">
        <v>6753</v>
      </c>
      <c r="C4414">
        <v>509953</v>
      </c>
      <c r="D4414" t="s">
        <v>406</v>
      </c>
      <c r="E4414" t="s">
        <v>1409</v>
      </c>
    </row>
    <row r="4415" spans="2:5">
      <c r="B4415" t="s">
        <v>6754</v>
      </c>
      <c r="C4415">
        <v>530783</v>
      </c>
      <c r="D4415" t="s">
        <v>406</v>
      </c>
      <c r="E4415" t="s">
        <v>444</v>
      </c>
    </row>
    <row r="4416" spans="2:5">
      <c r="B4416" t="s">
        <v>6755</v>
      </c>
      <c r="C4416">
        <v>526961</v>
      </c>
      <c r="D4416" t="s">
        <v>6756</v>
      </c>
      <c r="E4416" t="s">
        <v>423</v>
      </c>
    </row>
    <row r="4417" spans="2:5">
      <c r="B4417" t="s">
        <v>6757</v>
      </c>
      <c r="C4417">
        <v>500422</v>
      </c>
      <c r="D4417" t="s">
        <v>406</v>
      </c>
      <c r="E4417" t="s">
        <v>444</v>
      </c>
    </row>
    <row r="4418" spans="2:5">
      <c r="B4418" t="s">
        <v>6758</v>
      </c>
      <c r="C4418">
        <v>532410</v>
      </c>
      <c r="D4418" t="s">
        <v>406</v>
      </c>
      <c r="E4418" t="s">
        <v>389</v>
      </c>
    </row>
    <row r="4419" spans="2:5">
      <c r="B4419" t="s">
        <v>6759</v>
      </c>
      <c r="C4419">
        <v>532928</v>
      </c>
      <c r="D4419" t="s">
        <v>6760</v>
      </c>
      <c r="E4419" t="s">
        <v>449</v>
      </c>
    </row>
    <row r="4420" spans="2:5">
      <c r="B4420" t="s">
        <v>6761</v>
      </c>
      <c r="C4420">
        <v>532928</v>
      </c>
      <c r="D4420" t="s">
        <v>6760</v>
      </c>
      <c r="E4420" t="s">
        <v>449</v>
      </c>
    </row>
    <row r="4421" spans="2:5">
      <c r="B4421" t="s">
        <v>6762</v>
      </c>
      <c r="C4421">
        <v>513063</v>
      </c>
      <c r="D4421" t="s">
        <v>406</v>
      </c>
      <c r="E4421" t="s">
        <v>729</v>
      </c>
    </row>
    <row r="4422" spans="2:5">
      <c r="B4422" t="s">
        <v>6763</v>
      </c>
      <c r="C4422">
        <v>526139</v>
      </c>
      <c r="D4422" t="s">
        <v>406</v>
      </c>
      <c r="E4422" t="s">
        <v>595</v>
      </c>
    </row>
    <row r="4423" spans="2:5">
      <c r="B4423" t="s">
        <v>6764</v>
      </c>
      <c r="C4423">
        <v>519367</v>
      </c>
      <c r="D4423" t="s">
        <v>406</v>
      </c>
      <c r="E4423" t="s">
        <v>841</v>
      </c>
    </row>
    <row r="4424" spans="2:5">
      <c r="B4424" t="s">
        <v>6765</v>
      </c>
      <c r="C4424">
        <v>509003</v>
      </c>
      <c r="D4424" t="s">
        <v>406</v>
      </c>
      <c r="E4424" t="s">
        <v>827</v>
      </c>
    </row>
    <row r="4425" spans="2:5">
      <c r="B4425" t="s">
        <v>6766</v>
      </c>
      <c r="C4425">
        <v>506687</v>
      </c>
      <c r="D4425" t="s">
        <v>406</v>
      </c>
      <c r="E4425" t="s">
        <v>454</v>
      </c>
    </row>
    <row r="4426" spans="2:5">
      <c r="B4426" t="s">
        <v>6767</v>
      </c>
      <c r="C4426">
        <v>532349</v>
      </c>
      <c r="D4426" t="s">
        <v>6768</v>
      </c>
      <c r="E4426" t="s">
        <v>478</v>
      </c>
    </row>
    <row r="4427" spans="2:5">
      <c r="B4427" t="s">
        <v>6769</v>
      </c>
      <c r="C4427">
        <v>532349</v>
      </c>
      <c r="D4427" t="s">
        <v>6768</v>
      </c>
      <c r="E4427" t="s">
        <v>478</v>
      </c>
    </row>
    <row r="4428" spans="2:5">
      <c r="B4428" t="s">
        <v>6770</v>
      </c>
      <c r="C4428">
        <v>532812</v>
      </c>
      <c r="D4428" t="s">
        <v>6771</v>
      </c>
      <c r="E4428" t="s">
        <v>423</v>
      </c>
    </row>
    <row r="4429" spans="2:5">
      <c r="B4429" t="s">
        <v>6772</v>
      </c>
      <c r="C4429" t="s">
        <v>406</v>
      </c>
      <c r="D4429" t="s">
        <v>6773</v>
      </c>
      <c r="E4429" t="s">
        <v>417</v>
      </c>
    </row>
    <row r="4430" spans="2:5">
      <c r="B4430" t="s">
        <v>6774</v>
      </c>
      <c r="C4430">
        <v>533540</v>
      </c>
      <c r="D4430" t="s">
        <v>6775</v>
      </c>
      <c r="E4430" t="s">
        <v>511</v>
      </c>
    </row>
    <row r="4431" spans="2:5">
      <c r="B4431" t="s">
        <v>6776</v>
      </c>
      <c r="C4431">
        <v>542233</v>
      </c>
      <c r="D4431" t="s">
        <v>6777</v>
      </c>
      <c r="E4431" t="s">
        <v>1603</v>
      </c>
    </row>
    <row r="4432" spans="2:5">
      <c r="B4432" t="s">
        <v>6778</v>
      </c>
      <c r="C4432">
        <v>500251</v>
      </c>
      <c r="D4432" t="s">
        <v>6779</v>
      </c>
      <c r="E4432" t="s">
        <v>407</v>
      </c>
    </row>
    <row r="4433" spans="2:5">
      <c r="B4433" t="s">
        <v>6780</v>
      </c>
      <c r="C4433">
        <v>532159</v>
      </c>
      <c r="D4433" t="s">
        <v>406</v>
      </c>
      <c r="E4433" t="s">
        <v>389</v>
      </c>
    </row>
    <row r="4434" spans="2:5">
      <c r="B4434" t="s">
        <v>6781</v>
      </c>
      <c r="C4434">
        <v>505854</v>
      </c>
      <c r="D4434" t="s">
        <v>6782</v>
      </c>
      <c r="E4434" t="s">
        <v>414</v>
      </c>
    </row>
    <row r="4435" spans="2:5">
      <c r="B4435" t="s">
        <v>6783</v>
      </c>
      <c r="C4435">
        <v>534369</v>
      </c>
      <c r="D4435" t="s">
        <v>6784</v>
      </c>
      <c r="E4435" t="s">
        <v>520</v>
      </c>
    </row>
    <row r="4436" spans="2:5">
      <c r="B4436" t="s">
        <v>6785</v>
      </c>
      <c r="C4436">
        <v>531716</v>
      </c>
      <c r="D4436" t="s">
        <v>406</v>
      </c>
      <c r="E4436" t="s">
        <v>486</v>
      </c>
    </row>
    <row r="4437" spans="2:5">
      <c r="B4437" t="s">
        <v>6786</v>
      </c>
      <c r="C4437">
        <v>521064</v>
      </c>
      <c r="D4437" t="s">
        <v>6787</v>
      </c>
      <c r="E4437" t="s">
        <v>421</v>
      </c>
    </row>
    <row r="4438" spans="2:5">
      <c r="B4438" t="s">
        <v>6788</v>
      </c>
      <c r="C4438">
        <v>540726</v>
      </c>
      <c r="D4438" t="s">
        <v>406</v>
      </c>
      <c r="E4438" t="s">
        <v>428</v>
      </c>
    </row>
    <row r="4439" spans="2:5">
      <c r="B4439" t="s">
        <v>6789</v>
      </c>
      <c r="C4439">
        <v>531972</v>
      </c>
      <c r="D4439" t="s">
        <v>406</v>
      </c>
      <c r="E4439" t="s">
        <v>591</v>
      </c>
    </row>
    <row r="4440" spans="2:5">
      <c r="B4440" t="s">
        <v>6790</v>
      </c>
      <c r="C4440">
        <v>517562</v>
      </c>
      <c r="D4440" t="s">
        <v>6791</v>
      </c>
      <c r="E4440" t="s">
        <v>392</v>
      </c>
    </row>
    <row r="4441" spans="2:5">
      <c r="B4441" t="s">
        <v>6792</v>
      </c>
      <c r="C4441">
        <v>531658</v>
      </c>
      <c r="D4441" t="s">
        <v>406</v>
      </c>
      <c r="E4441" t="s">
        <v>423</v>
      </c>
    </row>
    <row r="4442" spans="2:5">
      <c r="B4442" t="s">
        <v>6793</v>
      </c>
      <c r="C4442">
        <v>536565</v>
      </c>
      <c r="D4442" t="s">
        <v>406</v>
      </c>
      <c r="E4442" t="s">
        <v>6794</v>
      </c>
    </row>
    <row r="4443" spans="2:5">
      <c r="B4443" t="s">
        <v>6795</v>
      </c>
      <c r="C4443">
        <v>531846</v>
      </c>
      <c r="D4443" t="s">
        <v>406</v>
      </c>
      <c r="E4443" t="s">
        <v>389</v>
      </c>
    </row>
    <row r="4444" spans="2:5">
      <c r="B4444" t="s">
        <v>6796</v>
      </c>
      <c r="C4444">
        <v>531846</v>
      </c>
      <c r="D4444" t="s">
        <v>406</v>
      </c>
      <c r="E4444" t="s">
        <v>389</v>
      </c>
    </row>
    <row r="4445" spans="2:5">
      <c r="B4445" t="s">
        <v>6797</v>
      </c>
      <c r="C4445">
        <v>534755</v>
      </c>
      <c r="D4445" t="s">
        <v>6798</v>
      </c>
      <c r="E4445" t="s">
        <v>389</v>
      </c>
    </row>
    <row r="4446" spans="2:5">
      <c r="B4446" t="s">
        <v>6799</v>
      </c>
      <c r="C4446">
        <v>512101</v>
      </c>
      <c r="D4446" t="s">
        <v>406</v>
      </c>
      <c r="E4446" t="s">
        <v>444</v>
      </c>
    </row>
    <row r="4447" spans="2:5">
      <c r="B4447" t="s">
        <v>6800</v>
      </c>
      <c r="C4447">
        <v>531279</v>
      </c>
      <c r="D4447" t="s">
        <v>406</v>
      </c>
      <c r="E4447" t="s">
        <v>423</v>
      </c>
    </row>
    <row r="4448" spans="2:5">
      <c r="B4448" t="s">
        <v>6801</v>
      </c>
      <c r="C4448">
        <v>523387</v>
      </c>
      <c r="D4448" t="s">
        <v>406</v>
      </c>
      <c r="E4448" t="s">
        <v>520</v>
      </c>
    </row>
    <row r="4449" spans="2:5">
      <c r="B4449" t="s">
        <v>6802</v>
      </c>
      <c r="C4449">
        <v>505978</v>
      </c>
      <c r="D4449" t="s">
        <v>406</v>
      </c>
      <c r="E4449" t="s">
        <v>761</v>
      </c>
    </row>
    <row r="4450" spans="2:5">
      <c r="B4450" t="s">
        <v>6803</v>
      </c>
      <c r="C4450">
        <v>532356</v>
      </c>
      <c r="D4450" t="s">
        <v>6804</v>
      </c>
      <c r="E4450" t="s">
        <v>1105</v>
      </c>
    </row>
    <row r="4451" spans="2:5">
      <c r="B4451" t="s">
        <v>6805</v>
      </c>
      <c r="C4451">
        <v>538569</v>
      </c>
      <c r="D4451" t="s">
        <v>6806</v>
      </c>
      <c r="E4451" t="s">
        <v>772</v>
      </c>
    </row>
    <row r="4452" spans="2:5">
      <c r="B4452" t="s">
        <v>6807</v>
      </c>
      <c r="C4452">
        <v>502281</v>
      </c>
      <c r="D4452" t="s">
        <v>406</v>
      </c>
      <c r="E4452" t="s">
        <v>934</v>
      </c>
    </row>
    <row r="4453" spans="2:5">
      <c r="B4453" t="s">
        <v>6808</v>
      </c>
      <c r="C4453">
        <v>533655</v>
      </c>
      <c r="D4453" t="s">
        <v>6809</v>
      </c>
      <c r="E4453" t="s">
        <v>449</v>
      </c>
    </row>
    <row r="4454" spans="2:5">
      <c r="B4454" t="s">
        <v>6810</v>
      </c>
      <c r="C4454">
        <v>538579</v>
      </c>
      <c r="D4454" t="s">
        <v>406</v>
      </c>
      <c r="E4454" t="s">
        <v>428</v>
      </c>
    </row>
    <row r="4455" spans="2:5">
      <c r="B4455" t="s">
        <v>6811</v>
      </c>
      <c r="C4455">
        <v>519303</v>
      </c>
      <c r="D4455" t="s">
        <v>406</v>
      </c>
      <c r="E4455" t="s">
        <v>655</v>
      </c>
    </row>
    <row r="4456" spans="2:5">
      <c r="B4456" t="s">
        <v>6812</v>
      </c>
      <c r="C4456">
        <v>538597</v>
      </c>
      <c r="D4456" t="s">
        <v>406</v>
      </c>
      <c r="E4456" t="s">
        <v>423</v>
      </c>
    </row>
    <row r="4457" spans="2:5">
      <c r="B4457" t="s">
        <v>6813</v>
      </c>
      <c r="C4457">
        <v>507747</v>
      </c>
      <c r="D4457" t="s">
        <v>6814</v>
      </c>
      <c r="E4457" t="s">
        <v>444</v>
      </c>
    </row>
    <row r="4458" spans="2:5">
      <c r="B4458" t="s">
        <v>6815</v>
      </c>
      <c r="C4458">
        <v>517506</v>
      </c>
      <c r="D4458" t="s">
        <v>6816</v>
      </c>
      <c r="E4458" t="s">
        <v>1452</v>
      </c>
    </row>
    <row r="4459" spans="2:5">
      <c r="B4459" t="s">
        <v>6817</v>
      </c>
      <c r="C4459">
        <v>514236</v>
      </c>
      <c r="D4459" t="s">
        <v>6818</v>
      </c>
      <c r="E4459" t="s">
        <v>772</v>
      </c>
    </row>
    <row r="4460" spans="2:5">
      <c r="B4460" t="s">
        <v>6819</v>
      </c>
      <c r="C4460">
        <v>540762</v>
      </c>
      <c r="D4460" t="s">
        <v>6820</v>
      </c>
      <c r="E4460" t="s">
        <v>761</v>
      </c>
    </row>
    <row r="4461" spans="2:5">
      <c r="B4461" t="s">
        <v>6821</v>
      </c>
      <c r="C4461">
        <v>540762</v>
      </c>
      <c r="D4461" t="s">
        <v>6822</v>
      </c>
      <c r="E4461" t="s">
        <v>761</v>
      </c>
    </row>
    <row r="4462" spans="2:5">
      <c r="B4462" t="s">
        <v>6823</v>
      </c>
      <c r="C4462">
        <v>524514</v>
      </c>
      <c r="D4462" t="s">
        <v>406</v>
      </c>
      <c r="E4462" t="s">
        <v>454</v>
      </c>
    </row>
    <row r="4463" spans="2:5">
      <c r="B4463" t="s">
        <v>6824</v>
      </c>
      <c r="C4463">
        <v>531088</v>
      </c>
      <c r="D4463" t="s">
        <v>406</v>
      </c>
      <c r="E4463" t="s">
        <v>423</v>
      </c>
    </row>
    <row r="4464" spans="2:5">
      <c r="B4464" t="s">
        <v>6825</v>
      </c>
      <c r="C4464">
        <v>505285</v>
      </c>
      <c r="D4464" t="s">
        <v>406</v>
      </c>
      <c r="E4464" t="s">
        <v>591</v>
      </c>
    </row>
    <row r="4465" spans="2:5">
      <c r="B4465" t="s">
        <v>6826</v>
      </c>
      <c r="C4465">
        <v>532948</v>
      </c>
      <c r="D4465" t="s">
        <v>6827</v>
      </c>
      <c r="E4465" t="s">
        <v>526</v>
      </c>
    </row>
    <row r="4466" spans="2:5">
      <c r="B4466" t="s">
        <v>6828</v>
      </c>
      <c r="C4466">
        <v>504273</v>
      </c>
      <c r="D4466" t="s">
        <v>406</v>
      </c>
      <c r="E4466" t="s">
        <v>704</v>
      </c>
    </row>
    <row r="4467" spans="2:5">
      <c r="B4467" t="s">
        <v>6829</v>
      </c>
      <c r="C4467">
        <v>531411</v>
      </c>
      <c r="D4467" t="s">
        <v>406</v>
      </c>
      <c r="E4467" t="s">
        <v>421</v>
      </c>
    </row>
    <row r="4468" spans="2:5">
      <c r="B4468" t="s">
        <v>6830</v>
      </c>
      <c r="C4468">
        <v>506808</v>
      </c>
      <c r="D4468" t="s">
        <v>406</v>
      </c>
      <c r="E4468" t="s">
        <v>454</v>
      </c>
    </row>
    <row r="4469" spans="2:5">
      <c r="B4469" t="s">
        <v>6831</v>
      </c>
      <c r="C4469">
        <v>532515</v>
      </c>
      <c r="D4469" t="s">
        <v>6832</v>
      </c>
      <c r="E4469" t="s">
        <v>1145</v>
      </c>
    </row>
    <row r="4470" spans="2:5">
      <c r="B4470" t="s">
        <v>6833</v>
      </c>
      <c r="C4470">
        <v>540083</v>
      </c>
      <c r="D4470" t="s">
        <v>6834</v>
      </c>
      <c r="E4470" t="s">
        <v>1145</v>
      </c>
    </row>
    <row r="4471" spans="2:5">
      <c r="B4471" t="s">
        <v>6835</v>
      </c>
      <c r="C4471">
        <v>532800</v>
      </c>
      <c r="D4471" t="s">
        <v>6836</v>
      </c>
      <c r="E4471" t="s">
        <v>1145</v>
      </c>
    </row>
    <row r="4472" spans="2:5">
      <c r="B4472" t="s">
        <v>6837</v>
      </c>
      <c r="C4472">
        <v>532513</v>
      </c>
      <c r="D4472" t="s">
        <v>6838</v>
      </c>
      <c r="E4472" t="s">
        <v>503</v>
      </c>
    </row>
    <row r="4473" spans="2:5">
      <c r="B4473" t="s">
        <v>6839</v>
      </c>
      <c r="C4473">
        <v>532343</v>
      </c>
      <c r="D4473" t="s">
        <v>6840</v>
      </c>
      <c r="E4473" t="s">
        <v>1064</v>
      </c>
    </row>
    <row r="4474" spans="2:5">
      <c r="B4474" t="s">
        <v>6841</v>
      </c>
      <c r="C4474">
        <v>509243</v>
      </c>
      <c r="D4474" t="s">
        <v>6842</v>
      </c>
      <c r="E4474" t="s">
        <v>886</v>
      </c>
    </row>
    <row r="4475" spans="2:5">
      <c r="B4475" t="s">
        <v>6843</v>
      </c>
      <c r="C4475">
        <v>512117</v>
      </c>
      <c r="D4475" t="s">
        <v>406</v>
      </c>
      <c r="E4475" t="s">
        <v>827</v>
      </c>
    </row>
    <row r="4476" spans="2:5">
      <c r="B4476" t="s">
        <v>6844</v>
      </c>
      <c r="C4476">
        <v>531917</v>
      </c>
      <c r="D4476" t="s">
        <v>406</v>
      </c>
      <c r="E4476" t="s">
        <v>499</v>
      </c>
    </row>
    <row r="4477" spans="2:5">
      <c r="B4477" t="s">
        <v>6845</v>
      </c>
      <c r="C4477">
        <v>532384</v>
      </c>
      <c r="D4477" t="s">
        <v>406</v>
      </c>
      <c r="E4477" t="s">
        <v>444</v>
      </c>
    </row>
    <row r="4478" spans="2:5">
      <c r="B4478" t="s">
        <v>6846</v>
      </c>
      <c r="C4478">
        <v>539468</v>
      </c>
      <c r="D4478" t="s">
        <v>406</v>
      </c>
      <c r="E4478" t="s">
        <v>423</v>
      </c>
    </row>
    <row r="4479" spans="2:5">
      <c r="B4479" t="s">
        <v>6847</v>
      </c>
      <c r="C4479">
        <v>512307</v>
      </c>
      <c r="D4479" t="s">
        <v>406</v>
      </c>
      <c r="E4479" t="s">
        <v>421</v>
      </c>
    </row>
    <row r="4480" spans="2:5">
      <c r="B4480" t="s">
        <v>6848</v>
      </c>
      <c r="C4480">
        <v>526945</v>
      </c>
      <c r="D4480" t="s">
        <v>406</v>
      </c>
      <c r="E4480" t="s">
        <v>813</v>
      </c>
    </row>
    <row r="4481" spans="2:5">
      <c r="B4481" t="s">
        <v>6849</v>
      </c>
      <c r="C4481">
        <v>541338</v>
      </c>
      <c r="D4481" t="s">
        <v>406</v>
      </c>
      <c r="E4481" t="s">
        <v>520</v>
      </c>
    </row>
    <row r="4482" spans="2:5">
      <c r="B4482" t="s">
        <v>6850</v>
      </c>
      <c r="C4482">
        <v>500464</v>
      </c>
      <c r="D4482" t="s">
        <v>6851</v>
      </c>
      <c r="E4482" t="s">
        <v>761</v>
      </c>
    </row>
    <row r="4483" spans="2:5">
      <c r="B4483" t="s">
        <v>6852</v>
      </c>
      <c r="C4483">
        <v>532505</v>
      </c>
      <c r="D4483" t="s">
        <v>6853</v>
      </c>
      <c r="E4483" t="s">
        <v>724</v>
      </c>
    </row>
    <row r="4484" spans="2:5">
      <c r="B4484" t="s">
        <v>6854</v>
      </c>
      <c r="C4484">
        <v>530131</v>
      </c>
      <c r="D4484" t="s">
        <v>406</v>
      </c>
      <c r="E4484" t="s">
        <v>419</v>
      </c>
    </row>
    <row r="4485" spans="2:5">
      <c r="B4485" t="s">
        <v>6855</v>
      </c>
      <c r="C4485">
        <v>539518</v>
      </c>
      <c r="D4485" t="s">
        <v>406</v>
      </c>
      <c r="E4485" t="s">
        <v>440</v>
      </c>
    </row>
    <row r="4486" spans="2:5">
      <c r="B4486" t="s">
        <v>6856</v>
      </c>
      <c r="C4486">
        <v>500148</v>
      </c>
      <c r="D4486" t="s">
        <v>6857</v>
      </c>
      <c r="E4486" t="s">
        <v>601</v>
      </c>
    </row>
    <row r="4487" spans="2:5">
      <c r="B4487" t="s">
        <v>6858</v>
      </c>
      <c r="C4487">
        <v>539141</v>
      </c>
      <c r="D4487" t="s">
        <v>6859</v>
      </c>
      <c r="E4487" t="s">
        <v>1145</v>
      </c>
    </row>
    <row r="4488" spans="2:5">
      <c r="B4488" t="s">
        <v>6860</v>
      </c>
      <c r="C4488">
        <v>539141</v>
      </c>
      <c r="D4488" t="s">
        <v>6859</v>
      </c>
      <c r="E4488" t="s">
        <v>1145</v>
      </c>
    </row>
    <row r="4489" spans="2:5">
      <c r="B4489" t="s">
        <v>6861</v>
      </c>
      <c r="C4489">
        <v>511742</v>
      </c>
      <c r="D4489" t="s">
        <v>406</v>
      </c>
      <c r="E4489" t="s">
        <v>423</v>
      </c>
    </row>
    <row r="4490" spans="2:5">
      <c r="B4490" t="s">
        <v>6862</v>
      </c>
      <c r="C4490">
        <v>533644</v>
      </c>
      <c r="D4490" t="s">
        <v>6863</v>
      </c>
      <c r="E4490" t="s">
        <v>449</v>
      </c>
    </row>
    <row r="4491" spans="2:5">
      <c r="B4491" t="s">
        <v>6864</v>
      </c>
      <c r="C4491">
        <v>539874</v>
      </c>
      <c r="D4491" t="s">
        <v>6865</v>
      </c>
      <c r="E4491" t="s">
        <v>423</v>
      </c>
    </row>
    <row r="4492" spans="2:5">
      <c r="B4492" t="s">
        <v>6866</v>
      </c>
      <c r="C4492" t="s">
        <v>406</v>
      </c>
      <c r="D4492" t="s">
        <v>6867</v>
      </c>
      <c r="E4492" t="s">
        <v>417</v>
      </c>
    </row>
    <row r="4493" spans="2:5">
      <c r="B4493" t="s">
        <v>6868</v>
      </c>
      <c r="C4493">
        <v>538706</v>
      </c>
      <c r="D4493" t="s">
        <v>406</v>
      </c>
      <c r="E4493" t="s">
        <v>704</v>
      </c>
    </row>
    <row r="4494" spans="2:5">
      <c r="B4494" t="s">
        <v>6869</v>
      </c>
      <c r="C4494">
        <v>538706</v>
      </c>
      <c r="D4494" t="s">
        <v>406</v>
      </c>
      <c r="E4494" t="s">
        <v>704</v>
      </c>
    </row>
    <row r="4495" spans="2:5">
      <c r="B4495" t="s">
        <v>6870</v>
      </c>
      <c r="C4495">
        <v>506685</v>
      </c>
      <c r="D4495" t="s">
        <v>406</v>
      </c>
      <c r="E4495" t="s">
        <v>566</v>
      </c>
    </row>
    <row r="4496" spans="2:5">
      <c r="B4496" t="s">
        <v>6871</v>
      </c>
      <c r="C4496">
        <v>532538</v>
      </c>
      <c r="D4496" t="s">
        <v>6872</v>
      </c>
      <c r="E4496" t="s">
        <v>419</v>
      </c>
    </row>
    <row r="4497" spans="2:5">
      <c r="B4497" t="s">
        <v>6873</v>
      </c>
      <c r="C4497">
        <v>500231</v>
      </c>
      <c r="D4497" t="s">
        <v>6874</v>
      </c>
      <c r="E4497" t="s">
        <v>466</v>
      </c>
    </row>
    <row r="4498" spans="2:5">
      <c r="B4498" t="s">
        <v>6875</v>
      </c>
      <c r="C4498">
        <v>539798</v>
      </c>
      <c r="D4498" t="s">
        <v>406</v>
      </c>
      <c r="E4498" t="s">
        <v>729</v>
      </c>
    </row>
    <row r="4499" spans="2:5">
      <c r="B4499" t="s">
        <v>6876</v>
      </c>
      <c r="C4499">
        <v>504605</v>
      </c>
      <c r="D4499" t="s">
        <v>406</v>
      </c>
      <c r="E4499" t="s">
        <v>729</v>
      </c>
    </row>
    <row r="4500" spans="2:5">
      <c r="B4500" t="s">
        <v>6877</v>
      </c>
      <c r="C4500">
        <v>506690</v>
      </c>
      <c r="D4500" t="s">
        <v>6878</v>
      </c>
      <c r="E4500" t="s">
        <v>444</v>
      </c>
    </row>
    <row r="4501" spans="2:5">
      <c r="B4501" t="s">
        <v>6879</v>
      </c>
      <c r="C4501">
        <v>541503</v>
      </c>
      <c r="D4501" t="s">
        <v>406</v>
      </c>
      <c r="E4501" t="s">
        <v>2399</v>
      </c>
    </row>
    <row r="4502" spans="2:5">
      <c r="B4502" t="s">
        <v>6880</v>
      </c>
      <c r="C4502" t="s">
        <v>406</v>
      </c>
      <c r="D4502" t="s">
        <v>6881</v>
      </c>
      <c r="E4502" t="s">
        <v>417</v>
      </c>
    </row>
    <row r="4503" spans="2:5">
      <c r="B4503" t="s">
        <v>6882</v>
      </c>
      <c r="C4503">
        <v>503671</v>
      </c>
      <c r="D4503" t="s">
        <v>406</v>
      </c>
      <c r="E4503" t="s">
        <v>389</v>
      </c>
    </row>
    <row r="4504" spans="2:5">
      <c r="B4504" t="s">
        <v>6883</v>
      </c>
      <c r="C4504">
        <v>512595</v>
      </c>
      <c r="D4504" t="s">
        <v>6884</v>
      </c>
      <c r="E4504" t="s">
        <v>962</v>
      </c>
    </row>
    <row r="4505" spans="2:5">
      <c r="B4505" t="s">
        <v>6885</v>
      </c>
      <c r="C4505">
        <v>532477</v>
      </c>
      <c r="D4505" t="s">
        <v>6886</v>
      </c>
      <c r="E4505" t="s">
        <v>724</v>
      </c>
    </row>
    <row r="4506" spans="2:5">
      <c r="B4506" t="s">
        <v>6887</v>
      </c>
      <c r="C4506">
        <v>526799</v>
      </c>
      <c r="D4506" t="s">
        <v>406</v>
      </c>
      <c r="E4506" t="s">
        <v>601</v>
      </c>
    </row>
    <row r="4507" spans="2:5">
      <c r="B4507" t="s">
        <v>6888</v>
      </c>
      <c r="C4507">
        <v>500429</v>
      </c>
      <c r="D4507" t="s">
        <v>6889</v>
      </c>
      <c r="E4507" t="s">
        <v>428</v>
      </c>
    </row>
    <row r="4508" spans="2:5">
      <c r="B4508" t="s">
        <v>6890</v>
      </c>
      <c r="C4508">
        <v>526957</v>
      </c>
      <c r="D4508" t="s">
        <v>406</v>
      </c>
      <c r="E4508" t="s">
        <v>901</v>
      </c>
    </row>
    <row r="4509" spans="2:5">
      <c r="B4509" t="s">
        <v>6891</v>
      </c>
      <c r="C4509">
        <v>532646</v>
      </c>
      <c r="D4509" t="s">
        <v>6892</v>
      </c>
      <c r="E4509" t="s">
        <v>901</v>
      </c>
    </row>
    <row r="4510" spans="2:5">
      <c r="B4510" t="s">
        <v>6893</v>
      </c>
      <c r="C4510">
        <v>530997</v>
      </c>
      <c r="D4510" t="s">
        <v>406</v>
      </c>
      <c r="E4510" t="s">
        <v>604</v>
      </c>
    </row>
    <row r="4511" spans="2:5">
      <c r="B4511" t="s">
        <v>6894</v>
      </c>
      <c r="C4511">
        <v>521226</v>
      </c>
      <c r="D4511" t="s">
        <v>406</v>
      </c>
      <c r="E4511" t="s">
        <v>421</v>
      </c>
    </row>
    <row r="4512" spans="2:5">
      <c r="B4512" t="s">
        <v>6895</v>
      </c>
      <c r="C4512">
        <v>526113</v>
      </c>
      <c r="D4512" t="s">
        <v>406</v>
      </c>
      <c r="E4512" t="s">
        <v>466</v>
      </c>
    </row>
    <row r="4513" spans="2:5">
      <c r="B4513" t="s">
        <v>6896</v>
      </c>
      <c r="C4513">
        <v>537582</v>
      </c>
      <c r="D4513" t="s">
        <v>406</v>
      </c>
      <c r="E4513" t="s">
        <v>492</v>
      </c>
    </row>
    <row r="4514" spans="2:5">
      <c r="B4514" t="s">
        <v>6897</v>
      </c>
      <c r="C4514">
        <v>538610</v>
      </c>
      <c r="D4514" t="s">
        <v>406</v>
      </c>
      <c r="E4514" t="s">
        <v>729</v>
      </c>
    </row>
    <row r="4515" spans="2:5">
      <c r="B4515" t="s">
        <v>6898</v>
      </c>
      <c r="C4515">
        <v>532035</v>
      </c>
      <c r="D4515" t="s">
        <v>406</v>
      </c>
      <c r="E4515" t="s">
        <v>423</v>
      </c>
    </row>
    <row r="4516" spans="2:5">
      <c r="B4516" t="s">
        <v>6899</v>
      </c>
      <c r="C4516">
        <v>531831</v>
      </c>
      <c r="D4516" t="s">
        <v>406</v>
      </c>
      <c r="E4516" t="s">
        <v>464</v>
      </c>
    </row>
    <row r="4517" spans="2:5">
      <c r="B4517" t="s">
        <v>6900</v>
      </c>
      <c r="C4517">
        <v>531867</v>
      </c>
      <c r="D4517" t="s">
        <v>406</v>
      </c>
      <c r="E4517" t="s">
        <v>428</v>
      </c>
    </row>
    <row r="4518" spans="2:5">
      <c r="B4518" t="s">
        <v>6901</v>
      </c>
      <c r="C4518">
        <v>507878</v>
      </c>
      <c r="D4518" t="s">
        <v>6902</v>
      </c>
      <c r="E4518" t="s">
        <v>492</v>
      </c>
    </row>
    <row r="4519" spans="2:5">
      <c r="B4519" t="s">
        <v>6903</v>
      </c>
      <c r="C4519">
        <v>533171</v>
      </c>
      <c r="D4519" t="s">
        <v>6904</v>
      </c>
      <c r="E4519" t="s">
        <v>724</v>
      </c>
    </row>
    <row r="4520" spans="2:5">
      <c r="B4520" t="s">
        <v>6905</v>
      </c>
      <c r="C4520">
        <v>532478</v>
      </c>
      <c r="D4520" t="s">
        <v>6906</v>
      </c>
      <c r="E4520" t="s">
        <v>1038</v>
      </c>
    </row>
    <row r="4521" spans="2:5">
      <c r="B4521" t="s">
        <v>6907</v>
      </c>
      <c r="C4521">
        <v>531091</v>
      </c>
      <c r="D4521" t="s">
        <v>406</v>
      </c>
      <c r="E4521" t="s">
        <v>423</v>
      </c>
    </row>
    <row r="4522" spans="2:5">
      <c r="B4522" t="s">
        <v>6908</v>
      </c>
      <c r="C4522">
        <v>522014</v>
      </c>
      <c r="D4522" t="s">
        <v>406</v>
      </c>
      <c r="E4522" t="s">
        <v>591</v>
      </c>
    </row>
    <row r="4523" spans="2:5">
      <c r="B4523" t="s">
        <v>6909</v>
      </c>
      <c r="C4523">
        <v>502893</v>
      </c>
      <c r="D4523" t="s">
        <v>406</v>
      </c>
      <c r="E4523" t="s">
        <v>412</v>
      </c>
    </row>
    <row r="4524" spans="2:5">
      <c r="B4524" t="s">
        <v>6910</v>
      </c>
      <c r="C4524">
        <v>507808</v>
      </c>
      <c r="D4524" t="s">
        <v>406</v>
      </c>
      <c r="E4524" t="s">
        <v>423</v>
      </c>
    </row>
    <row r="4525" spans="2:5">
      <c r="B4525" t="s">
        <v>6911</v>
      </c>
      <c r="C4525" t="s">
        <v>406</v>
      </c>
      <c r="D4525" t="s">
        <v>6912</v>
      </c>
      <c r="E4525" t="s">
        <v>417</v>
      </c>
    </row>
    <row r="4526" spans="2:5">
      <c r="B4526" t="s">
        <v>6913</v>
      </c>
      <c r="C4526">
        <v>532432</v>
      </c>
      <c r="D4526" t="s">
        <v>6914</v>
      </c>
      <c r="E4526" t="s">
        <v>1038</v>
      </c>
    </row>
    <row r="4527" spans="2:5">
      <c r="B4527" t="s">
        <v>6915</v>
      </c>
      <c r="C4527">
        <v>521188</v>
      </c>
      <c r="D4527" t="s">
        <v>406</v>
      </c>
      <c r="E4527" t="s">
        <v>421</v>
      </c>
    </row>
    <row r="4528" spans="2:5">
      <c r="B4528" t="s">
        <v>6916</v>
      </c>
      <c r="C4528">
        <v>522091</v>
      </c>
      <c r="D4528" t="s">
        <v>406</v>
      </c>
      <c r="E4528" t="s">
        <v>449</v>
      </c>
    </row>
    <row r="4529" spans="2:5">
      <c r="B4529" t="s">
        <v>6917</v>
      </c>
      <c r="C4529">
        <v>532746</v>
      </c>
      <c r="D4529" t="s">
        <v>6918</v>
      </c>
      <c r="E4529" t="s">
        <v>804</v>
      </c>
    </row>
    <row r="4530" spans="2:5">
      <c r="B4530" t="s">
        <v>6919</v>
      </c>
      <c r="C4530" t="s">
        <v>406</v>
      </c>
      <c r="D4530" t="s">
        <v>6920</v>
      </c>
      <c r="E4530" t="s">
        <v>417</v>
      </c>
    </row>
    <row r="4531" spans="2:5">
      <c r="B4531" t="s">
        <v>6921</v>
      </c>
      <c r="C4531" t="s">
        <v>406</v>
      </c>
      <c r="D4531" t="s">
        <v>6920</v>
      </c>
      <c r="E4531" t="s">
        <v>417</v>
      </c>
    </row>
    <row r="4532" spans="2:5">
      <c r="B4532" t="s">
        <v>6922</v>
      </c>
      <c r="C4532">
        <v>532378</v>
      </c>
      <c r="D4532" t="s">
        <v>406</v>
      </c>
      <c r="E4532" t="s">
        <v>409</v>
      </c>
    </row>
    <row r="4533" spans="2:5">
      <c r="B4533" t="s">
        <v>6923</v>
      </c>
      <c r="C4533">
        <v>539314</v>
      </c>
      <c r="D4533" t="s">
        <v>406</v>
      </c>
      <c r="E4533" t="s">
        <v>761</v>
      </c>
    </row>
    <row r="4534" spans="2:5">
      <c r="B4534" t="s">
        <v>6924</v>
      </c>
      <c r="C4534">
        <v>504212</v>
      </c>
      <c r="D4534" t="s">
        <v>6925</v>
      </c>
      <c r="E4534" t="s">
        <v>704</v>
      </c>
    </row>
    <row r="4535" spans="2:5">
      <c r="B4535" t="s">
        <v>6926</v>
      </c>
      <c r="C4535">
        <v>531963</v>
      </c>
      <c r="D4535" t="s">
        <v>406</v>
      </c>
      <c r="E4535" t="s">
        <v>827</v>
      </c>
    </row>
    <row r="4536" spans="2:5">
      <c r="B4536" t="s">
        <v>6927</v>
      </c>
      <c r="C4536">
        <v>523519</v>
      </c>
      <c r="D4536" t="s">
        <v>406</v>
      </c>
      <c r="E4536" t="s">
        <v>428</v>
      </c>
    </row>
    <row r="4537" spans="2:5">
      <c r="B4537" t="s">
        <v>6928</v>
      </c>
      <c r="C4537">
        <v>504673</v>
      </c>
      <c r="D4537" t="s">
        <v>406</v>
      </c>
      <c r="E4537" t="s">
        <v>711</v>
      </c>
    </row>
    <row r="4538" spans="2:5">
      <c r="B4538" t="s">
        <v>6929</v>
      </c>
      <c r="C4538">
        <v>524408</v>
      </c>
      <c r="D4538" t="s">
        <v>406</v>
      </c>
      <c r="E4538" t="s">
        <v>454</v>
      </c>
    </row>
    <row r="4539" spans="2:5">
      <c r="B4539" t="s">
        <v>6930</v>
      </c>
      <c r="C4539">
        <v>514144</v>
      </c>
      <c r="D4539" t="s">
        <v>406</v>
      </c>
      <c r="E4539" t="s">
        <v>421</v>
      </c>
    </row>
    <row r="4540" spans="2:5">
      <c r="B4540" t="s">
        <v>6931</v>
      </c>
      <c r="C4540">
        <v>512408</v>
      </c>
      <c r="D4540" t="s">
        <v>406</v>
      </c>
      <c r="E4540" t="s">
        <v>421</v>
      </c>
    </row>
    <row r="4541" spans="2:5">
      <c r="B4541" t="s">
        <v>6932</v>
      </c>
      <c r="C4541">
        <v>531762</v>
      </c>
      <c r="D4541" t="s">
        <v>406</v>
      </c>
      <c r="E4541" t="s">
        <v>444</v>
      </c>
    </row>
    <row r="4542" spans="2:5">
      <c r="B4542" t="s">
        <v>6933</v>
      </c>
      <c r="C4542">
        <v>511764</v>
      </c>
      <c r="D4542" t="s">
        <v>406</v>
      </c>
      <c r="E4542" t="s">
        <v>423</v>
      </c>
    </row>
    <row r="4543" spans="2:5">
      <c r="B4543" t="s">
        <v>6934</v>
      </c>
      <c r="C4543">
        <v>512070</v>
      </c>
      <c r="D4543" t="s">
        <v>6935</v>
      </c>
      <c r="E4543" t="s">
        <v>550</v>
      </c>
    </row>
    <row r="4544" spans="2:5">
      <c r="B4544" t="s">
        <v>6936</v>
      </c>
      <c r="C4544">
        <v>531390</v>
      </c>
      <c r="D4544" t="s">
        <v>406</v>
      </c>
      <c r="E4544" t="s">
        <v>423</v>
      </c>
    </row>
    <row r="4545" spans="2:5">
      <c r="B4545" t="s">
        <v>6937</v>
      </c>
      <c r="C4545" t="s">
        <v>406</v>
      </c>
      <c r="D4545" t="s">
        <v>6938</v>
      </c>
      <c r="E4545" t="s">
        <v>417</v>
      </c>
    </row>
    <row r="4546" spans="2:5">
      <c r="B4546" t="s">
        <v>6939</v>
      </c>
      <c r="C4546">
        <v>526987</v>
      </c>
      <c r="D4546" t="s">
        <v>6940</v>
      </c>
      <c r="E4546" t="s">
        <v>428</v>
      </c>
    </row>
    <row r="4547" spans="2:5">
      <c r="B4547" t="s">
        <v>6941</v>
      </c>
      <c r="C4547">
        <v>532402</v>
      </c>
      <c r="D4547" t="s">
        <v>406</v>
      </c>
      <c r="E4547" t="s">
        <v>499</v>
      </c>
    </row>
    <row r="4548" spans="2:5">
      <c r="B4548" t="s">
        <v>6942</v>
      </c>
      <c r="C4548">
        <v>532398</v>
      </c>
      <c r="D4548" t="s">
        <v>6943</v>
      </c>
      <c r="E4548" t="s">
        <v>499</v>
      </c>
    </row>
    <row r="4549" spans="2:5">
      <c r="B4549" t="s">
        <v>6944</v>
      </c>
      <c r="C4549">
        <v>517146</v>
      </c>
      <c r="D4549" t="s">
        <v>6945</v>
      </c>
      <c r="E4549" t="s">
        <v>729</v>
      </c>
    </row>
    <row r="4550" spans="2:5">
      <c r="B4550" t="s">
        <v>6946</v>
      </c>
      <c r="C4550">
        <v>511507</v>
      </c>
      <c r="D4550" t="s">
        <v>406</v>
      </c>
      <c r="E4550" t="s">
        <v>423</v>
      </c>
    </row>
    <row r="4551" spans="2:5">
      <c r="B4551" t="s">
        <v>6947</v>
      </c>
      <c r="C4551" t="s">
        <v>406</v>
      </c>
      <c r="D4551" t="s">
        <v>6948</v>
      </c>
      <c r="E4551" t="s">
        <v>417</v>
      </c>
    </row>
    <row r="4552" spans="2:5">
      <c r="B4552" t="s">
        <v>6949</v>
      </c>
      <c r="C4552">
        <v>511736</v>
      </c>
      <c r="D4552" t="s">
        <v>406</v>
      </c>
      <c r="E4552" t="s">
        <v>428</v>
      </c>
    </row>
    <row r="4553" spans="2:5">
      <c r="B4553" t="s">
        <v>6950</v>
      </c>
      <c r="C4553">
        <v>532765</v>
      </c>
      <c r="D4553" t="s">
        <v>6951</v>
      </c>
      <c r="E4553" t="s">
        <v>604</v>
      </c>
    </row>
    <row r="4554" spans="2:5">
      <c r="B4554" t="s">
        <v>6952</v>
      </c>
      <c r="C4554">
        <v>590101</v>
      </c>
      <c r="D4554" t="s">
        <v>6953</v>
      </c>
      <c r="E4554" t="s">
        <v>389</v>
      </c>
    </row>
    <row r="4555" spans="2:5">
      <c r="B4555" t="s">
        <v>6954</v>
      </c>
      <c r="C4555">
        <v>500426</v>
      </c>
      <c r="D4555" t="s">
        <v>406</v>
      </c>
      <c r="E4555" t="s">
        <v>492</v>
      </c>
    </row>
    <row r="4556" spans="2:5">
      <c r="B4556" t="s">
        <v>6955</v>
      </c>
      <c r="C4556">
        <v>513216</v>
      </c>
      <c r="D4556" t="s">
        <v>6956</v>
      </c>
      <c r="E4556" t="s">
        <v>438</v>
      </c>
    </row>
    <row r="4557" spans="2:5">
      <c r="B4557" t="s">
        <v>6957</v>
      </c>
      <c r="C4557">
        <v>532729</v>
      </c>
      <c r="D4557" t="s">
        <v>6958</v>
      </c>
      <c r="E4557" t="s">
        <v>1105</v>
      </c>
    </row>
    <row r="4558" spans="2:5">
      <c r="B4558" t="s">
        <v>6959</v>
      </c>
      <c r="C4558">
        <v>500254</v>
      </c>
      <c r="D4558" t="s">
        <v>6960</v>
      </c>
      <c r="E4558" t="s">
        <v>438</v>
      </c>
    </row>
    <row r="4559" spans="2:5">
      <c r="B4559" t="s">
        <v>6961</v>
      </c>
      <c r="C4559">
        <v>511110</v>
      </c>
      <c r="D4559" t="s">
        <v>406</v>
      </c>
      <c r="E4559" t="s">
        <v>389</v>
      </c>
    </row>
    <row r="4560" spans="2:5">
      <c r="B4560" t="s">
        <v>6962</v>
      </c>
      <c r="C4560">
        <v>539123</v>
      </c>
      <c r="D4560" t="s">
        <v>406</v>
      </c>
      <c r="E4560" t="s">
        <v>426</v>
      </c>
    </row>
    <row r="4561" spans="2:5">
      <c r="B4561" t="s">
        <v>6963</v>
      </c>
      <c r="C4561">
        <v>542654</v>
      </c>
      <c r="D4561" t="s">
        <v>6964</v>
      </c>
      <c r="E4561" t="s">
        <v>407</v>
      </c>
    </row>
    <row r="4562" spans="2:5">
      <c r="B4562" t="s">
        <v>6965</v>
      </c>
      <c r="C4562">
        <v>523888</v>
      </c>
      <c r="D4562" t="s">
        <v>406</v>
      </c>
      <c r="E4562" t="s">
        <v>886</v>
      </c>
    </row>
    <row r="4563" spans="2:5">
      <c r="B4563" t="s">
        <v>6966</v>
      </c>
      <c r="C4563">
        <v>531266</v>
      </c>
      <c r="D4563" t="s">
        <v>6967</v>
      </c>
      <c r="E4563" t="s">
        <v>484</v>
      </c>
    </row>
    <row r="4564" spans="2:5">
      <c r="B4564" t="s">
        <v>6968</v>
      </c>
      <c r="C4564">
        <v>532867</v>
      </c>
      <c r="D4564" t="s">
        <v>6969</v>
      </c>
      <c r="E4564" t="s">
        <v>575</v>
      </c>
    </row>
    <row r="4565" spans="2:5">
      <c r="B4565" t="s">
        <v>6970</v>
      </c>
      <c r="C4565">
        <v>533269</v>
      </c>
      <c r="D4565" t="s">
        <v>6971</v>
      </c>
      <c r="E4565" t="s">
        <v>431</v>
      </c>
    </row>
    <row r="4566" spans="2:5">
      <c r="B4566" t="s">
        <v>6972</v>
      </c>
      <c r="C4566">
        <v>532320</v>
      </c>
      <c r="D4566" t="s">
        <v>406</v>
      </c>
      <c r="E4566" t="s">
        <v>423</v>
      </c>
    </row>
    <row r="4567" spans="2:5">
      <c r="B4567" t="s">
        <v>6973</v>
      </c>
      <c r="C4567">
        <v>519152</v>
      </c>
      <c r="D4567" t="s">
        <v>406</v>
      </c>
      <c r="E4567" t="s">
        <v>428</v>
      </c>
    </row>
    <row r="4568" spans="2:5">
      <c r="B4568" t="s">
        <v>6974</v>
      </c>
      <c r="C4568">
        <v>519156</v>
      </c>
      <c r="D4568" t="s">
        <v>6975</v>
      </c>
      <c r="E4568" t="s">
        <v>466</v>
      </c>
    </row>
    <row r="4569" spans="2:5">
      <c r="B4569" t="s">
        <v>6976</v>
      </c>
      <c r="C4569" t="s">
        <v>406</v>
      </c>
      <c r="D4569" t="s">
        <v>6977</v>
      </c>
      <c r="E4569" t="s">
        <v>417</v>
      </c>
    </row>
    <row r="4570" spans="2:5">
      <c r="B4570" t="s">
        <v>6978</v>
      </c>
      <c r="C4570">
        <v>531676</v>
      </c>
      <c r="D4570" t="s">
        <v>406</v>
      </c>
      <c r="E4570" t="s">
        <v>466</v>
      </c>
    </row>
    <row r="4571" spans="2:5">
      <c r="B4571" t="s">
        <v>6979</v>
      </c>
      <c r="C4571">
        <v>532156</v>
      </c>
      <c r="D4571" t="s">
        <v>6980</v>
      </c>
      <c r="E4571" t="s">
        <v>520</v>
      </c>
    </row>
    <row r="4572" spans="2:5">
      <c r="B4572" t="s">
        <v>6981</v>
      </c>
      <c r="C4572" t="s">
        <v>406</v>
      </c>
      <c r="D4572" t="s">
        <v>6982</v>
      </c>
      <c r="E4572" t="s">
        <v>417</v>
      </c>
    </row>
    <row r="4573" spans="2:5">
      <c r="B4573" t="s">
        <v>6983</v>
      </c>
      <c r="C4573">
        <v>511431</v>
      </c>
      <c r="D4573" t="s">
        <v>6984</v>
      </c>
      <c r="E4573" t="s">
        <v>407</v>
      </c>
    </row>
    <row r="4574" spans="2:5">
      <c r="B4574" t="s">
        <v>6985</v>
      </c>
      <c r="C4574">
        <v>539402</v>
      </c>
      <c r="D4574" t="s">
        <v>406</v>
      </c>
      <c r="E4574" t="s">
        <v>604</v>
      </c>
    </row>
    <row r="4575" spans="2:5">
      <c r="B4575" t="s">
        <v>6986</v>
      </c>
      <c r="C4575">
        <v>526775</v>
      </c>
      <c r="D4575" t="s">
        <v>406</v>
      </c>
      <c r="E4575" t="s">
        <v>552</v>
      </c>
    </row>
    <row r="4576" spans="2:5">
      <c r="B4576" t="s">
        <v>6987</v>
      </c>
      <c r="C4576">
        <v>540145</v>
      </c>
      <c r="D4576" t="s">
        <v>406</v>
      </c>
      <c r="E4576" t="s">
        <v>444</v>
      </c>
    </row>
    <row r="4577" spans="2:5">
      <c r="B4577" t="s">
        <v>6988</v>
      </c>
      <c r="C4577">
        <v>530403</v>
      </c>
      <c r="D4577" t="s">
        <v>406</v>
      </c>
      <c r="E4577" t="s">
        <v>601</v>
      </c>
    </row>
    <row r="4578" spans="2:5">
      <c r="B4578" t="s">
        <v>6989</v>
      </c>
      <c r="C4578">
        <v>513397</v>
      </c>
      <c r="D4578" t="s">
        <v>406</v>
      </c>
      <c r="E4578" t="s">
        <v>729</v>
      </c>
    </row>
    <row r="4579" spans="2:5">
      <c r="B4579" t="s">
        <v>6990</v>
      </c>
      <c r="C4579">
        <v>539543</v>
      </c>
      <c r="D4579" t="s">
        <v>406</v>
      </c>
      <c r="E4579" t="s">
        <v>426</v>
      </c>
    </row>
    <row r="4580" spans="2:5">
      <c r="B4580" t="s">
        <v>6991</v>
      </c>
      <c r="C4580">
        <v>530459</v>
      </c>
      <c r="D4580" t="s">
        <v>406</v>
      </c>
      <c r="E4580" t="s">
        <v>421</v>
      </c>
    </row>
    <row r="4581" spans="2:5">
      <c r="B4581" t="s">
        <v>6992</v>
      </c>
      <c r="C4581">
        <v>512175</v>
      </c>
      <c r="D4581" t="s">
        <v>406</v>
      </c>
      <c r="E4581" t="s">
        <v>392</v>
      </c>
    </row>
    <row r="4582" spans="2:5">
      <c r="B4582" t="s">
        <v>6993</v>
      </c>
      <c r="C4582">
        <v>530369</v>
      </c>
      <c r="D4582" t="s">
        <v>406</v>
      </c>
      <c r="E4582" t="s">
        <v>886</v>
      </c>
    </row>
    <row r="4583" spans="2:5">
      <c r="B4583" t="s">
        <v>6994</v>
      </c>
      <c r="C4583">
        <v>532090</v>
      </c>
      <c r="D4583" t="s">
        <v>406</v>
      </c>
      <c r="E4583" t="s">
        <v>421</v>
      </c>
    </row>
    <row r="4584" spans="2:5">
      <c r="B4584" t="s">
        <v>6995</v>
      </c>
      <c r="C4584">
        <v>538918</v>
      </c>
      <c r="D4584" t="s">
        <v>406</v>
      </c>
      <c r="E4584" t="s">
        <v>423</v>
      </c>
    </row>
    <row r="4585" spans="2:5">
      <c r="B4585" t="s">
        <v>6996</v>
      </c>
      <c r="C4585">
        <v>540729</v>
      </c>
      <c r="D4585" t="s">
        <v>406</v>
      </c>
      <c r="E4585" t="s">
        <v>444</v>
      </c>
    </row>
    <row r="4586" spans="2:5">
      <c r="B4586" t="s">
        <v>6997</v>
      </c>
      <c r="C4586">
        <v>539761</v>
      </c>
      <c r="D4586" t="s">
        <v>406</v>
      </c>
      <c r="E4586" t="s">
        <v>511</v>
      </c>
    </row>
    <row r="4587" spans="2:5">
      <c r="B4587" t="s">
        <v>6998</v>
      </c>
      <c r="C4587">
        <v>502589</v>
      </c>
      <c r="D4587" t="s">
        <v>406</v>
      </c>
      <c r="E4587" t="s">
        <v>400</v>
      </c>
    </row>
    <row r="4588" spans="2:5">
      <c r="B4588" t="s">
        <v>6999</v>
      </c>
      <c r="C4588">
        <v>524796</v>
      </c>
      <c r="D4588" t="s">
        <v>406</v>
      </c>
      <c r="E4588" t="s">
        <v>444</v>
      </c>
    </row>
    <row r="4589" spans="2:5">
      <c r="B4589" t="s">
        <v>7000</v>
      </c>
      <c r="C4589" t="s">
        <v>406</v>
      </c>
      <c r="D4589" t="s">
        <v>7001</v>
      </c>
      <c r="E4589" t="s">
        <v>497</v>
      </c>
    </row>
    <row r="4590" spans="2:5">
      <c r="B4590" t="s">
        <v>7002</v>
      </c>
      <c r="C4590">
        <v>531444</v>
      </c>
      <c r="D4590" t="s">
        <v>406</v>
      </c>
      <c r="E4590" t="s">
        <v>419</v>
      </c>
    </row>
    <row r="4591" spans="2:5">
      <c r="B4591" t="s">
        <v>7003</v>
      </c>
      <c r="C4591">
        <v>500439</v>
      </c>
      <c r="D4591" t="s">
        <v>7004</v>
      </c>
      <c r="E4591" t="s">
        <v>423</v>
      </c>
    </row>
    <row r="4592" spans="2:5">
      <c r="B4592" t="s">
        <v>7005</v>
      </c>
      <c r="C4592">
        <v>513534</v>
      </c>
      <c r="D4592" t="s">
        <v>406</v>
      </c>
      <c r="E4592" t="s">
        <v>438</v>
      </c>
    </row>
    <row r="4593" spans="2:5">
      <c r="B4593" t="s">
        <v>7006</v>
      </c>
      <c r="C4593">
        <v>514175</v>
      </c>
      <c r="D4593" t="s">
        <v>7007</v>
      </c>
      <c r="E4593" t="s">
        <v>421</v>
      </c>
    </row>
    <row r="4594" spans="2:5">
      <c r="B4594" t="s">
        <v>7008</v>
      </c>
      <c r="C4594">
        <v>534392</v>
      </c>
      <c r="D4594" t="s">
        <v>7009</v>
      </c>
      <c r="E4594" t="s">
        <v>729</v>
      </c>
    </row>
    <row r="4595" spans="2:5">
      <c r="B4595" t="s">
        <v>7010</v>
      </c>
      <c r="C4595">
        <v>502986</v>
      </c>
      <c r="D4595" t="s">
        <v>7011</v>
      </c>
      <c r="E4595" t="s">
        <v>421</v>
      </c>
    </row>
    <row r="4596" spans="2:5">
      <c r="B4596" t="s">
        <v>7012</v>
      </c>
      <c r="C4596">
        <v>541578</v>
      </c>
      <c r="D4596" t="s">
        <v>7013</v>
      </c>
      <c r="E4596" t="s">
        <v>761</v>
      </c>
    </row>
    <row r="4597" spans="2:5">
      <c r="B4597" t="s">
        <v>7014</v>
      </c>
      <c r="C4597">
        <v>540180</v>
      </c>
      <c r="D4597" t="s">
        <v>7015</v>
      </c>
      <c r="E4597" t="s">
        <v>601</v>
      </c>
    </row>
    <row r="4598" spans="2:5">
      <c r="B4598" t="s">
        <v>7016</v>
      </c>
      <c r="C4598">
        <v>512511</v>
      </c>
      <c r="D4598" t="s">
        <v>406</v>
      </c>
      <c r="E4598" t="s">
        <v>827</v>
      </c>
    </row>
    <row r="4599" spans="2:5">
      <c r="B4599" t="s">
        <v>7017</v>
      </c>
      <c r="C4599">
        <v>531574</v>
      </c>
      <c r="D4599" t="s">
        <v>406</v>
      </c>
      <c r="E4599" t="s">
        <v>492</v>
      </c>
    </row>
    <row r="4600" spans="2:5">
      <c r="B4600" t="s">
        <v>7018</v>
      </c>
      <c r="C4600" t="s">
        <v>406</v>
      </c>
      <c r="D4600" t="s">
        <v>7019</v>
      </c>
      <c r="E4600" t="s">
        <v>417</v>
      </c>
    </row>
    <row r="4601" spans="2:5">
      <c r="B4601" t="s">
        <v>7020</v>
      </c>
      <c r="C4601">
        <v>533156</v>
      </c>
      <c r="D4601" t="s">
        <v>7021</v>
      </c>
      <c r="E4601" t="s">
        <v>492</v>
      </c>
    </row>
    <row r="4602" spans="2:5">
      <c r="B4602" t="s">
        <v>7022</v>
      </c>
      <c r="C4602">
        <v>538634</v>
      </c>
      <c r="D4602" t="s">
        <v>406</v>
      </c>
      <c r="E4602" t="s">
        <v>444</v>
      </c>
    </row>
    <row r="4603" spans="2:5">
      <c r="B4603" t="s">
        <v>7023</v>
      </c>
      <c r="C4603">
        <v>533576</v>
      </c>
      <c r="D4603" t="s">
        <v>7024</v>
      </c>
      <c r="E4603" t="s">
        <v>438</v>
      </c>
    </row>
    <row r="4604" spans="2:5">
      <c r="B4604" t="s">
        <v>7025</v>
      </c>
      <c r="C4604">
        <v>531650</v>
      </c>
      <c r="D4604" t="s">
        <v>406</v>
      </c>
      <c r="E4604" t="s">
        <v>827</v>
      </c>
    </row>
    <row r="4605" spans="2:5">
      <c r="B4605" t="s">
        <v>7026</v>
      </c>
      <c r="C4605">
        <v>513005</v>
      </c>
      <c r="D4605" t="s">
        <v>406</v>
      </c>
      <c r="E4605" t="s">
        <v>438</v>
      </c>
    </row>
    <row r="4606" spans="2:5">
      <c r="B4606" t="s">
        <v>7027</v>
      </c>
      <c r="C4606">
        <v>511493</v>
      </c>
      <c r="D4606" t="s">
        <v>406</v>
      </c>
      <c r="E4606" t="s">
        <v>423</v>
      </c>
    </row>
    <row r="4607" spans="2:5">
      <c r="B4607" t="s">
        <v>7028</v>
      </c>
      <c r="C4607">
        <v>536672</v>
      </c>
      <c r="D4607" t="s">
        <v>406</v>
      </c>
      <c r="E4607" t="s">
        <v>2033</v>
      </c>
    </row>
    <row r="4608" spans="2:5">
      <c r="B4608" t="s">
        <v>7029</v>
      </c>
      <c r="C4608">
        <v>500295</v>
      </c>
      <c r="D4608" t="s">
        <v>7030</v>
      </c>
      <c r="E4608" t="s">
        <v>2922</v>
      </c>
    </row>
    <row r="4609" spans="2:5">
      <c r="B4609" t="s">
        <v>7031</v>
      </c>
      <c r="C4609">
        <v>533056</v>
      </c>
      <c r="D4609" t="s">
        <v>406</v>
      </c>
      <c r="E4609" t="s">
        <v>412</v>
      </c>
    </row>
    <row r="4610" spans="2:5">
      <c r="B4610" t="s">
        <v>7032</v>
      </c>
      <c r="C4610">
        <v>522267</v>
      </c>
      <c r="D4610" t="s">
        <v>406</v>
      </c>
      <c r="E4610" t="s">
        <v>414</v>
      </c>
    </row>
    <row r="4611" spans="2:5">
      <c r="B4611" t="s">
        <v>7033</v>
      </c>
      <c r="C4611">
        <v>503657</v>
      </c>
      <c r="D4611" t="s">
        <v>406</v>
      </c>
      <c r="E4611" t="s">
        <v>545</v>
      </c>
    </row>
    <row r="4612" spans="2:5">
      <c r="B4612" t="s">
        <v>7034</v>
      </c>
      <c r="C4612">
        <v>542046</v>
      </c>
      <c r="D4612" t="s">
        <v>406</v>
      </c>
      <c r="E4612" t="s">
        <v>492</v>
      </c>
    </row>
    <row r="4613" spans="2:5">
      <c r="B4613" t="s">
        <v>7035</v>
      </c>
      <c r="C4613">
        <v>540252</v>
      </c>
      <c r="D4613" t="s">
        <v>406</v>
      </c>
      <c r="E4613" t="s">
        <v>520</v>
      </c>
    </row>
    <row r="4614" spans="2:5">
      <c r="B4614" t="s">
        <v>7036</v>
      </c>
      <c r="C4614">
        <v>511523</v>
      </c>
      <c r="D4614" t="s">
        <v>406</v>
      </c>
      <c r="E4614" t="s">
        <v>444</v>
      </c>
    </row>
    <row r="4615" spans="2:5">
      <c r="B4615" t="s">
        <v>7037</v>
      </c>
      <c r="C4615">
        <v>539132</v>
      </c>
      <c r="D4615" t="s">
        <v>406</v>
      </c>
      <c r="E4615" t="s">
        <v>655</v>
      </c>
    </row>
    <row r="4616" spans="2:5">
      <c r="B4616" t="s">
        <v>7038</v>
      </c>
      <c r="C4616">
        <v>526755</v>
      </c>
      <c r="D4616" t="s">
        <v>406</v>
      </c>
      <c r="E4616" t="s">
        <v>607</v>
      </c>
    </row>
    <row r="4617" spans="2:5">
      <c r="B4617" t="s">
        <v>7039</v>
      </c>
      <c r="C4617">
        <v>505232</v>
      </c>
      <c r="D4617" t="s">
        <v>406</v>
      </c>
      <c r="E4617" t="s">
        <v>761</v>
      </c>
    </row>
    <row r="4618" spans="2:5">
      <c r="B4618" t="s">
        <v>7040</v>
      </c>
      <c r="C4618">
        <v>523261</v>
      </c>
      <c r="D4618" t="s">
        <v>7041</v>
      </c>
      <c r="E4618" t="s">
        <v>466</v>
      </c>
    </row>
    <row r="4619" spans="2:5">
      <c r="B4619" t="s">
        <v>7042</v>
      </c>
      <c r="C4619">
        <v>523261</v>
      </c>
      <c r="D4619" t="s">
        <v>7041</v>
      </c>
      <c r="E4619" t="s">
        <v>466</v>
      </c>
    </row>
    <row r="4620" spans="2:5">
      <c r="B4620" t="s">
        <v>7043</v>
      </c>
      <c r="C4620">
        <v>524038</v>
      </c>
      <c r="D4620" t="s">
        <v>406</v>
      </c>
      <c r="E4620" t="s">
        <v>454</v>
      </c>
    </row>
    <row r="4621" spans="2:5">
      <c r="B4621" t="s">
        <v>7044</v>
      </c>
      <c r="C4621">
        <v>512060</v>
      </c>
      <c r="D4621" t="s">
        <v>7045</v>
      </c>
      <c r="E4621" t="s">
        <v>827</v>
      </c>
    </row>
    <row r="4622" spans="2:5">
      <c r="B4622" t="s">
        <v>7046</v>
      </c>
      <c r="C4622">
        <v>516098</v>
      </c>
      <c r="D4622" t="s">
        <v>406</v>
      </c>
      <c r="E4622" t="s">
        <v>421</v>
      </c>
    </row>
    <row r="4623" spans="2:5">
      <c r="B4623" t="s">
        <v>7047</v>
      </c>
      <c r="C4623">
        <v>526953</v>
      </c>
      <c r="D4623" t="s">
        <v>7048</v>
      </c>
      <c r="E4623" t="s">
        <v>444</v>
      </c>
    </row>
    <row r="4624" spans="2:5">
      <c r="B4624" t="s">
        <v>7049</v>
      </c>
      <c r="C4624" t="s">
        <v>406</v>
      </c>
      <c r="D4624" t="s">
        <v>7050</v>
      </c>
      <c r="E4624" t="s">
        <v>417</v>
      </c>
    </row>
    <row r="4625" spans="2:5">
      <c r="B4625" t="s">
        <v>7051</v>
      </c>
      <c r="C4625">
        <v>512229</v>
      </c>
      <c r="D4625" t="s">
        <v>406</v>
      </c>
      <c r="E4625" t="s">
        <v>428</v>
      </c>
    </row>
    <row r="4626" spans="2:5">
      <c r="B4626" t="s">
        <v>7052</v>
      </c>
      <c r="C4626">
        <v>512229</v>
      </c>
      <c r="D4626" t="s">
        <v>406</v>
      </c>
      <c r="E4626" t="s">
        <v>428</v>
      </c>
    </row>
    <row r="4627" spans="2:5">
      <c r="B4627" t="s">
        <v>7053</v>
      </c>
      <c r="C4627">
        <v>531695</v>
      </c>
      <c r="D4627" t="s">
        <v>406</v>
      </c>
      <c r="E4627" t="s">
        <v>409</v>
      </c>
    </row>
    <row r="4628" spans="2:5">
      <c r="B4628" t="s">
        <v>7054</v>
      </c>
      <c r="C4628">
        <v>531950</v>
      </c>
      <c r="D4628" t="s">
        <v>406</v>
      </c>
      <c r="E4628" t="s">
        <v>389</v>
      </c>
    </row>
    <row r="4629" spans="2:5">
      <c r="B4629" t="s">
        <v>7055</v>
      </c>
      <c r="C4629">
        <v>515099</v>
      </c>
      <c r="D4629" t="s">
        <v>406</v>
      </c>
      <c r="E4629" t="s">
        <v>934</v>
      </c>
    </row>
    <row r="4630" spans="2:5">
      <c r="B4630" t="s">
        <v>7056</v>
      </c>
      <c r="C4630" t="s">
        <v>406</v>
      </c>
      <c r="D4630" t="s">
        <v>7057</v>
      </c>
      <c r="E4630" t="s">
        <v>417</v>
      </c>
    </row>
    <row r="4631" spans="2:5">
      <c r="B4631" t="s">
        <v>7058</v>
      </c>
      <c r="C4631">
        <v>520113</v>
      </c>
      <c r="D4631" t="s">
        <v>7059</v>
      </c>
      <c r="E4631" t="s">
        <v>591</v>
      </c>
    </row>
    <row r="4632" spans="2:5">
      <c r="B4632" t="s">
        <v>7060</v>
      </c>
      <c r="C4632">
        <v>520113</v>
      </c>
      <c r="D4632" t="s">
        <v>7059</v>
      </c>
      <c r="E4632" t="s">
        <v>591</v>
      </c>
    </row>
    <row r="4633" spans="2:5">
      <c r="B4633" t="s">
        <v>7061</v>
      </c>
      <c r="C4633">
        <v>539331</v>
      </c>
      <c r="D4633" t="s">
        <v>7062</v>
      </c>
      <c r="E4633" t="s">
        <v>704</v>
      </c>
    </row>
    <row r="4634" spans="2:5">
      <c r="B4634" t="s">
        <v>7063</v>
      </c>
      <c r="C4634">
        <v>532953</v>
      </c>
      <c r="D4634" t="s">
        <v>7064</v>
      </c>
      <c r="E4634" t="s">
        <v>704</v>
      </c>
    </row>
    <row r="4635" spans="2:5">
      <c r="B4635" t="s">
        <v>7065</v>
      </c>
      <c r="C4635">
        <v>537524</v>
      </c>
      <c r="D4635" t="s">
        <v>406</v>
      </c>
      <c r="E4635" t="s">
        <v>1452</v>
      </c>
    </row>
    <row r="4636" spans="2:5">
      <c r="B4636" t="s">
        <v>7066</v>
      </c>
      <c r="C4636">
        <v>538732</v>
      </c>
      <c r="D4636" t="s">
        <v>406</v>
      </c>
      <c r="E4636" t="s">
        <v>423</v>
      </c>
    </row>
    <row r="4637" spans="2:5">
      <c r="B4637" t="s">
        <v>7067</v>
      </c>
      <c r="C4637">
        <v>523796</v>
      </c>
      <c r="D4637" t="s">
        <v>7068</v>
      </c>
      <c r="E4637" t="s">
        <v>607</v>
      </c>
    </row>
    <row r="4638" spans="2:5">
      <c r="B4638" t="s">
        <v>7069</v>
      </c>
      <c r="C4638">
        <v>503349</v>
      </c>
      <c r="D4638" t="s">
        <v>406</v>
      </c>
      <c r="E4638" t="s">
        <v>421</v>
      </c>
    </row>
    <row r="4639" spans="2:5">
      <c r="B4639" t="s">
        <v>7070</v>
      </c>
      <c r="C4639">
        <v>531234</v>
      </c>
      <c r="D4639" t="s">
        <v>406</v>
      </c>
      <c r="E4639" t="s">
        <v>400</v>
      </c>
    </row>
    <row r="4640" spans="2:5">
      <c r="B4640" t="s">
        <v>7071</v>
      </c>
      <c r="C4640">
        <v>531234</v>
      </c>
      <c r="D4640" t="s">
        <v>406</v>
      </c>
      <c r="E4640" t="s">
        <v>400</v>
      </c>
    </row>
    <row r="4641" spans="2:5">
      <c r="B4641" t="s">
        <v>7072</v>
      </c>
      <c r="C4641">
        <v>511389</v>
      </c>
      <c r="D4641" t="s">
        <v>7073</v>
      </c>
      <c r="E4641" t="s">
        <v>775</v>
      </c>
    </row>
    <row r="4642" spans="2:5">
      <c r="B4642" t="s">
        <v>7074</v>
      </c>
      <c r="C4642">
        <v>531717</v>
      </c>
      <c r="D4642" t="s">
        <v>7075</v>
      </c>
      <c r="E4642" t="s">
        <v>566</v>
      </c>
    </row>
    <row r="4643" spans="2:5">
      <c r="B4643" t="s">
        <v>7076</v>
      </c>
      <c r="C4643">
        <v>539659</v>
      </c>
      <c r="D4643" t="s">
        <v>406</v>
      </c>
      <c r="E4643" t="s">
        <v>895</v>
      </c>
    </row>
    <row r="4644" spans="2:5">
      <c r="B4644" t="s">
        <v>7077</v>
      </c>
      <c r="C4644">
        <v>523724</v>
      </c>
      <c r="D4644" t="s">
        <v>7078</v>
      </c>
      <c r="E4644" t="s">
        <v>492</v>
      </c>
    </row>
    <row r="4645" spans="2:5">
      <c r="B4645" t="s">
        <v>7079</v>
      </c>
      <c r="C4645">
        <v>531069</v>
      </c>
      <c r="D4645" t="s">
        <v>406</v>
      </c>
      <c r="E4645" t="s">
        <v>655</v>
      </c>
    </row>
    <row r="4646" spans="2:5">
      <c r="B4646" t="s">
        <v>7080</v>
      </c>
      <c r="C4646">
        <v>530151</v>
      </c>
      <c r="D4646" t="s">
        <v>406</v>
      </c>
      <c r="E4646" t="s">
        <v>428</v>
      </c>
    </row>
    <row r="4647" spans="2:5">
      <c r="B4647" t="s">
        <v>7081</v>
      </c>
      <c r="C4647">
        <v>532401</v>
      </c>
      <c r="D4647" t="s">
        <v>7082</v>
      </c>
      <c r="E4647" t="s">
        <v>724</v>
      </c>
    </row>
    <row r="4648" spans="2:5">
      <c r="B4648" t="s">
        <v>7083</v>
      </c>
      <c r="C4648">
        <v>537820</v>
      </c>
      <c r="D4648" t="s">
        <v>7084</v>
      </c>
      <c r="E4648" t="s">
        <v>423</v>
      </c>
    </row>
    <row r="4649" spans="2:5">
      <c r="B4649" t="s">
        <v>7085</v>
      </c>
      <c r="C4649">
        <v>531334</v>
      </c>
      <c r="D4649" t="s">
        <v>406</v>
      </c>
      <c r="E4649" t="s">
        <v>827</v>
      </c>
    </row>
    <row r="4650" spans="2:5">
      <c r="B4650" t="s">
        <v>7086</v>
      </c>
      <c r="C4650">
        <v>530961</v>
      </c>
      <c r="D4650" t="s">
        <v>7087</v>
      </c>
      <c r="E4650" t="s">
        <v>566</v>
      </c>
    </row>
    <row r="4651" spans="2:5">
      <c r="B4651" t="s">
        <v>7088</v>
      </c>
      <c r="C4651">
        <v>542655</v>
      </c>
      <c r="D4651" t="s">
        <v>7089</v>
      </c>
      <c r="E4651" t="s">
        <v>772</v>
      </c>
    </row>
    <row r="4652" spans="2:5">
      <c r="B4652" t="s">
        <v>7090</v>
      </c>
      <c r="C4652">
        <v>531518</v>
      </c>
      <c r="D4652" t="s">
        <v>406</v>
      </c>
      <c r="E4652" t="s">
        <v>604</v>
      </c>
    </row>
    <row r="4653" spans="2:5">
      <c r="B4653" t="s">
        <v>7091</v>
      </c>
      <c r="C4653">
        <v>519307</v>
      </c>
      <c r="D4653" t="s">
        <v>406</v>
      </c>
      <c r="E4653" t="s">
        <v>566</v>
      </c>
    </row>
    <row r="4654" spans="2:5">
      <c r="B4654" t="s">
        <v>7092</v>
      </c>
      <c r="C4654">
        <v>530477</v>
      </c>
      <c r="D4654" t="s">
        <v>406</v>
      </c>
      <c r="E4654" t="s">
        <v>444</v>
      </c>
    </row>
    <row r="4655" spans="2:5">
      <c r="B4655" t="s">
        <v>7093</v>
      </c>
      <c r="C4655">
        <v>530477</v>
      </c>
      <c r="D4655" t="s">
        <v>406</v>
      </c>
      <c r="E4655" t="s">
        <v>444</v>
      </c>
    </row>
    <row r="4656" spans="2:5">
      <c r="B4656" t="s">
        <v>7094</v>
      </c>
      <c r="C4656">
        <v>506196</v>
      </c>
      <c r="D4656" t="s">
        <v>406</v>
      </c>
      <c r="E4656" t="s">
        <v>428</v>
      </c>
    </row>
    <row r="4657" spans="2:5">
      <c r="B4657" t="s">
        <v>7095</v>
      </c>
      <c r="C4657">
        <v>519373</v>
      </c>
      <c r="D4657" t="s">
        <v>7096</v>
      </c>
      <c r="E4657" t="s">
        <v>655</v>
      </c>
    </row>
    <row r="4658" spans="2:5">
      <c r="B4658" t="s">
        <v>7097</v>
      </c>
      <c r="C4658">
        <v>524394</v>
      </c>
      <c r="D4658" t="s">
        <v>7098</v>
      </c>
      <c r="E4658" t="s">
        <v>595</v>
      </c>
    </row>
    <row r="4659" spans="2:5">
      <c r="B4659" t="s">
        <v>7099</v>
      </c>
      <c r="C4659">
        <v>504380</v>
      </c>
      <c r="D4659" t="s">
        <v>406</v>
      </c>
      <c r="E4659" t="s">
        <v>428</v>
      </c>
    </row>
    <row r="4660" spans="2:5">
      <c r="B4660" t="s">
        <v>7100</v>
      </c>
      <c r="C4660">
        <v>524200</v>
      </c>
      <c r="D4660" t="s">
        <v>7101</v>
      </c>
      <c r="E4660" t="s">
        <v>454</v>
      </c>
    </row>
    <row r="4661" spans="2:5">
      <c r="B4661" t="s">
        <v>7102</v>
      </c>
      <c r="C4661">
        <v>534639</v>
      </c>
      <c r="D4661" t="s">
        <v>406</v>
      </c>
      <c r="E4661" t="s">
        <v>601</v>
      </c>
    </row>
    <row r="4662" spans="2:5">
      <c r="B4662" t="s">
        <v>7103</v>
      </c>
      <c r="C4662">
        <v>517015</v>
      </c>
      <c r="D4662" t="s">
        <v>7104</v>
      </c>
      <c r="E4662" t="s">
        <v>676</v>
      </c>
    </row>
    <row r="4663" spans="2:5">
      <c r="B4663" t="s">
        <v>7105</v>
      </c>
      <c r="C4663" t="s">
        <v>406</v>
      </c>
      <c r="D4663" t="s">
        <v>7106</v>
      </c>
      <c r="E4663" t="s">
        <v>417</v>
      </c>
    </row>
    <row r="4664" spans="2:5">
      <c r="B4664" t="s">
        <v>7107</v>
      </c>
      <c r="C4664">
        <v>531051</v>
      </c>
      <c r="D4664" t="s">
        <v>406</v>
      </c>
      <c r="E4664" t="s">
        <v>423</v>
      </c>
    </row>
    <row r="4665" spans="2:5">
      <c r="B4665" t="s">
        <v>7108</v>
      </c>
      <c r="C4665">
        <v>524129</v>
      </c>
      <c r="D4665" t="s">
        <v>7109</v>
      </c>
      <c r="E4665" t="s">
        <v>783</v>
      </c>
    </row>
    <row r="4666" spans="2:5">
      <c r="B4666" t="s">
        <v>7110</v>
      </c>
      <c r="C4666">
        <v>524129</v>
      </c>
      <c r="D4666" t="s">
        <v>7111</v>
      </c>
      <c r="E4666" t="s">
        <v>783</v>
      </c>
    </row>
    <row r="4667" spans="2:5">
      <c r="B4667" t="s">
        <v>7112</v>
      </c>
      <c r="C4667">
        <v>530401</v>
      </c>
      <c r="D4667" t="s">
        <v>406</v>
      </c>
      <c r="E4667" t="s">
        <v>454</v>
      </c>
    </row>
    <row r="4668" spans="2:5">
      <c r="B4668" t="s">
        <v>7113</v>
      </c>
      <c r="C4668">
        <v>532613</v>
      </c>
      <c r="D4668" t="s">
        <v>7114</v>
      </c>
      <c r="E4668" t="s">
        <v>428</v>
      </c>
    </row>
    <row r="4669" spans="2:5">
      <c r="B4669" t="s">
        <v>7115</v>
      </c>
      <c r="C4669">
        <v>507880</v>
      </c>
      <c r="D4669" t="s">
        <v>7116</v>
      </c>
      <c r="E4669" t="s">
        <v>520</v>
      </c>
    </row>
    <row r="4670" spans="2:5">
      <c r="B4670" t="s">
        <v>7117</v>
      </c>
      <c r="C4670">
        <v>514302</v>
      </c>
      <c r="D4670" t="s">
        <v>406</v>
      </c>
      <c r="E4670" t="s">
        <v>421</v>
      </c>
    </row>
    <row r="4671" spans="2:5">
      <c r="B4671" t="s">
        <v>7118</v>
      </c>
      <c r="C4671">
        <v>511726</v>
      </c>
      <c r="D4671" t="s">
        <v>7119</v>
      </c>
      <c r="E4671" t="s">
        <v>492</v>
      </c>
    </row>
    <row r="4672" spans="2:5">
      <c r="B4672" t="s">
        <v>7120</v>
      </c>
      <c r="C4672">
        <v>530627</v>
      </c>
      <c r="D4672" t="s">
        <v>406</v>
      </c>
      <c r="E4672" t="s">
        <v>566</v>
      </c>
    </row>
    <row r="4673" spans="2:5">
      <c r="B4673" t="s">
        <v>7121</v>
      </c>
      <c r="C4673">
        <v>519457</v>
      </c>
      <c r="D4673" t="s">
        <v>406</v>
      </c>
      <c r="E4673" t="s">
        <v>466</v>
      </c>
    </row>
    <row r="4674" spans="2:5">
      <c r="B4674" t="s">
        <v>7122</v>
      </c>
      <c r="C4674">
        <v>530521</v>
      </c>
      <c r="D4674" t="s">
        <v>406</v>
      </c>
      <c r="E4674" t="s">
        <v>520</v>
      </c>
    </row>
    <row r="4675" spans="2:5">
      <c r="B4675" t="s">
        <v>7123</v>
      </c>
      <c r="C4675">
        <v>539167</v>
      </c>
      <c r="D4675" t="s">
        <v>406</v>
      </c>
      <c r="E4675" t="s">
        <v>423</v>
      </c>
    </row>
    <row r="4676" spans="2:5">
      <c r="B4676" t="s">
        <v>7124</v>
      </c>
      <c r="C4676">
        <v>532354</v>
      </c>
      <c r="D4676" t="s">
        <v>406</v>
      </c>
      <c r="E4676" t="s">
        <v>499</v>
      </c>
    </row>
    <row r="4677" spans="2:5">
      <c r="B4677" t="s">
        <v>7125</v>
      </c>
      <c r="C4677">
        <v>532372</v>
      </c>
      <c r="D4677" t="s">
        <v>406</v>
      </c>
      <c r="E4677" t="s">
        <v>499</v>
      </c>
    </row>
    <row r="4678" spans="2:5">
      <c r="B4678" t="s">
        <v>7126</v>
      </c>
      <c r="C4678">
        <v>534741</v>
      </c>
      <c r="D4678" t="s">
        <v>406</v>
      </c>
      <c r="E4678" t="s">
        <v>511</v>
      </c>
    </row>
    <row r="4679" spans="2:5">
      <c r="B4679" t="s">
        <v>7127</v>
      </c>
      <c r="C4679">
        <v>531126</v>
      </c>
      <c r="D4679" t="s">
        <v>406</v>
      </c>
      <c r="E4679" t="s">
        <v>499</v>
      </c>
    </row>
    <row r="4680" spans="2:5">
      <c r="B4680" t="s">
        <v>7128</v>
      </c>
      <c r="C4680">
        <v>532721</v>
      </c>
      <c r="D4680" t="s">
        <v>7129</v>
      </c>
      <c r="E4680" t="s">
        <v>438</v>
      </c>
    </row>
    <row r="4681" spans="2:5">
      <c r="B4681" t="s">
        <v>7130</v>
      </c>
      <c r="C4681">
        <v>531025</v>
      </c>
      <c r="D4681" t="s">
        <v>406</v>
      </c>
      <c r="E4681" t="s">
        <v>389</v>
      </c>
    </row>
    <row r="4682" spans="2:5">
      <c r="B4682" t="s">
        <v>7131</v>
      </c>
      <c r="C4682">
        <v>506146</v>
      </c>
      <c r="D4682" t="s">
        <v>7132</v>
      </c>
      <c r="E4682" t="s">
        <v>421</v>
      </c>
    </row>
    <row r="4683" spans="2:5">
      <c r="B4683" t="s">
        <v>7133</v>
      </c>
      <c r="C4683">
        <v>509055</v>
      </c>
      <c r="D4683" t="s">
        <v>7134</v>
      </c>
      <c r="E4683" t="s">
        <v>419</v>
      </c>
    </row>
    <row r="4684" spans="2:5">
      <c r="B4684" t="s">
        <v>7135</v>
      </c>
      <c r="C4684">
        <v>540097</v>
      </c>
      <c r="D4684" t="s">
        <v>406</v>
      </c>
      <c r="E4684" t="s">
        <v>389</v>
      </c>
    </row>
    <row r="4685" spans="2:5">
      <c r="B4685" t="s">
        <v>7136</v>
      </c>
      <c r="C4685">
        <v>532411</v>
      </c>
      <c r="D4685" t="s">
        <v>7137</v>
      </c>
      <c r="E4685" t="s">
        <v>499</v>
      </c>
    </row>
    <row r="4686" spans="2:5">
      <c r="B4686" t="s">
        <v>7138</v>
      </c>
      <c r="C4686">
        <v>539398</v>
      </c>
      <c r="D4686" t="s">
        <v>406</v>
      </c>
      <c r="E4686" t="s">
        <v>414</v>
      </c>
    </row>
    <row r="4687" spans="2:5">
      <c r="B4687" t="s">
        <v>7139</v>
      </c>
      <c r="C4687">
        <v>538598</v>
      </c>
      <c r="D4687" t="s">
        <v>406</v>
      </c>
      <c r="E4687" t="s">
        <v>421</v>
      </c>
    </row>
    <row r="4688" spans="2:5">
      <c r="B4688" t="s">
        <v>7140</v>
      </c>
      <c r="C4688">
        <v>516072</v>
      </c>
      <c r="D4688" t="s">
        <v>7141</v>
      </c>
      <c r="E4688" t="s">
        <v>454</v>
      </c>
    </row>
    <row r="4689" spans="2:5">
      <c r="B4689" t="s">
        <v>7142</v>
      </c>
      <c r="C4689">
        <v>512064</v>
      </c>
      <c r="D4689" t="s">
        <v>7143</v>
      </c>
      <c r="E4689" t="s">
        <v>827</v>
      </c>
    </row>
    <row r="4690" spans="2:5">
      <c r="B4690" t="s">
        <v>7144</v>
      </c>
      <c r="C4690">
        <v>526441</v>
      </c>
      <c r="D4690" t="s">
        <v>406</v>
      </c>
      <c r="E4690" t="s">
        <v>2009</v>
      </c>
    </row>
    <row r="4691" spans="2:5">
      <c r="B4691" t="s">
        <v>7145</v>
      </c>
      <c r="C4691">
        <v>531668</v>
      </c>
      <c r="D4691" t="s">
        <v>406</v>
      </c>
      <c r="E4691" t="s">
        <v>409</v>
      </c>
    </row>
    <row r="4692" spans="2:5">
      <c r="B4692" t="s">
        <v>7146</v>
      </c>
      <c r="C4692">
        <v>524711</v>
      </c>
      <c r="D4692" t="s">
        <v>406</v>
      </c>
      <c r="E4692" t="s">
        <v>444</v>
      </c>
    </row>
    <row r="4693" spans="2:5">
      <c r="B4693" t="s">
        <v>7147</v>
      </c>
      <c r="C4693">
        <v>538565</v>
      </c>
      <c r="D4693" t="s">
        <v>406</v>
      </c>
      <c r="E4693" t="s">
        <v>423</v>
      </c>
    </row>
    <row r="4694" spans="2:5">
      <c r="B4694" t="s">
        <v>7148</v>
      </c>
      <c r="C4694">
        <v>540823</v>
      </c>
      <c r="D4694" t="s">
        <v>406</v>
      </c>
      <c r="E4694" t="s">
        <v>428</v>
      </c>
    </row>
    <row r="4695" spans="2:5">
      <c r="B4695" t="s">
        <v>7149</v>
      </c>
      <c r="C4695">
        <v>541735</v>
      </c>
      <c r="D4695" t="s">
        <v>406</v>
      </c>
      <c r="E4695" t="s">
        <v>804</v>
      </c>
    </row>
    <row r="4696" spans="2:5">
      <c r="B4696" t="s">
        <v>7150</v>
      </c>
      <c r="C4696">
        <v>530057</v>
      </c>
      <c r="D4696" t="s">
        <v>406</v>
      </c>
      <c r="E4696" t="s">
        <v>444</v>
      </c>
    </row>
    <row r="4697" spans="2:5">
      <c r="B4697" t="s">
        <v>7151</v>
      </c>
      <c r="C4697">
        <v>524576</v>
      </c>
      <c r="D4697" t="s">
        <v>406</v>
      </c>
      <c r="E4697" t="s">
        <v>454</v>
      </c>
    </row>
    <row r="4698" spans="2:5">
      <c r="B4698" t="s">
        <v>7152</v>
      </c>
      <c r="C4698">
        <v>532660</v>
      </c>
      <c r="D4698" t="s">
        <v>7153</v>
      </c>
      <c r="E4698" t="s">
        <v>444</v>
      </c>
    </row>
    <row r="4699" spans="2:5">
      <c r="B4699" t="s">
        <v>7154</v>
      </c>
      <c r="C4699">
        <v>511509</v>
      </c>
      <c r="D4699" t="s">
        <v>406</v>
      </c>
      <c r="E4699" t="s">
        <v>744</v>
      </c>
    </row>
    <row r="4700" spans="2:5">
      <c r="B4700" t="s">
        <v>7155</v>
      </c>
      <c r="C4700">
        <v>509026</v>
      </c>
      <c r="D4700" t="s">
        <v>406</v>
      </c>
      <c r="E4700" t="s">
        <v>511</v>
      </c>
    </row>
    <row r="4701" spans="2:5">
      <c r="B4701" t="s">
        <v>7156</v>
      </c>
      <c r="C4701">
        <v>536128</v>
      </c>
      <c r="D4701" t="s">
        <v>406</v>
      </c>
      <c r="E4701" t="s">
        <v>804</v>
      </c>
    </row>
    <row r="4702" spans="2:5">
      <c r="B4702" t="s">
        <v>7157</v>
      </c>
      <c r="C4702">
        <v>511333</v>
      </c>
      <c r="D4702" t="s">
        <v>7158</v>
      </c>
      <c r="E4702" t="s">
        <v>389</v>
      </c>
    </row>
    <row r="4703" spans="2:5">
      <c r="B4703" t="s">
        <v>7159</v>
      </c>
      <c r="C4703">
        <v>534976</v>
      </c>
      <c r="D4703" t="s">
        <v>7160</v>
      </c>
      <c r="E4703" t="s">
        <v>575</v>
      </c>
    </row>
    <row r="4704" spans="2:5">
      <c r="B4704" t="s">
        <v>7161</v>
      </c>
      <c r="C4704">
        <v>533427</v>
      </c>
      <c r="D4704" t="s">
        <v>406</v>
      </c>
      <c r="E4704" t="s">
        <v>542</v>
      </c>
    </row>
    <row r="4705" spans="2:5">
      <c r="B4705" t="s">
        <v>7162</v>
      </c>
      <c r="C4705">
        <v>539222</v>
      </c>
      <c r="D4705" t="s">
        <v>406</v>
      </c>
      <c r="E4705" t="s">
        <v>1409</v>
      </c>
    </row>
    <row r="4706" spans="2:5">
      <c r="B4706" t="s">
        <v>7163</v>
      </c>
      <c r="C4706">
        <v>532822</v>
      </c>
      <c r="D4706" t="s">
        <v>7164</v>
      </c>
      <c r="E4706" t="s">
        <v>1350</v>
      </c>
    </row>
    <row r="4707" spans="2:5">
      <c r="B4707" t="s">
        <v>7165</v>
      </c>
      <c r="C4707">
        <v>522122</v>
      </c>
      <c r="D4707" t="s">
        <v>406</v>
      </c>
      <c r="E4707" t="s">
        <v>421</v>
      </c>
    </row>
    <row r="4708" spans="2:5">
      <c r="B4708" t="s">
        <v>7166</v>
      </c>
      <c r="C4708">
        <v>522122</v>
      </c>
      <c r="D4708" t="s">
        <v>406</v>
      </c>
      <c r="E4708" t="s">
        <v>421</v>
      </c>
    </row>
    <row r="4709" spans="2:5">
      <c r="B4709" t="s">
        <v>7167</v>
      </c>
      <c r="C4709">
        <v>509038</v>
      </c>
      <c r="D4709" t="s">
        <v>406</v>
      </c>
      <c r="E4709" t="s">
        <v>423</v>
      </c>
    </row>
    <row r="4710" spans="2:5">
      <c r="B4710" t="s">
        <v>7168</v>
      </c>
      <c r="C4710">
        <v>532757</v>
      </c>
      <c r="D4710" t="s">
        <v>7169</v>
      </c>
      <c r="E4710" t="s">
        <v>449</v>
      </c>
    </row>
    <row r="4711" spans="2:5">
      <c r="B4711" t="s">
        <v>7170</v>
      </c>
      <c r="C4711">
        <v>500575</v>
      </c>
      <c r="D4711" t="s">
        <v>7171</v>
      </c>
      <c r="E4711" t="s">
        <v>775</v>
      </c>
    </row>
    <row r="4712" spans="2:5">
      <c r="B4712" t="s">
        <v>7172</v>
      </c>
      <c r="C4712">
        <v>512215</v>
      </c>
      <c r="D4712" t="s">
        <v>406</v>
      </c>
      <c r="E4712" t="s">
        <v>389</v>
      </c>
    </row>
    <row r="4713" spans="2:5">
      <c r="B4713" t="s">
        <v>7173</v>
      </c>
      <c r="C4713">
        <v>539118</v>
      </c>
      <c r="D4713" t="s">
        <v>7174</v>
      </c>
      <c r="E4713" t="s">
        <v>727</v>
      </c>
    </row>
    <row r="4714" spans="2:5">
      <c r="B4714" t="s">
        <v>7175</v>
      </c>
      <c r="C4714">
        <v>519331</v>
      </c>
      <c r="D4714" t="s">
        <v>406</v>
      </c>
      <c r="E4714" t="s">
        <v>804</v>
      </c>
    </row>
    <row r="4715" spans="2:5">
      <c r="B4715" t="s">
        <v>7176</v>
      </c>
      <c r="C4715">
        <v>509966</v>
      </c>
      <c r="D4715" t="s">
        <v>7177</v>
      </c>
      <c r="E4715" t="s">
        <v>2577</v>
      </c>
    </row>
    <row r="4716" spans="2:5">
      <c r="B4716" t="s">
        <v>7178</v>
      </c>
      <c r="C4716">
        <v>532893</v>
      </c>
      <c r="D4716" t="s">
        <v>406</v>
      </c>
      <c r="E4716" t="s">
        <v>421</v>
      </c>
    </row>
    <row r="4717" spans="2:5">
      <c r="B4717" t="s">
        <v>7179</v>
      </c>
      <c r="C4717">
        <v>517399</v>
      </c>
      <c r="D4717" t="s">
        <v>7180</v>
      </c>
      <c r="E4717" t="s">
        <v>775</v>
      </c>
    </row>
    <row r="4718" spans="2:5">
      <c r="B4718" t="s">
        <v>7181</v>
      </c>
      <c r="C4718">
        <v>506142</v>
      </c>
      <c r="D4718" t="s">
        <v>406</v>
      </c>
      <c r="E4718" t="s">
        <v>389</v>
      </c>
    </row>
    <row r="4719" spans="2:5">
      <c r="B4719" t="s">
        <v>7182</v>
      </c>
      <c r="C4719">
        <v>501391</v>
      </c>
      <c r="D4719" t="s">
        <v>406</v>
      </c>
      <c r="E4719" t="s">
        <v>428</v>
      </c>
    </row>
    <row r="4720" spans="2:5">
      <c r="B4720" t="s">
        <v>7183</v>
      </c>
      <c r="C4720">
        <v>504220</v>
      </c>
      <c r="D4720" t="s">
        <v>406</v>
      </c>
      <c r="E4720" t="s">
        <v>414</v>
      </c>
    </row>
    <row r="4721" spans="2:5">
      <c r="B4721" t="s">
        <v>7184</v>
      </c>
      <c r="C4721" t="s">
        <v>406</v>
      </c>
      <c r="D4721" t="s">
        <v>7185</v>
      </c>
      <c r="E4721" t="s">
        <v>497</v>
      </c>
    </row>
    <row r="4722" spans="2:5">
      <c r="B4722" t="s">
        <v>7186</v>
      </c>
      <c r="C4722">
        <v>504220</v>
      </c>
      <c r="D4722" t="s">
        <v>406</v>
      </c>
      <c r="E4722" t="s">
        <v>414</v>
      </c>
    </row>
    <row r="4723" spans="2:5">
      <c r="B4723" t="s">
        <v>7187</v>
      </c>
      <c r="C4723">
        <v>505583</v>
      </c>
      <c r="D4723" t="s">
        <v>406</v>
      </c>
      <c r="E4723" t="s">
        <v>492</v>
      </c>
    </row>
    <row r="4724" spans="2:5">
      <c r="B4724" t="s">
        <v>7188</v>
      </c>
      <c r="C4724">
        <v>541445</v>
      </c>
      <c r="D4724" t="s">
        <v>406</v>
      </c>
      <c r="E4724" t="s">
        <v>704</v>
      </c>
    </row>
    <row r="4725" spans="2:5">
      <c r="B4725" t="s">
        <v>7189</v>
      </c>
      <c r="C4725">
        <v>533023</v>
      </c>
      <c r="D4725" t="s">
        <v>7190</v>
      </c>
      <c r="E4725" t="s">
        <v>761</v>
      </c>
    </row>
    <row r="4726" spans="2:5">
      <c r="B4726" t="s">
        <v>7191</v>
      </c>
      <c r="C4726">
        <v>533023</v>
      </c>
      <c r="D4726" t="s">
        <v>7192</v>
      </c>
      <c r="E4726" t="s">
        <v>761</v>
      </c>
    </row>
    <row r="4727" spans="2:5">
      <c r="B4727" t="s">
        <v>7193</v>
      </c>
      <c r="C4727">
        <v>503675</v>
      </c>
      <c r="D4727" t="s">
        <v>406</v>
      </c>
      <c r="E4727" t="s">
        <v>827</v>
      </c>
    </row>
    <row r="4728" spans="2:5">
      <c r="B4728" t="s">
        <v>7194</v>
      </c>
      <c r="C4728">
        <v>501370</v>
      </c>
      <c r="D4728" t="s">
        <v>406</v>
      </c>
      <c r="E4728" t="s">
        <v>490</v>
      </c>
    </row>
    <row r="4729" spans="2:5">
      <c r="B4729" t="s">
        <v>7195</v>
      </c>
      <c r="C4729">
        <v>507410</v>
      </c>
      <c r="D4729" t="s">
        <v>7196</v>
      </c>
      <c r="E4729" t="s">
        <v>395</v>
      </c>
    </row>
    <row r="4730" spans="2:5">
      <c r="B4730" t="s">
        <v>7197</v>
      </c>
      <c r="C4730">
        <v>511147</v>
      </c>
      <c r="D4730" t="s">
        <v>406</v>
      </c>
      <c r="E4730" t="s">
        <v>423</v>
      </c>
    </row>
    <row r="4731" spans="2:5">
      <c r="B4731" t="s">
        <v>7198</v>
      </c>
      <c r="C4731">
        <v>532053</v>
      </c>
      <c r="D4731" t="s">
        <v>406</v>
      </c>
      <c r="E4731" t="s">
        <v>389</v>
      </c>
    </row>
    <row r="4732" spans="2:5">
      <c r="B4732" t="s">
        <v>7199</v>
      </c>
      <c r="C4732">
        <v>524212</v>
      </c>
      <c r="D4732" t="s">
        <v>7200</v>
      </c>
      <c r="E4732" t="s">
        <v>444</v>
      </c>
    </row>
    <row r="4733" spans="2:5">
      <c r="B4733" t="s">
        <v>7201</v>
      </c>
      <c r="C4733">
        <v>511690</v>
      </c>
      <c r="D4733" t="s">
        <v>406</v>
      </c>
      <c r="E4733" t="s">
        <v>423</v>
      </c>
    </row>
    <row r="4734" spans="2:5">
      <c r="B4734" t="s">
        <v>7202</v>
      </c>
      <c r="C4734">
        <v>508494</v>
      </c>
      <c r="D4734" t="s">
        <v>406</v>
      </c>
      <c r="E4734" t="s">
        <v>813</v>
      </c>
    </row>
    <row r="4735" spans="2:5">
      <c r="B4735" t="s">
        <v>7203</v>
      </c>
      <c r="C4735">
        <v>523660</v>
      </c>
      <c r="D4735" t="s">
        <v>406</v>
      </c>
      <c r="E4735" t="s">
        <v>486</v>
      </c>
    </row>
    <row r="4736" spans="2:5">
      <c r="B4736" t="s">
        <v>7204</v>
      </c>
      <c r="C4736" t="s">
        <v>406</v>
      </c>
      <c r="D4736" t="s">
        <v>7205</v>
      </c>
      <c r="E4736" t="s">
        <v>417</v>
      </c>
    </row>
    <row r="4737" spans="2:5">
      <c r="B4737" t="s">
        <v>7206</v>
      </c>
      <c r="C4737">
        <v>780016</v>
      </c>
      <c r="D4737" t="s">
        <v>406</v>
      </c>
      <c r="E4737" t="s">
        <v>497</v>
      </c>
    </row>
    <row r="4738" spans="2:5">
      <c r="B4738" t="s">
        <v>7207</v>
      </c>
      <c r="C4738">
        <v>517498</v>
      </c>
      <c r="D4738" t="s">
        <v>7208</v>
      </c>
      <c r="E4738" t="s">
        <v>704</v>
      </c>
    </row>
    <row r="4739" spans="2:5">
      <c r="B4739" t="s">
        <v>7209</v>
      </c>
      <c r="C4739">
        <v>511074</v>
      </c>
      <c r="D4739" t="s">
        <v>406</v>
      </c>
      <c r="E4739" t="s">
        <v>423</v>
      </c>
    </row>
    <row r="4740" spans="2:5">
      <c r="B4740" t="s">
        <v>7210</v>
      </c>
      <c r="C4740">
        <v>533452</v>
      </c>
      <c r="D4740" t="s">
        <v>7211</v>
      </c>
      <c r="E4740" t="s">
        <v>389</v>
      </c>
    </row>
    <row r="4741" spans="2:5">
      <c r="B4741" t="s">
        <v>7212</v>
      </c>
      <c r="C4741">
        <v>523011</v>
      </c>
      <c r="D4741" t="s">
        <v>7213</v>
      </c>
      <c r="E4741" t="s">
        <v>428</v>
      </c>
    </row>
    <row r="4742" spans="2:5">
      <c r="B4742" t="s">
        <v>7214</v>
      </c>
      <c r="C4742">
        <v>504988</v>
      </c>
      <c r="D4742" t="s">
        <v>406</v>
      </c>
      <c r="E4742" t="s">
        <v>1326</v>
      </c>
    </row>
    <row r="4743" spans="2:5">
      <c r="B4743" t="s">
        <v>7215</v>
      </c>
      <c r="C4743">
        <v>524661</v>
      </c>
      <c r="D4743" t="s">
        <v>406</v>
      </c>
      <c r="E4743" t="s">
        <v>444</v>
      </c>
    </row>
    <row r="4744" spans="2:5">
      <c r="B4744" t="s">
        <v>7216</v>
      </c>
      <c r="C4744">
        <v>532016</v>
      </c>
      <c r="D4744" t="s">
        <v>406</v>
      </c>
      <c r="E4744" t="s">
        <v>492</v>
      </c>
    </row>
    <row r="4745" spans="2:5">
      <c r="B4745" t="s">
        <v>7217</v>
      </c>
      <c r="C4745">
        <v>531211</v>
      </c>
      <c r="D4745" t="s">
        <v>406</v>
      </c>
      <c r="E4745" t="s">
        <v>389</v>
      </c>
    </row>
    <row r="4746" spans="2:5">
      <c r="B4746" t="s">
        <v>7218</v>
      </c>
      <c r="C4746">
        <v>514162</v>
      </c>
      <c r="D4746" t="s">
        <v>7219</v>
      </c>
      <c r="E4746" t="s">
        <v>421</v>
      </c>
    </row>
    <row r="4747" spans="2:5">
      <c r="B4747" t="s">
        <v>7220</v>
      </c>
      <c r="C4747">
        <v>532144</v>
      </c>
      <c r="D4747" t="s">
        <v>7221</v>
      </c>
      <c r="E4747" t="s">
        <v>804</v>
      </c>
    </row>
    <row r="4748" spans="2:5">
      <c r="B4748" t="s">
        <v>7222</v>
      </c>
      <c r="C4748">
        <v>532553</v>
      </c>
      <c r="D4748" t="s">
        <v>7223</v>
      </c>
      <c r="E4748" t="s">
        <v>804</v>
      </c>
    </row>
    <row r="4749" spans="2:5">
      <c r="B4749" t="s">
        <v>7224</v>
      </c>
      <c r="C4749">
        <v>514162</v>
      </c>
      <c r="D4749" t="s">
        <v>7219</v>
      </c>
      <c r="E4749" t="s">
        <v>421</v>
      </c>
    </row>
    <row r="4750" spans="2:5">
      <c r="B4750" t="s">
        <v>7225</v>
      </c>
      <c r="C4750">
        <v>533252</v>
      </c>
      <c r="D4750" t="s">
        <v>7226</v>
      </c>
      <c r="E4750" t="s">
        <v>389</v>
      </c>
    </row>
    <row r="4751" spans="2:5">
      <c r="B4751" t="s">
        <v>7227</v>
      </c>
      <c r="C4751">
        <v>526431</v>
      </c>
      <c r="D4751" t="s">
        <v>406</v>
      </c>
      <c r="E4751" t="s">
        <v>832</v>
      </c>
    </row>
    <row r="4752" spans="2:5">
      <c r="B4752" t="s">
        <v>7228</v>
      </c>
      <c r="C4752">
        <v>505412</v>
      </c>
      <c r="D4752" t="s">
        <v>7229</v>
      </c>
      <c r="E4752" t="s">
        <v>414</v>
      </c>
    </row>
    <row r="4753" spans="2:5">
      <c r="B4753" t="s">
        <v>7230</v>
      </c>
      <c r="C4753">
        <v>505412</v>
      </c>
      <c r="D4753" t="s">
        <v>7229</v>
      </c>
      <c r="E4753" t="s">
        <v>414</v>
      </c>
    </row>
    <row r="4754" spans="2:5">
      <c r="B4754" t="s">
        <v>7231</v>
      </c>
      <c r="C4754">
        <v>532373</v>
      </c>
      <c r="D4754" t="s">
        <v>406</v>
      </c>
      <c r="E4754" t="s">
        <v>428</v>
      </c>
    </row>
    <row r="4755" spans="2:5">
      <c r="B4755" t="s">
        <v>7232</v>
      </c>
      <c r="C4755">
        <v>500444</v>
      </c>
      <c r="D4755" t="s">
        <v>7233</v>
      </c>
      <c r="E4755" t="s">
        <v>400</v>
      </c>
    </row>
    <row r="4756" spans="2:5">
      <c r="B4756" t="s">
        <v>7234</v>
      </c>
      <c r="C4756">
        <v>538382</v>
      </c>
      <c r="D4756" t="s">
        <v>406</v>
      </c>
      <c r="E4756" t="s">
        <v>428</v>
      </c>
    </row>
    <row r="4757" spans="2:5">
      <c r="B4757" t="s">
        <v>7235</v>
      </c>
      <c r="C4757">
        <v>504998</v>
      </c>
      <c r="D4757" t="s">
        <v>406</v>
      </c>
      <c r="E4757" t="s">
        <v>438</v>
      </c>
    </row>
    <row r="4758" spans="2:5">
      <c r="B4758" t="s">
        <v>7236</v>
      </c>
      <c r="C4758">
        <v>505533</v>
      </c>
      <c r="D4758" t="s">
        <v>406</v>
      </c>
      <c r="E4758" t="s">
        <v>895</v>
      </c>
    </row>
    <row r="4759" spans="2:5">
      <c r="B4759" t="s">
        <v>7237</v>
      </c>
      <c r="C4759">
        <v>590073</v>
      </c>
      <c r="D4759" t="s">
        <v>7238</v>
      </c>
      <c r="E4759" t="s">
        <v>761</v>
      </c>
    </row>
    <row r="4760" spans="2:5">
      <c r="B4760" t="s">
        <v>7239</v>
      </c>
      <c r="C4760">
        <v>590073</v>
      </c>
      <c r="D4760" t="s">
        <v>7238</v>
      </c>
      <c r="E4760" t="s">
        <v>761</v>
      </c>
    </row>
    <row r="4761" spans="2:5">
      <c r="B4761" t="s">
        <v>7240</v>
      </c>
      <c r="C4761">
        <v>500238</v>
      </c>
      <c r="D4761" t="s">
        <v>7241</v>
      </c>
      <c r="E4761" t="s">
        <v>775</v>
      </c>
    </row>
    <row r="4762" spans="2:5">
      <c r="B4762" t="s">
        <v>7242</v>
      </c>
      <c r="C4762">
        <v>500238</v>
      </c>
      <c r="D4762" t="s">
        <v>7241</v>
      </c>
      <c r="E4762" t="s">
        <v>775</v>
      </c>
    </row>
    <row r="4763" spans="2:5">
      <c r="B4763" t="s">
        <v>7243</v>
      </c>
      <c r="C4763">
        <v>513713</v>
      </c>
      <c r="D4763" t="s">
        <v>406</v>
      </c>
      <c r="E4763" t="s">
        <v>520</v>
      </c>
    </row>
    <row r="4764" spans="2:5">
      <c r="B4764" t="s">
        <v>7244</v>
      </c>
      <c r="C4764">
        <v>542667</v>
      </c>
      <c r="D4764" t="s">
        <v>7245</v>
      </c>
      <c r="E4764" t="s">
        <v>772</v>
      </c>
    </row>
    <row r="4765" spans="2:5">
      <c r="B4765" t="s">
        <v>7246</v>
      </c>
      <c r="C4765">
        <v>519214</v>
      </c>
      <c r="D4765" t="s">
        <v>406</v>
      </c>
      <c r="E4765" t="s">
        <v>423</v>
      </c>
    </row>
    <row r="4766" spans="2:5">
      <c r="B4766" t="s">
        <v>7247</v>
      </c>
      <c r="C4766">
        <v>519224</v>
      </c>
      <c r="D4766" t="s">
        <v>7248</v>
      </c>
      <c r="E4766" t="s">
        <v>428</v>
      </c>
    </row>
    <row r="4767" spans="2:5">
      <c r="B4767" t="s">
        <v>7249</v>
      </c>
      <c r="C4767">
        <v>526586</v>
      </c>
      <c r="D4767" t="s">
        <v>406</v>
      </c>
      <c r="E4767" t="s">
        <v>526</v>
      </c>
    </row>
    <row r="4768" spans="2:5">
      <c r="B4768" t="s">
        <v>7250</v>
      </c>
      <c r="C4768">
        <v>522029</v>
      </c>
      <c r="D4768" t="s">
        <v>7251</v>
      </c>
      <c r="E4768" t="s">
        <v>414</v>
      </c>
    </row>
    <row r="4769" spans="2:5">
      <c r="B4769" t="s">
        <v>7252</v>
      </c>
      <c r="C4769">
        <v>512022</v>
      </c>
      <c r="D4769" t="s">
        <v>406</v>
      </c>
      <c r="E4769" t="s">
        <v>389</v>
      </c>
    </row>
    <row r="4770" spans="2:5">
      <c r="B4770" t="s">
        <v>7253</v>
      </c>
      <c r="C4770">
        <v>512022</v>
      </c>
      <c r="D4770" t="s">
        <v>406</v>
      </c>
      <c r="E4770" t="s">
        <v>389</v>
      </c>
    </row>
    <row r="4771" spans="2:5">
      <c r="B4771" t="s">
        <v>7254</v>
      </c>
      <c r="C4771">
        <v>526471</v>
      </c>
      <c r="D4771" t="s">
        <v>406</v>
      </c>
      <c r="E4771" t="s">
        <v>1038</v>
      </c>
    </row>
    <row r="4772" spans="2:5">
      <c r="B4772" t="s">
        <v>7255</v>
      </c>
      <c r="C4772">
        <v>514470</v>
      </c>
      <c r="D4772" t="s">
        <v>406</v>
      </c>
      <c r="E4772" t="s">
        <v>421</v>
      </c>
    </row>
    <row r="4773" spans="2:5">
      <c r="B4773" t="s">
        <v>7256</v>
      </c>
      <c r="C4773">
        <v>514348</v>
      </c>
      <c r="D4773" t="s">
        <v>7257</v>
      </c>
      <c r="E4773" t="s">
        <v>421</v>
      </c>
    </row>
    <row r="4774" spans="2:5">
      <c r="B4774" t="s">
        <v>7258</v>
      </c>
      <c r="C4774">
        <v>524758</v>
      </c>
      <c r="D4774" t="s">
        <v>406</v>
      </c>
      <c r="E4774" t="s">
        <v>444</v>
      </c>
    </row>
    <row r="4775" spans="2:5">
      <c r="B4775" t="s">
        <v>7259</v>
      </c>
      <c r="C4775">
        <v>538873</v>
      </c>
      <c r="D4775" t="s">
        <v>406</v>
      </c>
      <c r="E4775" t="s">
        <v>423</v>
      </c>
    </row>
    <row r="4776" spans="2:5">
      <c r="B4776" t="s">
        <v>7260</v>
      </c>
      <c r="C4776">
        <v>507685</v>
      </c>
      <c r="D4776" t="s">
        <v>7261</v>
      </c>
      <c r="E4776" t="s">
        <v>392</v>
      </c>
    </row>
    <row r="4777" spans="2:5">
      <c r="B4777" t="s">
        <v>7262</v>
      </c>
      <c r="C4777">
        <v>507817</v>
      </c>
      <c r="D4777" t="s">
        <v>406</v>
      </c>
      <c r="E4777" t="s">
        <v>421</v>
      </c>
    </row>
    <row r="4778" spans="2:5">
      <c r="B4778" t="s">
        <v>7263</v>
      </c>
      <c r="C4778">
        <v>511642</v>
      </c>
      <c r="D4778" t="s">
        <v>406</v>
      </c>
      <c r="E4778" t="s">
        <v>423</v>
      </c>
    </row>
    <row r="4779" spans="2:5">
      <c r="B4779" t="s">
        <v>7264</v>
      </c>
      <c r="C4779">
        <v>532300</v>
      </c>
      <c r="D4779" t="s">
        <v>7265</v>
      </c>
      <c r="E4779" t="s">
        <v>444</v>
      </c>
    </row>
    <row r="4780" spans="2:5">
      <c r="B4780" t="s">
        <v>7266</v>
      </c>
      <c r="C4780">
        <v>531396</v>
      </c>
      <c r="D4780" t="s">
        <v>406</v>
      </c>
      <c r="E4780" t="s">
        <v>499</v>
      </c>
    </row>
    <row r="4781" spans="2:5">
      <c r="B4781" t="s">
        <v>7267</v>
      </c>
      <c r="C4781">
        <v>538128</v>
      </c>
      <c r="D4781" t="s">
        <v>406</v>
      </c>
      <c r="E4781" t="s">
        <v>520</v>
      </c>
    </row>
    <row r="4782" spans="2:5">
      <c r="B4782" t="s">
        <v>7268</v>
      </c>
      <c r="C4782">
        <v>538268</v>
      </c>
      <c r="D4782" t="s">
        <v>7269</v>
      </c>
      <c r="E4782" t="s">
        <v>584</v>
      </c>
    </row>
    <row r="4783" spans="2:5">
      <c r="B4783" t="s">
        <v>7270</v>
      </c>
      <c r="C4783">
        <v>526959</v>
      </c>
      <c r="D4783" t="s">
        <v>406</v>
      </c>
      <c r="E4783" t="s">
        <v>607</v>
      </c>
    </row>
    <row r="4784" spans="2:5">
      <c r="B4784" t="s">
        <v>7271</v>
      </c>
      <c r="C4784">
        <v>526525</v>
      </c>
      <c r="D4784" t="s">
        <v>406</v>
      </c>
      <c r="E4784" t="s">
        <v>520</v>
      </c>
    </row>
    <row r="4785" spans="2:5">
      <c r="B4785" t="s">
        <v>7272</v>
      </c>
      <c r="C4785">
        <v>538451</v>
      </c>
      <c r="D4785" t="s">
        <v>406</v>
      </c>
      <c r="E4785" t="s">
        <v>426</v>
      </c>
    </row>
    <row r="4786" spans="2:5">
      <c r="B4786" t="s">
        <v>7273</v>
      </c>
      <c r="C4786" t="s">
        <v>406</v>
      </c>
      <c r="D4786" t="s">
        <v>7274</v>
      </c>
      <c r="E4786" t="s">
        <v>417</v>
      </c>
    </row>
    <row r="4787" spans="2:5">
      <c r="B4787" t="s">
        <v>7275</v>
      </c>
      <c r="C4787">
        <v>505872</v>
      </c>
      <c r="D4787" t="s">
        <v>406</v>
      </c>
      <c r="E4787" t="s">
        <v>414</v>
      </c>
    </row>
    <row r="4788" spans="2:5">
      <c r="B4788" t="s">
        <v>7276</v>
      </c>
      <c r="C4788">
        <v>532616</v>
      </c>
      <c r="D4788" t="s">
        <v>7277</v>
      </c>
      <c r="E4788" t="s">
        <v>736</v>
      </c>
    </row>
    <row r="4789" spans="2:5">
      <c r="B4789" t="s">
        <v>7278</v>
      </c>
      <c r="C4789">
        <v>542367</v>
      </c>
      <c r="D4789" t="s">
        <v>7279</v>
      </c>
      <c r="E4789" t="s">
        <v>5531</v>
      </c>
    </row>
    <row r="4790" spans="2:5">
      <c r="B4790" t="s">
        <v>7280</v>
      </c>
      <c r="C4790">
        <v>532788</v>
      </c>
      <c r="D4790" t="s">
        <v>7281</v>
      </c>
      <c r="E4790" t="s">
        <v>552</v>
      </c>
    </row>
    <row r="4791" spans="2:5">
      <c r="B4791" t="s">
        <v>7282</v>
      </c>
      <c r="C4791">
        <v>590013</v>
      </c>
      <c r="D4791" t="s">
        <v>7283</v>
      </c>
      <c r="E4791" t="s">
        <v>454</v>
      </c>
    </row>
    <row r="4792" spans="2:5">
      <c r="B4792" t="s">
        <v>7284</v>
      </c>
      <c r="C4792">
        <v>590013</v>
      </c>
      <c r="D4792" t="s">
        <v>7285</v>
      </c>
      <c r="E4792" t="s">
        <v>454</v>
      </c>
    </row>
    <row r="4793" spans="2:5">
      <c r="B4793" t="s">
        <v>7286</v>
      </c>
      <c r="C4793">
        <v>511012</v>
      </c>
      <c r="D4793" t="s">
        <v>406</v>
      </c>
      <c r="E4793" t="s">
        <v>426</v>
      </c>
    </row>
    <row r="4794" spans="2:5">
      <c r="B4794" t="s">
        <v>7287</v>
      </c>
      <c r="C4794">
        <v>514378</v>
      </c>
      <c r="D4794" t="s">
        <v>406</v>
      </c>
      <c r="E4794" t="s">
        <v>428</v>
      </c>
    </row>
    <row r="4795" spans="2:5">
      <c r="B4795" t="s">
        <v>7288</v>
      </c>
      <c r="C4795">
        <v>539939</v>
      </c>
      <c r="D4795" t="s">
        <v>406</v>
      </c>
      <c r="E4795" t="s">
        <v>566</v>
      </c>
    </row>
    <row r="4796" spans="2:5">
      <c r="B4796" t="s">
        <v>7289</v>
      </c>
      <c r="C4796">
        <v>511601</v>
      </c>
      <c r="D4796" t="s">
        <v>406</v>
      </c>
      <c r="E4796" t="s">
        <v>428</v>
      </c>
    </row>
    <row r="4797" spans="2:5">
      <c r="B4797" t="s">
        <v>7290</v>
      </c>
      <c r="C4797">
        <v>516030</v>
      </c>
      <c r="D4797" t="s">
        <v>406</v>
      </c>
      <c r="E4797" t="s">
        <v>400</v>
      </c>
    </row>
    <row r="4798" spans="2:5">
      <c r="B4798" t="s">
        <v>7291</v>
      </c>
      <c r="C4798">
        <v>541167</v>
      </c>
      <c r="D4798" t="s">
        <v>406</v>
      </c>
      <c r="E4798" t="s">
        <v>566</v>
      </c>
    </row>
    <row r="4799" spans="2:5">
      <c r="B4799" t="s">
        <v>7292</v>
      </c>
      <c r="C4799">
        <v>530063</v>
      </c>
      <c r="D4799" t="s">
        <v>406</v>
      </c>
      <c r="E4799" t="s">
        <v>601</v>
      </c>
    </row>
    <row r="4800" spans="2:5">
      <c r="B4800" t="s">
        <v>7293</v>
      </c>
      <c r="C4800">
        <v>532648</v>
      </c>
      <c r="D4800" t="s">
        <v>7294</v>
      </c>
      <c r="E4800" t="s">
        <v>724</v>
      </c>
    </row>
    <row r="4801" spans="2:5">
      <c r="B4801" t="s">
        <v>7295</v>
      </c>
      <c r="C4801">
        <v>531260</v>
      </c>
      <c r="D4801" t="s">
        <v>406</v>
      </c>
      <c r="E4801" t="s">
        <v>466</v>
      </c>
    </row>
    <row r="4802" spans="2:5">
      <c r="B4802" t="s">
        <v>7296</v>
      </c>
      <c r="C4802">
        <v>522209</v>
      </c>
      <c r="D4802" t="s">
        <v>406</v>
      </c>
      <c r="E4802" t="s">
        <v>389</v>
      </c>
    </row>
    <row r="4803" spans="2:5">
      <c r="B4803" t="s">
        <v>7297</v>
      </c>
      <c r="C4803">
        <v>522209</v>
      </c>
      <c r="D4803" t="s">
        <v>406</v>
      </c>
      <c r="E4803" t="s">
        <v>389</v>
      </c>
    </row>
    <row r="4804" spans="2:5">
      <c r="B4804" t="s">
        <v>7298</v>
      </c>
      <c r="C4804">
        <v>539097</v>
      </c>
      <c r="D4804" t="s">
        <v>406</v>
      </c>
      <c r="E4804" t="s">
        <v>428</v>
      </c>
    </row>
    <row r="4805" spans="2:5">
      <c r="B4805" t="s">
        <v>7299</v>
      </c>
      <c r="C4805">
        <v>530675</v>
      </c>
      <c r="D4805" t="s">
        <v>406</v>
      </c>
      <c r="E4805" t="s">
        <v>520</v>
      </c>
    </row>
    <row r="4806" spans="2:5">
      <c r="B4806" t="s">
        <v>7300</v>
      </c>
      <c r="C4806">
        <v>540550</v>
      </c>
      <c r="D4806" t="s">
        <v>406</v>
      </c>
      <c r="E4806" t="s">
        <v>566</v>
      </c>
    </row>
    <row r="4807" spans="2:5">
      <c r="B4807" t="s">
        <v>7301</v>
      </c>
      <c r="C4807">
        <v>522108</v>
      </c>
      <c r="D4807" t="s">
        <v>406</v>
      </c>
      <c r="E4807" t="s">
        <v>761</v>
      </c>
    </row>
    <row r="4808" spans="2:5">
      <c r="B4808" t="s">
        <v>7302</v>
      </c>
      <c r="C4808">
        <v>522108</v>
      </c>
      <c r="D4808" t="s">
        <v>406</v>
      </c>
      <c r="E4808" t="s">
        <v>761</v>
      </c>
    </row>
    <row r="4809" spans="2:5">
      <c r="B4809" t="s">
        <v>7303</v>
      </c>
      <c r="C4809">
        <v>536846</v>
      </c>
      <c r="D4809" t="s">
        <v>406</v>
      </c>
      <c r="E4809" t="s">
        <v>804</v>
      </c>
    </row>
    <row r="4810" spans="2:5">
      <c r="B4810" t="s">
        <v>7304</v>
      </c>
      <c r="C4810">
        <v>531663</v>
      </c>
      <c r="D4810" t="s">
        <v>7305</v>
      </c>
      <c r="E4810" t="s">
        <v>2225</v>
      </c>
    </row>
    <row r="4811" spans="2:5">
      <c r="B4811" t="s">
        <v>7306</v>
      </c>
      <c r="C4811">
        <v>505163</v>
      </c>
      <c r="D4811" t="s">
        <v>406</v>
      </c>
      <c r="E4811" t="s">
        <v>761</v>
      </c>
    </row>
    <row r="4812" spans="2:5">
      <c r="B4812" t="s">
        <v>7307</v>
      </c>
      <c r="C4812">
        <v>505163</v>
      </c>
      <c r="D4812" t="s">
        <v>406</v>
      </c>
      <c r="E4812" t="s">
        <v>761</v>
      </c>
    </row>
    <row r="4813" spans="2:5">
      <c r="B4813" t="s">
        <v>7308</v>
      </c>
      <c r="C4813">
        <v>539963</v>
      </c>
      <c r="D4813" t="s">
        <v>406</v>
      </c>
      <c r="E4813" t="s">
        <v>486</v>
      </c>
    </row>
    <row r="4814" spans="2:5">
      <c r="B4814" t="s">
        <v>7309</v>
      </c>
      <c r="C4814">
        <v>505537</v>
      </c>
      <c r="D4814" t="s">
        <v>7310</v>
      </c>
      <c r="E4814" t="s">
        <v>1145</v>
      </c>
    </row>
    <row r="4815" spans="2:5">
      <c r="B4815" t="s">
        <v>7311</v>
      </c>
      <c r="C4815">
        <v>533287</v>
      </c>
      <c r="D4815" t="s">
        <v>7312</v>
      </c>
      <c r="E4815" t="s">
        <v>511</v>
      </c>
    </row>
    <row r="4816" spans="2:5">
      <c r="B4816" t="s">
        <v>7313</v>
      </c>
      <c r="C4816">
        <v>532794</v>
      </c>
      <c r="D4816" t="s">
        <v>7314</v>
      </c>
      <c r="E4816" t="s">
        <v>1145</v>
      </c>
    </row>
    <row r="4817" spans="2:5">
      <c r="B4817" t="s">
        <v>7315</v>
      </c>
      <c r="C4817">
        <v>533339</v>
      </c>
      <c r="D4817" t="s">
        <v>7316</v>
      </c>
      <c r="E4817" t="s">
        <v>499</v>
      </c>
    </row>
    <row r="4818" spans="2:5">
      <c r="B4818" t="s">
        <v>7317</v>
      </c>
      <c r="C4818">
        <v>531845</v>
      </c>
      <c r="D4818" t="s">
        <v>7318</v>
      </c>
      <c r="E4818" t="s">
        <v>804</v>
      </c>
    </row>
    <row r="4819" spans="2:5">
      <c r="B4819" t="s">
        <v>7319</v>
      </c>
      <c r="C4819">
        <v>531845</v>
      </c>
      <c r="D4819" t="s">
        <v>7318</v>
      </c>
      <c r="E4819" t="s">
        <v>804</v>
      </c>
    </row>
    <row r="4820" spans="2:5">
      <c r="B4820" t="s">
        <v>7320</v>
      </c>
      <c r="C4820">
        <v>512553</v>
      </c>
      <c r="D4820" t="s">
        <v>7321</v>
      </c>
      <c r="E4820" t="s">
        <v>421</v>
      </c>
    </row>
    <row r="4821" spans="2:5">
      <c r="B4821" t="s">
        <v>7322</v>
      </c>
      <c r="C4821">
        <v>514266</v>
      </c>
      <c r="D4821" t="s">
        <v>406</v>
      </c>
      <c r="E4821" t="s">
        <v>421</v>
      </c>
    </row>
    <row r="4822" spans="2:5">
      <c r="B4822" t="s">
        <v>7323</v>
      </c>
      <c r="C4822">
        <v>530665</v>
      </c>
      <c r="D4822" t="s">
        <v>406</v>
      </c>
      <c r="E4822" t="s">
        <v>444</v>
      </c>
    </row>
    <row r="4823" spans="2:5">
      <c r="B4823" t="s">
        <v>7324</v>
      </c>
      <c r="C4823">
        <v>530697</v>
      </c>
      <c r="D4823" t="s">
        <v>406</v>
      </c>
      <c r="E4823" t="s">
        <v>827</v>
      </c>
    </row>
    <row r="4824" spans="2:5">
      <c r="B4824" t="s">
        <v>7325</v>
      </c>
      <c r="C4824">
        <v>532039</v>
      </c>
      <c r="D4824" t="s">
        <v>406</v>
      </c>
      <c r="E4824" t="s">
        <v>444</v>
      </c>
    </row>
    <row r="4825" spans="2:5">
      <c r="B4825" t="s">
        <v>7326</v>
      </c>
      <c r="C4825">
        <v>504067</v>
      </c>
      <c r="D4825" t="s">
        <v>7327</v>
      </c>
      <c r="E4825" t="s">
        <v>392</v>
      </c>
    </row>
    <row r="4826" spans="2:5">
      <c r="B4826" t="s">
        <v>7328</v>
      </c>
      <c r="C4826">
        <v>531404</v>
      </c>
      <c r="D4826" t="s">
        <v>7329</v>
      </c>
      <c r="E4826" t="s">
        <v>948</v>
      </c>
    </row>
    <row r="4827" spans="2:5">
      <c r="B4827" t="s">
        <v>7330</v>
      </c>
      <c r="C4827">
        <v>541400</v>
      </c>
      <c r="D4827" t="s">
        <v>406</v>
      </c>
      <c r="E4827" t="s">
        <v>444</v>
      </c>
    </row>
    <row r="4828" spans="2:5">
      <c r="B4828" t="s">
        <v>7331</v>
      </c>
      <c r="C4828">
        <v>521163</v>
      </c>
      <c r="D4828" t="s">
        <v>7332</v>
      </c>
      <c r="E4828" t="s">
        <v>520</v>
      </c>
    </row>
    <row r="4829" spans="2:5">
      <c r="B4829" t="s">
        <v>7333</v>
      </c>
      <c r="C4829" t="s">
        <v>406</v>
      </c>
      <c r="D4829" t="s">
        <v>7334</v>
      </c>
      <c r="E4829" t="s">
        <v>417</v>
      </c>
    </row>
    <row r="4830" spans="2:5">
      <c r="B4830" t="s">
        <v>7335</v>
      </c>
      <c r="C4830">
        <v>512587</v>
      </c>
      <c r="D4830" t="s">
        <v>7336</v>
      </c>
      <c r="E4830" t="s">
        <v>520</v>
      </c>
    </row>
    <row r="4831" spans="2:5">
      <c r="B4831" t="s">
        <v>7337</v>
      </c>
      <c r="C4831">
        <v>503641</v>
      </c>
      <c r="D4831" t="s">
        <v>7338</v>
      </c>
      <c r="E4831" t="s">
        <v>490</v>
      </c>
    </row>
    <row r="4832" spans="2:5">
      <c r="B4832" t="s">
        <v>7339</v>
      </c>
      <c r="C4832" t="s">
        <v>406</v>
      </c>
      <c r="D4832" t="s">
        <v>7340</v>
      </c>
      <c r="E4832" t="s">
        <v>417</v>
      </c>
    </row>
    <row r="4833" spans="2:5">
      <c r="B4833" t="s">
        <v>7341</v>
      </c>
      <c r="C4833">
        <v>534742</v>
      </c>
      <c r="D4833" t="s">
        <v>7342</v>
      </c>
      <c r="E4833" t="s">
        <v>914</v>
      </c>
    </row>
    <row r="4834" spans="2:5">
      <c r="B4834" t="s">
        <v>7343</v>
      </c>
      <c r="C4834">
        <v>500780</v>
      </c>
      <c r="D4834" t="s">
        <v>7344</v>
      </c>
      <c r="E4834" t="s">
        <v>914</v>
      </c>
    </row>
    <row r="4835" spans="2:5">
      <c r="B4835" t="s">
        <v>7345</v>
      </c>
      <c r="C4835">
        <v>531335</v>
      </c>
      <c r="D4835" t="s">
        <v>7346</v>
      </c>
      <c r="E4835" t="s">
        <v>466</v>
      </c>
    </row>
    <row r="4836" spans="2:5">
      <c r="B4836" t="s">
        <v>7347</v>
      </c>
      <c r="C4836">
        <v>532883</v>
      </c>
      <c r="D4836" t="s">
        <v>7348</v>
      </c>
      <c r="E4836" t="s">
        <v>499</v>
      </c>
    </row>
    <row r="4837" spans="2:5">
      <c r="B4837" t="s">
        <v>7349</v>
      </c>
      <c r="C4837">
        <v>500202</v>
      </c>
      <c r="D4837" t="s">
        <v>7350</v>
      </c>
      <c r="E4837" t="s">
        <v>423</v>
      </c>
    </row>
    <row r="4838" spans="2:5">
      <c r="B4838" t="s">
        <v>7351</v>
      </c>
      <c r="C4838">
        <v>500458</v>
      </c>
      <c r="D4838" t="s">
        <v>7352</v>
      </c>
      <c r="E4838" t="s">
        <v>486</v>
      </c>
    </row>
    <row r="4839" spans="2:5">
      <c r="B4839" t="s">
        <v>7353</v>
      </c>
      <c r="C4839">
        <v>501111</v>
      </c>
      <c r="D4839" t="s">
        <v>7354</v>
      </c>
      <c r="E4839" t="s">
        <v>428</v>
      </c>
    </row>
    <row r="4840" spans="2:5">
      <c r="B4840" t="s">
        <v>7355</v>
      </c>
      <c r="C4840">
        <v>501151</v>
      </c>
      <c r="D4840" t="s">
        <v>7356</v>
      </c>
      <c r="E4840" t="s">
        <v>389</v>
      </c>
    </row>
    <row r="4841" spans="2:5">
      <c r="B4841" t="s">
        <v>7357</v>
      </c>
      <c r="C4841">
        <v>501311</v>
      </c>
      <c r="D4841" t="s">
        <v>7358</v>
      </c>
      <c r="E4841" t="s">
        <v>423</v>
      </c>
    </row>
    <row r="4842" spans="2:5">
      <c r="B4842" t="s">
        <v>7359</v>
      </c>
      <c r="C4842">
        <v>501622</v>
      </c>
      <c r="D4842" t="s">
        <v>7360</v>
      </c>
      <c r="E4842" t="s">
        <v>7361</v>
      </c>
    </row>
    <row r="4843" spans="2:5">
      <c r="B4843" t="s">
        <v>7362</v>
      </c>
      <c r="C4843">
        <v>502850</v>
      </c>
      <c r="D4843" t="s">
        <v>7363</v>
      </c>
      <c r="E4843" t="s">
        <v>421</v>
      </c>
    </row>
    <row r="4844" spans="2:5">
      <c r="B4844" t="s">
        <v>7364</v>
      </c>
      <c r="C4844">
        <v>503669</v>
      </c>
      <c r="D4844" t="s">
        <v>7365</v>
      </c>
      <c r="E4844" t="s">
        <v>7361</v>
      </c>
    </row>
    <row r="4845" spans="2:5">
      <c r="B4845" t="s">
        <v>7366</v>
      </c>
      <c r="C4845">
        <v>506975</v>
      </c>
      <c r="D4845" t="s">
        <v>7367</v>
      </c>
      <c r="E4845" t="s">
        <v>421</v>
      </c>
    </row>
    <row r="4846" spans="2:5">
      <c r="B4846" t="s">
        <v>7368</v>
      </c>
      <c r="C4846">
        <v>508924</v>
      </c>
      <c r="D4846" t="s">
        <v>7369</v>
      </c>
      <c r="E4846" t="s">
        <v>7361</v>
      </c>
    </row>
    <row r="4847" spans="2:5">
      <c r="B4847" t="s">
        <v>7370</v>
      </c>
      <c r="C4847">
        <v>511260</v>
      </c>
      <c r="D4847" t="s">
        <v>7371</v>
      </c>
      <c r="E4847" t="s">
        <v>389</v>
      </c>
    </row>
    <row r="4848" spans="2:5">
      <c r="B4848" t="s">
        <v>7372</v>
      </c>
      <c r="C4848">
        <v>511730</v>
      </c>
      <c r="D4848" t="s">
        <v>7373</v>
      </c>
      <c r="E4848" t="s">
        <v>423</v>
      </c>
    </row>
    <row r="4849" spans="2:5">
      <c r="B4849" t="s">
        <v>7374</v>
      </c>
      <c r="C4849">
        <v>512221</v>
      </c>
      <c r="D4849" t="s">
        <v>7375</v>
      </c>
      <c r="E4849" t="s">
        <v>423</v>
      </c>
    </row>
    <row r="4850" spans="2:5">
      <c r="B4850" t="s">
        <v>7376</v>
      </c>
      <c r="C4850">
        <v>512344</v>
      </c>
      <c r="D4850" t="s">
        <v>7377</v>
      </c>
      <c r="E4850" t="s">
        <v>428</v>
      </c>
    </row>
    <row r="4851" spans="2:5">
      <c r="B4851" t="s">
        <v>7378</v>
      </c>
      <c r="C4851">
        <v>512345</v>
      </c>
      <c r="D4851" t="s">
        <v>7379</v>
      </c>
      <c r="E4851" t="s">
        <v>389</v>
      </c>
    </row>
    <row r="4852" spans="2:5">
      <c r="B4852" t="s">
        <v>7380</v>
      </c>
      <c r="C4852">
        <v>512479</v>
      </c>
      <c r="D4852" t="s">
        <v>7381</v>
      </c>
      <c r="E4852" t="s">
        <v>492</v>
      </c>
    </row>
    <row r="4853" spans="2:5">
      <c r="B4853" t="s">
        <v>7382</v>
      </c>
      <c r="C4853">
        <v>513343</v>
      </c>
      <c r="D4853" t="s">
        <v>7383</v>
      </c>
      <c r="E4853" t="s">
        <v>729</v>
      </c>
    </row>
    <row r="4854" spans="2:5">
      <c r="B4854" t="s">
        <v>7384</v>
      </c>
      <c r="C4854">
        <v>513418</v>
      </c>
      <c r="D4854" t="s">
        <v>7385</v>
      </c>
      <c r="E4854" t="s">
        <v>1326</v>
      </c>
    </row>
    <row r="4855" spans="2:5">
      <c r="B4855" t="s">
        <v>7386</v>
      </c>
      <c r="C4855">
        <v>515008</v>
      </c>
      <c r="D4855" t="s">
        <v>7387</v>
      </c>
      <c r="E4855" t="s">
        <v>704</v>
      </c>
    </row>
    <row r="4856" spans="2:5">
      <c r="B4856" t="s">
        <v>7388</v>
      </c>
      <c r="C4856">
        <v>517273</v>
      </c>
      <c r="D4856" t="s">
        <v>7389</v>
      </c>
      <c r="E4856" t="s">
        <v>704</v>
      </c>
    </row>
    <row r="4857" spans="2:5">
      <c r="B4857" t="s">
        <v>7390</v>
      </c>
      <c r="C4857">
        <v>517360</v>
      </c>
      <c r="D4857" t="s">
        <v>7391</v>
      </c>
      <c r="E4857" t="s">
        <v>428</v>
      </c>
    </row>
    <row r="4858" spans="2:5">
      <c r="B4858" t="s">
        <v>7392</v>
      </c>
      <c r="C4858">
        <v>517393</v>
      </c>
      <c r="D4858" t="s">
        <v>7393</v>
      </c>
      <c r="E4858" t="s">
        <v>731</v>
      </c>
    </row>
    <row r="4859" spans="2:5">
      <c r="B4859" t="s">
        <v>7394</v>
      </c>
      <c r="C4859">
        <v>519397</v>
      </c>
      <c r="D4859" t="s">
        <v>7395</v>
      </c>
      <c r="E4859" t="s">
        <v>466</v>
      </c>
    </row>
    <row r="4860" spans="2:5">
      <c r="B4860" t="s">
        <v>7396</v>
      </c>
      <c r="C4860">
        <v>519500</v>
      </c>
      <c r="D4860" t="s">
        <v>7397</v>
      </c>
      <c r="E4860" t="s">
        <v>466</v>
      </c>
    </row>
    <row r="4861" spans="2:5">
      <c r="B4861" t="s">
        <v>7398</v>
      </c>
      <c r="C4861">
        <v>522171</v>
      </c>
      <c r="D4861" t="s">
        <v>7399</v>
      </c>
      <c r="E4861" t="s">
        <v>414</v>
      </c>
    </row>
    <row r="4862" spans="2:5">
      <c r="B4862" t="s">
        <v>7400</v>
      </c>
      <c r="C4862">
        <v>524572</v>
      </c>
      <c r="D4862" t="s">
        <v>7401</v>
      </c>
      <c r="E4862" t="s">
        <v>444</v>
      </c>
    </row>
    <row r="4863" spans="2:5">
      <c r="B4863" t="s">
        <v>7402</v>
      </c>
      <c r="C4863">
        <v>526211</v>
      </c>
      <c r="D4863" t="s">
        <v>7403</v>
      </c>
      <c r="E4863" t="s">
        <v>655</v>
      </c>
    </row>
    <row r="4864" spans="2:5">
      <c r="B4864" t="s">
        <v>7404</v>
      </c>
      <c r="C4864">
        <v>526638</v>
      </c>
      <c r="D4864" t="s">
        <v>7405</v>
      </c>
      <c r="E4864" t="s">
        <v>526</v>
      </c>
    </row>
    <row r="4865" spans="2:5">
      <c r="B4865" t="s">
        <v>7406</v>
      </c>
      <c r="C4865">
        <v>530291</v>
      </c>
      <c r="D4865" t="s">
        <v>7407</v>
      </c>
      <c r="E4865" t="s">
        <v>655</v>
      </c>
    </row>
    <row r="4866" spans="2:5">
      <c r="B4866" t="s">
        <v>7408</v>
      </c>
      <c r="C4866">
        <v>530439</v>
      </c>
      <c r="D4866" t="s">
        <v>7409</v>
      </c>
      <c r="E4866" t="s">
        <v>423</v>
      </c>
    </row>
    <row r="4867" spans="2:5">
      <c r="B4867" t="s">
        <v>7410</v>
      </c>
      <c r="C4867">
        <v>530443</v>
      </c>
      <c r="D4867" t="s">
        <v>7411</v>
      </c>
      <c r="E4867" t="s">
        <v>421</v>
      </c>
    </row>
    <row r="4868" spans="2:5">
      <c r="B4868" t="s">
        <v>7412</v>
      </c>
      <c r="C4868">
        <v>531205</v>
      </c>
      <c r="D4868" t="s">
        <v>7413</v>
      </c>
      <c r="E4868" t="s">
        <v>428</v>
      </c>
    </row>
    <row r="4869" spans="2:5">
      <c r="B4869" t="s">
        <v>7414</v>
      </c>
      <c r="C4869">
        <v>531225</v>
      </c>
      <c r="D4869" t="s">
        <v>7415</v>
      </c>
      <c r="E4869" t="s">
        <v>499</v>
      </c>
    </row>
    <row r="4870" spans="2:5">
      <c r="B4870" t="s">
        <v>7416</v>
      </c>
      <c r="C4870">
        <v>531436</v>
      </c>
      <c r="D4870" t="s">
        <v>7417</v>
      </c>
      <c r="E4870" t="s">
        <v>400</v>
      </c>
    </row>
    <row r="4871" spans="2:5">
      <c r="B4871" t="s">
        <v>7418</v>
      </c>
      <c r="C4871">
        <v>531621</v>
      </c>
      <c r="D4871" t="s">
        <v>7419</v>
      </c>
      <c r="E4871" t="s">
        <v>412</v>
      </c>
    </row>
    <row r="4872" spans="2:5">
      <c r="B4872" t="s">
        <v>7420</v>
      </c>
      <c r="C4872">
        <v>531944</v>
      </c>
      <c r="D4872" t="s">
        <v>7421</v>
      </c>
      <c r="E4872" t="s">
        <v>414</v>
      </c>
    </row>
    <row r="4873" spans="2:5">
      <c r="B4873" t="s">
        <v>7422</v>
      </c>
      <c r="C4873">
        <v>532138</v>
      </c>
      <c r="D4873" t="s">
        <v>7423</v>
      </c>
      <c r="E4873" t="s">
        <v>423</v>
      </c>
    </row>
    <row r="4874" spans="2:5">
      <c r="B4874" t="s">
        <v>7424</v>
      </c>
      <c r="C4874">
        <v>533093</v>
      </c>
      <c r="D4874" t="s">
        <v>7425</v>
      </c>
      <c r="E4874" t="s">
        <v>655</v>
      </c>
    </row>
    <row r="4875" spans="2:5">
      <c r="B4875" t="s">
        <v>7426</v>
      </c>
      <c r="C4875">
        <v>533570</v>
      </c>
      <c r="D4875" t="s">
        <v>7427</v>
      </c>
      <c r="E4875" t="s">
        <v>159</v>
      </c>
    </row>
    <row r="4876" spans="2:5">
      <c r="B4876" t="s">
        <v>7428</v>
      </c>
      <c r="C4876">
        <v>533719</v>
      </c>
      <c r="D4876" t="s">
        <v>7429</v>
      </c>
      <c r="E4876" t="s">
        <v>159</v>
      </c>
    </row>
    <row r="4877" spans="2:5">
      <c r="B4877" t="s">
        <v>7430</v>
      </c>
      <c r="C4877">
        <v>535276</v>
      </c>
      <c r="D4877" t="s">
        <v>7431</v>
      </c>
      <c r="E4877" t="s">
        <v>159</v>
      </c>
    </row>
    <row r="4878" spans="2:5">
      <c r="B4878" t="s">
        <v>7432</v>
      </c>
      <c r="C4878">
        <v>536960</v>
      </c>
      <c r="D4878" t="s">
        <v>7433</v>
      </c>
      <c r="E4878" t="s">
        <v>159</v>
      </c>
    </row>
    <row r="4879" spans="2:5">
      <c r="B4879" t="s">
        <v>7434</v>
      </c>
      <c r="C4879">
        <v>537007</v>
      </c>
      <c r="D4879" t="s">
        <v>7435</v>
      </c>
      <c r="E4879" t="s">
        <v>159</v>
      </c>
    </row>
    <row r="4880" spans="2:5">
      <c r="B4880" t="s">
        <v>7436</v>
      </c>
      <c r="C4880">
        <v>537008</v>
      </c>
      <c r="D4880" t="s">
        <v>7437</v>
      </c>
      <c r="E4880" t="s">
        <v>159</v>
      </c>
    </row>
    <row r="4881" spans="2:5">
      <c r="B4881" t="s">
        <v>7438</v>
      </c>
      <c r="C4881">
        <v>537483</v>
      </c>
      <c r="D4881" t="s">
        <v>7439</v>
      </c>
      <c r="E4881" t="s">
        <v>159</v>
      </c>
    </row>
    <row r="4882" spans="2:5">
      <c r="B4882" t="s">
        <v>7440</v>
      </c>
      <c r="C4882">
        <v>537708</v>
      </c>
      <c r="D4882" t="s">
        <v>7441</v>
      </c>
      <c r="E4882" t="s">
        <v>159</v>
      </c>
    </row>
    <row r="4883" spans="2:5">
      <c r="B4883" t="s">
        <v>7442</v>
      </c>
      <c r="C4883">
        <v>538057</v>
      </c>
      <c r="D4883" t="s">
        <v>7443</v>
      </c>
      <c r="E4883" t="s">
        <v>159</v>
      </c>
    </row>
    <row r="4884" spans="2:5">
      <c r="B4884" t="s">
        <v>7444</v>
      </c>
      <c r="C4884">
        <v>538273</v>
      </c>
      <c r="D4884" t="s">
        <v>7445</v>
      </c>
      <c r="E4884" t="s">
        <v>499</v>
      </c>
    </row>
    <row r="4885" spans="2:5">
      <c r="B4885" t="s">
        <v>7446</v>
      </c>
      <c r="C4885">
        <v>538452</v>
      </c>
      <c r="D4885" t="s">
        <v>7447</v>
      </c>
      <c r="E4885" t="s">
        <v>428</v>
      </c>
    </row>
    <row r="4886" spans="2:5">
      <c r="B4886" t="s">
        <v>7448</v>
      </c>
      <c r="C4886">
        <v>538501</v>
      </c>
      <c r="D4886" t="s">
        <v>7449</v>
      </c>
      <c r="E4886" t="s">
        <v>159</v>
      </c>
    </row>
    <row r="4887" spans="2:5">
      <c r="B4887" t="s">
        <v>7450</v>
      </c>
      <c r="C4887">
        <v>538502</v>
      </c>
      <c r="D4887" t="s">
        <v>7451</v>
      </c>
      <c r="E4887" t="s">
        <v>159</v>
      </c>
    </row>
    <row r="4888" spans="2:5">
      <c r="B4888" t="s">
        <v>7452</v>
      </c>
      <c r="C4888">
        <v>538577</v>
      </c>
      <c r="D4888" t="s">
        <v>7453</v>
      </c>
      <c r="E4888" t="s">
        <v>159</v>
      </c>
    </row>
    <row r="4889" spans="2:5">
      <c r="B4889" t="s">
        <v>7454</v>
      </c>
      <c r="C4889">
        <v>538578</v>
      </c>
      <c r="D4889" t="s">
        <v>7455</v>
      </c>
      <c r="E4889" t="s">
        <v>159</v>
      </c>
    </row>
    <row r="4890" spans="2:5">
      <c r="B4890" t="s">
        <v>7456</v>
      </c>
      <c r="C4890">
        <v>538646</v>
      </c>
      <c r="D4890" t="s">
        <v>7457</v>
      </c>
      <c r="E4890" t="s">
        <v>423</v>
      </c>
    </row>
    <row r="4891" spans="2:5">
      <c r="B4891" t="s">
        <v>7458</v>
      </c>
      <c r="C4891">
        <v>538683</v>
      </c>
      <c r="D4891" t="s">
        <v>7459</v>
      </c>
      <c r="E4891" t="s">
        <v>159</v>
      </c>
    </row>
    <row r="4892" spans="2:5">
      <c r="B4892" t="s">
        <v>7460</v>
      </c>
      <c r="C4892">
        <v>538728</v>
      </c>
      <c r="D4892" t="s">
        <v>7461</v>
      </c>
      <c r="E4892" t="s">
        <v>159</v>
      </c>
    </row>
    <row r="4893" spans="2:5">
      <c r="B4893" t="s">
        <v>7462</v>
      </c>
      <c r="C4893">
        <v>538729</v>
      </c>
      <c r="D4893" t="s">
        <v>7463</v>
      </c>
      <c r="E4893" t="s">
        <v>159</v>
      </c>
    </row>
    <row r="4894" spans="2:5">
      <c r="B4894" t="s">
        <v>7464</v>
      </c>
      <c r="C4894">
        <v>538808</v>
      </c>
      <c r="D4894" t="s">
        <v>7465</v>
      </c>
      <c r="E4894" t="s">
        <v>159</v>
      </c>
    </row>
    <row r="4895" spans="2:5">
      <c r="B4895" t="s">
        <v>7466</v>
      </c>
      <c r="C4895">
        <v>538809</v>
      </c>
      <c r="D4895" t="s">
        <v>7467</v>
      </c>
      <c r="E4895" t="s">
        <v>159</v>
      </c>
    </row>
    <row r="4896" spans="2:5">
      <c r="B4896" t="s">
        <v>7468</v>
      </c>
      <c r="C4896">
        <v>538810</v>
      </c>
      <c r="D4896" t="s">
        <v>7469</v>
      </c>
      <c r="E4896" t="s">
        <v>159</v>
      </c>
    </row>
    <row r="4897" spans="2:5">
      <c r="B4897" t="s">
        <v>7470</v>
      </c>
      <c r="C4897">
        <v>538811</v>
      </c>
      <c r="D4897" t="s">
        <v>7471</v>
      </c>
      <c r="E4897" t="s">
        <v>159</v>
      </c>
    </row>
    <row r="4898" spans="2:5">
      <c r="B4898" t="s">
        <v>7472</v>
      </c>
      <c r="C4898">
        <v>539031</v>
      </c>
      <c r="D4898" t="s">
        <v>7473</v>
      </c>
      <c r="E4898" t="s">
        <v>159</v>
      </c>
    </row>
    <row r="4899" spans="2:5">
      <c r="B4899" t="s">
        <v>7474</v>
      </c>
      <c r="C4899">
        <v>539090</v>
      </c>
      <c r="D4899" t="s">
        <v>7475</v>
      </c>
      <c r="E4899" t="s">
        <v>423</v>
      </c>
    </row>
    <row r="4900" spans="2:5">
      <c r="B4900" t="s">
        <v>7476</v>
      </c>
      <c r="C4900">
        <v>539142</v>
      </c>
      <c r="D4900" t="s">
        <v>7477</v>
      </c>
      <c r="E4900" t="s">
        <v>159</v>
      </c>
    </row>
    <row r="4901" spans="2:5">
      <c r="B4901" t="s">
        <v>7478</v>
      </c>
      <c r="C4901">
        <v>539274</v>
      </c>
      <c r="D4901" t="s">
        <v>7479</v>
      </c>
      <c r="E4901" t="s">
        <v>423</v>
      </c>
    </row>
    <row r="4902" spans="2:5">
      <c r="B4902" t="s">
        <v>7480</v>
      </c>
      <c r="C4902">
        <v>539312</v>
      </c>
      <c r="D4902" t="s">
        <v>7481</v>
      </c>
      <c r="E4902" t="s">
        <v>159</v>
      </c>
    </row>
    <row r="4903" spans="2:5">
      <c r="B4903" t="s">
        <v>7482</v>
      </c>
      <c r="C4903">
        <v>539313</v>
      </c>
      <c r="D4903" t="s">
        <v>7483</v>
      </c>
      <c r="E4903" t="s">
        <v>159</v>
      </c>
    </row>
    <row r="4904" spans="2:5">
      <c r="B4904" t="s">
        <v>7484</v>
      </c>
      <c r="C4904">
        <v>539480</v>
      </c>
      <c r="D4904" t="s">
        <v>7485</v>
      </c>
      <c r="E4904" t="s">
        <v>159</v>
      </c>
    </row>
    <row r="4905" spans="2:5">
      <c r="B4905" t="s">
        <v>7486</v>
      </c>
      <c r="C4905">
        <v>539487</v>
      </c>
      <c r="D4905" t="s">
        <v>7487</v>
      </c>
      <c r="E4905" t="s">
        <v>159</v>
      </c>
    </row>
    <row r="4906" spans="2:5">
      <c r="B4906" t="s">
        <v>7488</v>
      </c>
      <c r="C4906">
        <v>539516</v>
      </c>
      <c r="D4906" t="s">
        <v>7489</v>
      </c>
      <c r="E4906" t="s">
        <v>159</v>
      </c>
    </row>
    <row r="4907" spans="2:5">
      <c r="B4907" t="s">
        <v>7490</v>
      </c>
      <c r="C4907">
        <v>539517</v>
      </c>
      <c r="D4907" t="s">
        <v>7491</v>
      </c>
      <c r="E4907" t="s">
        <v>159</v>
      </c>
    </row>
    <row r="4908" spans="2:5">
      <c r="B4908" t="s">
        <v>7492</v>
      </c>
      <c r="C4908">
        <v>539561</v>
      </c>
      <c r="D4908" t="s">
        <v>7493</v>
      </c>
      <c r="E4908" t="s">
        <v>428</v>
      </c>
    </row>
    <row r="4909" spans="2:5">
      <c r="B4909" t="s">
        <v>7494</v>
      </c>
      <c r="C4909">
        <v>539784</v>
      </c>
      <c r="D4909" t="s">
        <v>7495</v>
      </c>
      <c r="E4909" t="s">
        <v>159</v>
      </c>
    </row>
    <row r="4910" spans="2:5">
      <c r="B4910" t="s">
        <v>7496</v>
      </c>
      <c r="C4910">
        <v>539945</v>
      </c>
      <c r="D4910" t="s">
        <v>7497</v>
      </c>
      <c r="E4910" t="s">
        <v>159</v>
      </c>
    </row>
    <row r="4911" spans="2:5">
      <c r="B4911" t="s">
        <v>7498</v>
      </c>
      <c r="C4911">
        <v>539980</v>
      </c>
      <c r="D4911" t="s">
        <v>7499</v>
      </c>
      <c r="E4911" t="s">
        <v>159</v>
      </c>
    </row>
    <row r="4912" spans="2:5">
      <c r="B4912" t="s">
        <v>7500</v>
      </c>
      <c r="C4912">
        <v>540008</v>
      </c>
      <c r="D4912" t="s">
        <v>7501</v>
      </c>
      <c r="E4912" t="s">
        <v>159</v>
      </c>
    </row>
    <row r="4913" spans="2:5">
      <c r="B4913" t="s">
        <v>7502</v>
      </c>
      <c r="C4913">
        <v>540154</v>
      </c>
      <c r="D4913" t="s">
        <v>7503</v>
      </c>
      <c r="E4913" t="s">
        <v>159</v>
      </c>
    </row>
    <row r="4914" spans="2:5">
      <c r="B4914" t="s">
        <v>7504</v>
      </c>
      <c r="C4914">
        <v>540333</v>
      </c>
      <c r="D4914" t="s">
        <v>7505</v>
      </c>
      <c r="E4914" t="s">
        <v>159</v>
      </c>
    </row>
    <row r="4915" spans="2:5">
      <c r="B4915" t="s">
        <v>7506</v>
      </c>
      <c r="C4915">
        <v>540334</v>
      </c>
      <c r="D4915" t="s">
        <v>7507</v>
      </c>
      <c r="E4915" t="s">
        <v>159</v>
      </c>
    </row>
    <row r="4916" spans="2:5">
      <c r="B4916" t="s">
        <v>7508</v>
      </c>
      <c r="C4916">
        <v>540335</v>
      </c>
      <c r="D4916" t="s">
        <v>7509</v>
      </c>
      <c r="E4916" t="s">
        <v>159</v>
      </c>
    </row>
    <row r="4917" spans="2:5">
      <c r="B4917" t="s">
        <v>7510</v>
      </c>
      <c r="C4917">
        <v>540336</v>
      </c>
      <c r="D4917" t="s">
        <v>7511</v>
      </c>
      <c r="E4917" t="s">
        <v>159</v>
      </c>
    </row>
    <row r="4918" spans="2:5">
      <c r="B4918" t="s">
        <v>7512</v>
      </c>
      <c r="C4918">
        <v>540469</v>
      </c>
      <c r="D4918" t="s">
        <v>7513</v>
      </c>
      <c r="E4918" t="s">
        <v>159</v>
      </c>
    </row>
    <row r="4919" spans="2:5">
      <c r="B4919" t="s">
        <v>7514</v>
      </c>
      <c r="C4919">
        <v>540470</v>
      </c>
      <c r="D4919" t="s">
        <v>7515</v>
      </c>
      <c r="E4919" t="s">
        <v>159</v>
      </c>
    </row>
    <row r="4920" spans="2:5">
      <c r="B4920" t="s">
        <v>7516</v>
      </c>
      <c r="C4920">
        <v>540538</v>
      </c>
      <c r="D4920" t="s">
        <v>7517</v>
      </c>
      <c r="E4920" t="s">
        <v>159</v>
      </c>
    </row>
    <row r="4921" spans="2:5">
      <c r="B4921" t="s">
        <v>7518</v>
      </c>
      <c r="C4921">
        <v>540539</v>
      </c>
      <c r="D4921" t="s">
        <v>7519</v>
      </c>
      <c r="E4921" t="s">
        <v>159</v>
      </c>
    </row>
    <row r="4922" spans="2:5">
      <c r="B4922" t="s">
        <v>7520</v>
      </c>
      <c r="C4922">
        <v>540551</v>
      </c>
      <c r="D4922" t="s">
        <v>7521</v>
      </c>
      <c r="E4922" t="s">
        <v>159</v>
      </c>
    </row>
    <row r="4923" spans="2:5">
      <c r="B4923" t="s">
        <v>7522</v>
      </c>
      <c r="C4923">
        <v>540552</v>
      </c>
      <c r="D4923" t="s">
        <v>7523</v>
      </c>
      <c r="E4923" t="s">
        <v>159</v>
      </c>
    </row>
    <row r="4924" spans="2:5">
      <c r="B4924" t="s">
        <v>7524</v>
      </c>
      <c r="C4924">
        <v>540586</v>
      </c>
      <c r="D4924" t="s">
        <v>7525</v>
      </c>
      <c r="E4924" t="s">
        <v>159</v>
      </c>
    </row>
    <row r="4925" spans="2:5">
      <c r="B4925" t="s">
        <v>7526</v>
      </c>
      <c r="C4925">
        <v>540587</v>
      </c>
      <c r="D4925" t="s">
        <v>7527</v>
      </c>
      <c r="E4925" t="s">
        <v>159</v>
      </c>
    </row>
    <row r="4926" spans="2:5">
      <c r="B4926" t="s">
        <v>7528</v>
      </c>
      <c r="C4926">
        <v>540588</v>
      </c>
      <c r="D4926" t="s">
        <v>7529</v>
      </c>
      <c r="E4926" t="s">
        <v>159</v>
      </c>
    </row>
    <row r="4927" spans="2:5">
      <c r="B4927" t="s">
        <v>7530</v>
      </c>
      <c r="C4927">
        <v>540589</v>
      </c>
      <c r="D4927" t="s">
        <v>7531</v>
      </c>
      <c r="E4927" t="s">
        <v>159</v>
      </c>
    </row>
    <row r="4928" spans="2:5">
      <c r="B4928" t="s">
        <v>7532</v>
      </c>
      <c r="C4928">
        <v>540591</v>
      </c>
      <c r="D4928" t="s">
        <v>7533</v>
      </c>
      <c r="E4928" t="s">
        <v>159</v>
      </c>
    </row>
    <row r="4929" spans="2:5">
      <c r="B4929" t="s">
        <v>7534</v>
      </c>
      <c r="C4929">
        <v>540592</v>
      </c>
      <c r="D4929" t="s">
        <v>7535</v>
      </c>
      <c r="E4929" t="s">
        <v>159</v>
      </c>
    </row>
    <row r="4930" spans="2:5">
      <c r="B4930" t="s">
        <v>7536</v>
      </c>
      <c r="C4930">
        <v>540593</v>
      </c>
      <c r="D4930" t="s">
        <v>7537</v>
      </c>
      <c r="E4930" t="s">
        <v>159</v>
      </c>
    </row>
    <row r="4931" spans="2:5">
      <c r="B4931" t="s">
        <v>7538</v>
      </c>
      <c r="C4931">
        <v>540594</v>
      </c>
      <c r="D4931" t="s">
        <v>7539</v>
      </c>
      <c r="E4931" t="s">
        <v>159</v>
      </c>
    </row>
    <row r="4932" spans="2:5">
      <c r="B4932" t="s">
        <v>7540</v>
      </c>
      <c r="C4932">
        <v>540612</v>
      </c>
      <c r="D4932" t="s">
        <v>7541</v>
      </c>
      <c r="E4932" t="s">
        <v>159</v>
      </c>
    </row>
    <row r="4933" spans="2:5">
      <c r="B4933" t="s">
        <v>7542</v>
      </c>
      <c r="C4933">
        <v>540617</v>
      </c>
      <c r="D4933" t="s">
        <v>7543</v>
      </c>
      <c r="E4933" t="s">
        <v>159</v>
      </c>
    </row>
    <row r="4934" spans="2:5">
      <c r="B4934" t="s">
        <v>7544</v>
      </c>
      <c r="C4934">
        <v>540618</v>
      </c>
      <c r="D4934" t="s">
        <v>7545</v>
      </c>
      <c r="E4934" t="s">
        <v>159</v>
      </c>
    </row>
    <row r="4935" spans="2:5">
      <c r="B4935" t="s">
        <v>7546</v>
      </c>
      <c r="C4935">
        <v>540619</v>
      </c>
      <c r="D4935" t="s">
        <v>7547</v>
      </c>
      <c r="E4935" t="s">
        <v>159</v>
      </c>
    </row>
    <row r="4936" spans="2:5">
      <c r="B4936" t="s">
        <v>7548</v>
      </c>
      <c r="C4936">
        <v>540620</v>
      </c>
      <c r="D4936" t="s">
        <v>7549</v>
      </c>
      <c r="E4936" t="s">
        <v>159</v>
      </c>
    </row>
    <row r="4937" spans="2:5">
      <c r="B4937" t="s">
        <v>7550</v>
      </c>
      <c r="C4937">
        <v>540626</v>
      </c>
      <c r="D4937" t="s">
        <v>7551</v>
      </c>
      <c r="E4937" t="s">
        <v>159</v>
      </c>
    </row>
    <row r="4938" spans="2:5">
      <c r="B4938" t="s">
        <v>7552</v>
      </c>
      <c r="C4938">
        <v>540627</v>
      </c>
      <c r="D4938" t="s">
        <v>7553</v>
      </c>
      <c r="E4938" t="s">
        <v>159</v>
      </c>
    </row>
    <row r="4939" spans="2:5">
      <c r="B4939" t="s">
        <v>7554</v>
      </c>
      <c r="C4939">
        <v>540629</v>
      </c>
      <c r="D4939" t="s">
        <v>7555</v>
      </c>
      <c r="E4939" t="s">
        <v>159</v>
      </c>
    </row>
    <row r="4940" spans="2:5">
      <c r="B4940" t="s">
        <v>7556</v>
      </c>
      <c r="C4940">
        <v>540631</v>
      </c>
      <c r="D4940" t="s">
        <v>7557</v>
      </c>
      <c r="E4940" t="s">
        <v>159</v>
      </c>
    </row>
    <row r="4941" spans="2:5">
      <c r="B4941" t="s">
        <v>7558</v>
      </c>
      <c r="C4941">
        <v>540634</v>
      </c>
      <c r="D4941" t="s">
        <v>7559</v>
      </c>
      <c r="E4941" t="s">
        <v>159</v>
      </c>
    </row>
    <row r="4942" spans="2:5">
      <c r="B4942" t="s">
        <v>7560</v>
      </c>
      <c r="C4942">
        <v>540635</v>
      </c>
      <c r="D4942" t="s">
        <v>7561</v>
      </c>
      <c r="E4942" t="s">
        <v>159</v>
      </c>
    </row>
    <row r="4943" spans="2:5">
      <c r="B4943" t="s">
        <v>7562</v>
      </c>
      <c r="C4943">
        <v>540636</v>
      </c>
      <c r="D4943" t="s">
        <v>7563</v>
      </c>
      <c r="E4943" t="s">
        <v>159</v>
      </c>
    </row>
    <row r="4944" spans="2:5">
      <c r="B4944" t="s">
        <v>7564</v>
      </c>
      <c r="C4944">
        <v>540637</v>
      </c>
      <c r="D4944" t="s">
        <v>7565</v>
      </c>
      <c r="E4944" t="s">
        <v>159</v>
      </c>
    </row>
    <row r="4945" spans="2:5">
      <c r="B4945" t="s">
        <v>7566</v>
      </c>
      <c r="C4945">
        <v>540669</v>
      </c>
      <c r="D4945" t="s">
        <v>7567</v>
      </c>
      <c r="E4945" t="s">
        <v>159</v>
      </c>
    </row>
    <row r="4946" spans="2:5">
      <c r="B4946" t="s">
        <v>7568</v>
      </c>
      <c r="C4946">
        <v>540671</v>
      </c>
      <c r="D4946" t="s">
        <v>7569</v>
      </c>
      <c r="E4946" t="s">
        <v>159</v>
      </c>
    </row>
    <row r="4947" spans="2:5">
      <c r="B4947" t="s">
        <v>7570</v>
      </c>
      <c r="C4947">
        <v>540672</v>
      </c>
      <c r="D4947" t="s">
        <v>7571</v>
      </c>
      <c r="E4947" t="s">
        <v>159</v>
      </c>
    </row>
    <row r="4948" spans="2:5">
      <c r="B4948" t="s">
        <v>7572</v>
      </c>
      <c r="C4948">
        <v>540682</v>
      </c>
      <c r="D4948" t="s">
        <v>7573</v>
      </c>
      <c r="E4948" t="s">
        <v>159</v>
      </c>
    </row>
    <row r="4949" spans="2:5">
      <c r="B4949" t="s">
        <v>7574</v>
      </c>
      <c r="C4949">
        <v>540683</v>
      </c>
      <c r="D4949" t="s">
        <v>7575</v>
      </c>
      <c r="E4949" t="s">
        <v>159</v>
      </c>
    </row>
    <row r="4950" spans="2:5">
      <c r="B4950" t="s">
        <v>7576</v>
      </c>
      <c r="C4950">
        <v>540684</v>
      </c>
      <c r="D4950" t="s">
        <v>7577</v>
      </c>
      <c r="E4950" t="s">
        <v>159</v>
      </c>
    </row>
    <row r="4951" spans="2:5">
      <c r="B4951" t="s">
        <v>7578</v>
      </c>
      <c r="C4951">
        <v>540685</v>
      </c>
      <c r="D4951" t="s">
        <v>7579</v>
      </c>
      <c r="E4951" t="s">
        <v>159</v>
      </c>
    </row>
    <row r="4952" spans="2:5">
      <c r="B4952" t="s">
        <v>7580</v>
      </c>
      <c r="C4952">
        <v>540711</v>
      </c>
      <c r="D4952" t="s">
        <v>7581</v>
      </c>
      <c r="E4952" t="s">
        <v>159</v>
      </c>
    </row>
    <row r="4953" spans="2:5">
      <c r="B4953" t="s">
        <v>7582</v>
      </c>
      <c r="C4953">
        <v>540712</v>
      </c>
      <c r="D4953" t="s">
        <v>7583</v>
      </c>
      <c r="E4953" t="s">
        <v>159</v>
      </c>
    </row>
    <row r="4954" spans="2:5">
      <c r="B4954" t="s">
        <v>7584</v>
      </c>
      <c r="C4954">
        <v>540713</v>
      </c>
      <c r="D4954" t="s">
        <v>7585</v>
      </c>
      <c r="E4954" t="s">
        <v>159</v>
      </c>
    </row>
    <row r="4955" spans="2:5">
      <c r="B4955" t="s">
        <v>7586</v>
      </c>
      <c r="C4955">
        <v>540714</v>
      </c>
      <c r="D4955" t="s">
        <v>7587</v>
      </c>
      <c r="E4955" t="s">
        <v>159</v>
      </c>
    </row>
    <row r="4956" spans="2:5">
      <c r="B4956" t="s">
        <v>7588</v>
      </c>
      <c r="C4956">
        <v>540739</v>
      </c>
      <c r="D4956" t="s">
        <v>7589</v>
      </c>
      <c r="E4956" t="s">
        <v>159</v>
      </c>
    </row>
    <row r="4957" spans="2:5">
      <c r="B4957" t="s">
        <v>7590</v>
      </c>
      <c r="C4957">
        <v>540740</v>
      </c>
      <c r="D4957" t="s">
        <v>7591</v>
      </c>
      <c r="E4957" t="s">
        <v>159</v>
      </c>
    </row>
    <row r="4958" spans="2:5">
      <c r="B4958" t="s">
        <v>7592</v>
      </c>
      <c r="C4958">
        <v>540741</v>
      </c>
      <c r="D4958" t="s">
        <v>7593</v>
      </c>
      <c r="E4958" t="s">
        <v>159</v>
      </c>
    </row>
    <row r="4959" spans="2:5">
      <c r="B4959" t="s">
        <v>7594</v>
      </c>
      <c r="C4959">
        <v>540742</v>
      </c>
      <c r="D4959" t="s">
        <v>7595</v>
      </c>
      <c r="E4959" t="s">
        <v>159</v>
      </c>
    </row>
    <row r="4960" spans="2:5">
      <c r="B4960" t="s">
        <v>7596</v>
      </c>
      <c r="C4960">
        <v>540763</v>
      </c>
      <c r="D4960" t="s">
        <v>7597</v>
      </c>
      <c r="E4960" t="s">
        <v>159</v>
      </c>
    </row>
    <row r="4961" spans="2:5">
      <c r="B4961" t="s">
        <v>7598</v>
      </c>
      <c r="C4961">
        <v>540764</v>
      </c>
      <c r="D4961" t="s">
        <v>7599</v>
      </c>
      <c r="E4961" t="s">
        <v>159</v>
      </c>
    </row>
    <row r="4962" spans="2:5">
      <c r="B4962" t="s">
        <v>7600</v>
      </c>
      <c r="C4962">
        <v>540765</v>
      </c>
      <c r="D4962" t="s">
        <v>7601</v>
      </c>
      <c r="E4962" t="s">
        <v>159</v>
      </c>
    </row>
    <row r="4963" spans="2:5">
      <c r="B4963" t="s">
        <v>7602</v>
      </c>
      <c r="C4963">
        <v>540766</v>
      </c>
      <c r="D4963" t="s">
        <v>7603</v>
      </c>
      <c r="E4963" t="s">
        <v>159</v>
      </c>
    </row>
    <row r="4964" spans="2:5">
      <c r="B4964" t="s">
        <v>7604</v>
      </c>
      <c r="C4964">
        <v>540778</v>
      </c>
      <c r="D4964" t="s">
        <v>7605</v>
      </c>
      <c r="E4964" t="s">
        <v>159</v>
      </c>
    </row>
    <row r="4965" spans="2:5">
      <c r="B4965" t="s">
        <v>7606</v>
      </c>
      <c r="C4965">
        <v>540779</v>
      </c>
      <c r="D4965" t="s">
        <v>7607</v>
      </c>
      <c r="E4965" t="s">
        <v>159</v>
      </c>
    </row>
    <row r="4966" spans="2:5">
      <c r="B4966" t="s">
        <v>7608</v>
      </c>
      <c r="C4966">
        <v>540780</v>
      </c>
      <c r="D4966" t="s">
        <v>7609</v>
      </c>
      <c r="E4966" t="s">
        <v>159</v>
      </c>
    </row>
    <row r="4967" spans="2:5">
      <c r="B4967" t="s">
        <v>7610</v>
      </c>
      <c r="C4967">
        <v>540781</v>
      </c>
      <c r="D4967" t="s">
        <v>7611</v>
      </c>
      <c r="E4967" t="s">
        <v>159</v>
      </c>
    </row>
    <row r="4968" spans="2:5">
      <c r="B4968" t="s">
        <v>7612</v>
      </c>
      <c r="C4968">
        <v>540787</v>
      </c>
      <c r="D4968" t="s">
        <v>7613</v>
      </c>
      <c r="E4968" t="s">
        <v>159</v>
      </c>
    </row>
    <row r="4969" spans="2:5">
      <c r="B4969" t="s">
        <v>7614</v>
      </c>
      <c r="C4969">
        <v>540791</v>
      </c>
      <c r="D4969" t="s">
        <v>7615</v>
      </c>
      <c r="E4969" t="s">
        <v>159</v>
      </c>
    </row>
    <row r="4970" spans="2:5">
      <c r="B4970" t="s">
        <v>7616</v>
      </c>
      <c r="C4970">
        <v>540792</v>
      </c>
      <c r="D4970" t="s">
        <v>7617</v>
      </c>
      <c r="E4970" t="s">
        <v>159</v>
      </c>
    </row>
    <row r="4971" spans="2:5">
      <c r="B4971" t="s">
        <v>7618</v>
      </c>
      <c r="C4971">
        <v>540793</v>
      </c>
      <c r="D4971" t="s">
        <v>7619</v>
      </c>
      <c r="E4971" t="s">
        <v>159</v>
      </c>
    </row>
    <row r="4972" spans="2:5">
      <c r="B4972" t="s">
        <v>7620</v>
      </c>
      <c r="C4972">
        <v>540794</v>
      </c>
      <c r="D4972" t="s">
        <v>7621</v>
      </c>
      <c r="E4972" t="s">
        <v>159</v>
      </c>
    </row>
    <row r="4973" spans="2:5">
      <c r="B4973" t="s">
        <v>7622</v>
      </c>
      <c r="C4973">
        <v>540799</v>
      </c>
      <c r="D4973" t="s">
        <v>7623</v>
      </c>
      <c r="E4973" t="s">
        <v>159</v>
      </c>
    </row>
    <row r="4974" spans="2:5">
      <c r="B4974" t="s">
        <v>7624</v>
      </c>
      <c r="C4974">
        <v>540800</v>
      </c>
      <c r="D4974" t="s">
        <v>7625</v>
      </c>
      <c r="E4974" t="s">
        <v>159</v>
      </c>
    </row>
    <row r="4975" spans="2:5">
      <c r="B4975" t="s">
        <v>7626</v>
      </c>
      <c r="C4975">
        <v>540801</v>
      </c>
      <c r="D4975" t="s">
        <v>7627</v>
      </c>
      <c r="E4975" t="s">
        <v>159</v>
      </c>
    </row>
    <row r="4976" spans="2:5">
      <c r="B4976" t="s">
        <v>7628</v>
      </c>
      <c r="C4976">
        <v>540802</v>
      </c>
      <c r="D4976" t="s">
        <v>7629</v>
      </c>
      <c r="E4976" t="s">
        <v>159</v>
      </c>
    </row>
    <row r="4977" spans="2:5">
      <c r="B4977" t="s">
        <v>7630</v>
      </c>
      <c r="C4977">
        <v>540825</v>
      </c>
      <c r="D4977" t="s">
        <v>7631</v>
      </c>
      <c r="E4977" t="s">
        <v>159</v>
      </c>
    </row>
    <row r="4978" spans="2:5">
      <c r="B4978" t="s">
        <v>7632</v>
      </c>
      <c r="C4978">
        <v>540826</v>
      </c>
      <c r="D4978" t="s">
        <v>7633</v>
      </c>
      <c r="E4978" t="s">
        <v>159</v>
      </c>
    </row>
    <row r="4979" spans="2:5">
      <c r="B4979" t="s">
        <v>7634</v>
      </c>
      <c r="C4979">
        <v>540827</v>
      </c>
      <c r="D4979" t="s">
        <v>7635</v>
      </c>
      <c r="E4979" t="s">
        <v>159</v>
      </c>
    </row>
    <row r="4980" spans="2:5">
      <c r="B4980" t="s">
        <v>7636</v>
      </c>
      <c r="C4980">
        <v>540828</v>
      </c>
      <c r="D4980" t="s">
        <v>7637</v>
      </c>
      <c r="E4980" t="s">
        <v>159</v>
      </c>
    </row>
    <row r="4981" spans="2:5">
      <c r="B4981" t="s">
        <v>7638</v>
      </c>
      <c r="C4981">
        <v>540861</v>
      </c>
      <c r="D4981" t="s">
        <v>7639</v>
      </c>
      <c r="E4981" t="s">
        <v>159</v>
      </c>
    </row>
    <row r="4982" spans="2:5">
      <c r="B4982" t="s">
        <v>7640</v>
      </c>
      <c r="C4982">
        <v>540862</v>
      </c>
      <c r="D4982" t="s">
        <v>7641</v>
      </c>
      <c r="E4982" t="s">
        <v>159</v>
      </c>
    </row>
    <row r="4983" spans="2:5">
      <c r="B4983" t="s">
        <v>7642</v>
      </c>
      <c r="C4983">
        <v>540863</v>
      </c>
      <c r="D4983" t="s">
        <v>7643</v>
      </c>
      <c r="E4983" t="s">
        <v>159</v>
      </c>
    </row>
    <row r="4984" spans="2:5">
      <c r="B4984" t="s">
        <v>7644</v>
      </c>
      <c r="C4984">
        <v>540864</v>
      </c>
      <c r="D4984" t="s">
        <v>7645</v>
      </c>
      <c r="E4984" t="s">
        <v>159</v>
      </c>
    </row>
    <row r="4985" spans="2:5">
      <c r="B4985" t="s">
        <v>7646</v>
      </c>
      <c r="C4985">
        <v>540896</v>
      </c>
      <c r="D4985" t="s">
        <v>7647</v>
      </c>
      <c r="E4985" t="s">
        <v>159</v>
      </c>
    </row>
    <row r="4986" spans="2:5">
      <c r="B4986" t="s">
        <v>7648</v>
      </c>
      <c r="C4986">
        <v>540897</v>
      </c>
      <c r="D4986" t="s">
        <v>7649</v>
      </c>
      <c r="E4986" t="s">
        <v>159</v>
      </c>
    </row>
    <row r="4987" spans="2:5">
      <c r="B4987" t="s">
        <v>7650</v>
      </c>
      <c r="C4987">
        <v>540898</v>
      </c>
      <c r="D4987" t="s">
        <v>7651</v>
      </c>
      <c r="E4987" t="s">
        <v>159</v>
      </c>
    </row>
    <row r="4988" spans="2:5">
      <c r="B4988" t="s">
        <v>7652</v>
      </c>
      <c r="C4988">
        <v>540899</v>
      </c>
      <c r="D4988" t="s">
        <v>7653</v>
      </c>
      <c r="E4988" t="s">
        <v>159</v>
      </c>
    </row>
    <row r="4989" spans="2:5">
      <c r="B4989" t="s">
        <v>7654</v>
      </c>
      <c r="C4989">
        <v>540947</v>
      </c>
      <c r="D4989" t="s">
        <v>7655</v>
      </c>
      <c r="E4989" t="s">
        <v>159</v>
      </c>
    </row>
    <row r="4990" spans="2:5">
      <c r="B4990" t="s">
        <v>7656</v>
      </c>
      <c r="C4990">
        <v>540949</v>
      </c>
      <c r="D4990" t="s">
        <v>7657</v>
      </c>
      <c r="E4990" t="s">
        <v>159</v>
      </c>
    </row>
    <row r="4991" spans="2:5">
      <c r="B4991" t="s">
        <v>7658</v>
      </c>
      <c r="C4991">
        <v>540950</v>
      </c>
      <c r="D4991" t="s">
        <v>7659</v>
      </c>
      <c r="E4991" t="s">
        <v>159</v>
      </c>
    </row>
    <row r="4992" spans="2:5">
      <c r="B4992" t="s">
        <v>7660</v>
      </c>
      <c r="C4992">
        <v>540951</v>
      </c>
      <c r="D4992" t="s">
        <v>7661</v>
      </c>
      <c r="E4992" t="s">
        <v>159</v>
      </c>
    </row>
    <row r="4993" spans="2:5">
      <c r="B4993" t="s">
        <v>7662</v>
      </c>
      <c r="C4993">
        <v>540981</v>
      </c>
      <c r="D4993" t="s">
        <v>7663</v>
      </c>
      <c r="E4993" t="s">
        <v>159</v>
      </c>
    </row>
    <row r="4994" spans="2:5">
      <c r="B4994" t="s">
        <v>7664</v>
      </c>
      <c r="C4994">
        <v>540982</v>
      </c>
      <c r="D4994" t="s">
        <v>7665</v>
      </c>
      <c r="E4994" t="s">
        <v>159</v>
      </c>
    </row>
    <row r="4995" spans="2:5">
      <c r="B4995" t="s">
        <v>7666</v>
      </c>
      <c r="C4995">
        <v>540983</v>
      </c>
      <c r="D4995" t="s">
        <v>7667</v>
      </c>
      <c r="E4995" t="s">
        <v>159</v>
      </c>
    </row>
    <row r="4996" spans="2:5">
      <c r="B4996" t="s">
        <v>7668</v>
      </c>
      <c r="C4996">
        <v>540984</v>
      </c>
      <c r="D4996" t="s">
        <v>7669</v>
      </c>
      <c r="E4996" t="s">
        <v>159</v>
      </c>
    </row>
    <row r="4997" spans="2:5">
      <c r="B4997" t="s">
        <v>7670</v>
      </c>
      <c r="C4997">
        <v>541068</v>
      </c>
      <c r="D4997" t="s">
        <v>7671</v>
      </c>
      <c r="E4997" t="s">
        <v>159</v>
      </c>
    </row>
    <row r="4998" spans="2:5">
      <c r="B4998" t="s">
        <v>7672</v>
      </c>
      <c r="C4998">
        <v>541069</v>
      </c>
      <c r="D4998" t="s">
        <v>7673</v>
      </c>
      <c r="E4998" t="s">
        <v>159</v>
      </c>
    </row>
    <row r="4999" spans="2:5">
      <c r="B4999" t="s">
        <v>7674</v>
      </c>
      <c r="C4999">
        <v>541070</v>
      </c>
      <c r="D4999" t="s">
        <v>7675</v>
      </c>
      <c r="E4999" t="s">
        <v>159</v>
      </c>
    </row>
    <row r="5000" spans="2:5">
      <c r="B5000" t="s">
        <v>7676</v>
      </c>
      <c r="C5000">
        <v>541071</v>
      </c>
      <c r="D5000" t="s">
        <v>7677</v>
      </c>
      <c r="E5000" t="s">
        <v>159</v>
      </c>
    </row>
    <row r="5001" spans="2:5">
      <c r="B5001" t="s">
        <v>7678</v>
      </c>
      <c r="C5001">
        <v>541084</v>
      </c>
      <c r="D5001" t="s">
        <v>7679</v>
      </c>
      <c r="E5001" t="s">
        <v>159</v>
      </c>
    </row>
    <row r="5002" spans="2:5">
      <c r="B5002" t="s">
        <v>7680</v>
      </c>
      <c r="C5002">
        <v>541085</v>
      </c>
      <c r="D5002" t="s">
        <v>7681</v>
      </c>
      <c r="E5002" t="s">
        <v>159</v>
      </c>
    </row>
    <row r="5003" spans="2:5">
      <c r="B5003" t="s">
        <v>7682</v>
      </c>
      <c r="C5003">
        <v>541086</v>
      </c>
      <c r="D5003" t="s">
        <v>7683</v>
      </c>
      <c r="E5003" t="s">
        <v>159</v>
      </c>
    </row>
    <row r="5004" spans="2:5">
      <c r="B5004" t="s">
        <v>7684</v>
      </c>
      <c r="C5004">
        <v>541087</v>
      </c>
      <c r="D5004" t="s">
        <v>7685</v>
      </c>
      <c r="E5004" t="s">
        <v>159</v>
      </c>
    </row>
    <row r="5005" spans="2:5">
      <c r="B5005" t="s">
        <v>7686</v>
      </c>
      <c r="C5005">
        <v>541092</v>
      </c>
      <c r="D5005" t="s">
        <v>7687</v>
      </c>
      <c r="E5005" t="s">
        <v>159</v>
      </c>
    </row>
    <row r="5006" spans="2:5">
      <c r="B5006" t="s">
        <v>7688</v>
      </c>
      <c r="C5006">
        <v>541093</v>
      </c>
      <c r="D5006" t="s">
        <v>7689</v>
      </c>
      <c r="E5006" t="s">
        <v>159</v>
      </c>
    </row>
    <row r="5007" spans="2:5">
      <c r="B5007" t="s">
        <v>7690</v>
      </c>
      <c r="C5007">
        <v>541094</v>
      </c>
      <c r="D5007" t="s">
        <v>7691</v>
      </c>
      <c r="E5007" t="s">
        <v>159</v>
      </c>
    </row>
    <row r="5008" spans="2:5">
      <c r="B5008" t="s">
        <v>7692</v>
      </c>
      <c r="C5008">
        <v>541095</v>
      </c>
      <c r="D5008" t="s">
        <v>7693</v>
      </c>
      <c r="E5008" t="s">
        <v>159</v>
      </c>
    </row>
    <row r="5009" spans="2:5">
      <c r="B5009" t="s">
        <v>7694</v>
      </c>
      <c r="C5009">
        <v>541252</v>
      </c>
      <c r="D5009" t="s">
        <v>7695</v>
      </c>
      <c r="E5009" t="s">
        <v>159</v>
      </c>
    </row>
    <row r="5010" spans="2:5">
      <c r="B5010" t="s">
        <v>7696</v>
      </c>
      <c r="C5010">
        <v>541253</v>
      </c>
      <c r="D5010" t="s">
        <v>7697</v>
      </c>
      <c r="E5010" t="s">
        <v>159</v>
      </c>
    </row>
    <row r="5011" spans="2:5">
      <c r="B5011" t="s">
        <v>7698</v>
      </c>
      <c r="C5011">
        <v>541254</v>
      </c>
      <c r="D5011" t="s">
        <v>7699</v>
      </c>
      <c r="E5011" t="s">
        <v>159</v>
      </c>
    </row>
    <row r="5012" spans="2:5">
      <c r="B5012" t="s">
        <v>7700</v>
      </c>
      <c r="C5012">
        <v>541255</v>
      </c>
      <c r="D5012" t="s">
        <v>7701</v>
      </c>
      <c r="E5012" t="s">
        <v>159</v>
      </c>
    </row>
    <row r="5013" spans="2:5">
      <c r="B5013" t="s">
        <v>7702</v>
      </c>
      <c r="C5013">
        <v>541300</v>
      </c>
      <c r="D5013" t="s">
        <v>7703</v>
      </c>
      <c r="E5013" t="s">
        <v>159</v>
      </c>
    </row>
    <row r="5014" spans="2:5">
      <c r="B5014" t="s">
        <v>7704</v>
      </c>
      <c r="C5014">
        <v>541309</v>
      </c>
      <c r="D5014" t="s">
        <v>7705</v>
      </c>
      <c r="E5014" t="s">
        <v>159</v>
      </c>
    </row>
    <row r="5015" spans="2:5">
      <c r="B5015" t="s">
        <v>7706</v>
      </c>
      <c r="C5015">
        <v>541310</v>
      </c>
      <c r="D5015" t="s">
        <v>7707</v>
      </c>
      <c r="E5015" t="s">
        <v>159</v>
      </c>
    </row>
    <row r="5016" spans="2:5">
      <c r="B5016" t="s">
        <v>7708</v>
      </c>
      <c r="C5016">
        <v>541311</v>
      </c>
      <c r="D5016" t="s">
        <v>7709</v>
      </c>
      <c r="E5016" t="s">
        <v>159</v>
      </c>
    </row>
    <row r="5017" spans="2:5">
      <c r="B5017" t="s">
        <v>7710</v>
      </c>
      <c r="C5017">
        <v>541312</v>
      </c>
      <c r="D5017" t="s">
        <v>7711</v>
      </c>
      <c r="E5017" t="s">
        <v>159</v>
      </c>
    </row>
    <row r="5018" spans="2:5">
      <c r="B5018" t="s">
        <v>7712</v>
      </c>
      <c r="C5018">
        <v>541313</v>
      </c>
      <c r="D5018" t="s">
        <v>7713</v>
      </c>
      <c r="E5018" t="s">
        <v>159</v>
      </c>
    </row>
    <row r="5019" spans="2:5">
      <c r="B5019" t="s">
        <v>7714</v>
      </c>
      <c r="C5019">
        <v>541341</v>
      </c>
      <c r="D5019" t="s">
        <v>7715</v>
      </c>
      <c r="E5019" t="s">
        <v>159</v>
      </c>
    </row>
    <row r="5020" spans="2:5">
      <c r="B5020" t="s">
        <v>7716</v>
      </c>
      <c r="C5020">
        <v>541343</v>
      </c>
      <c r="D5020" t="s">
        <v>7717</v>
      </c>
      <c r="E5020" t="s">
        <v>159</v>
      </c>
    </row>
    <row r="5021" spans="2:5">
      <c r="B5021" t="s">
        <v>7718</v>
      </c>
      <c r="C5021">
        <v>541345</v>
      </c>
      <c r="D5021" t="s">
        <v>7719</v>
      </c>
      <c r="E5021" t="s">
        <v>159</v>
      </c>
    </row>
    <row r="5022" spans="2:5">
      <c r="B5022" t="s">
        <v>7720</v>
      </c>
      <c r="C5022">
        <v>541346</v>
      </c>
      <c r="D5022" t="s">
        <v>7721</v>
      </c>
      <c r="E5022" t="s">
        <v>159</v>
      </c>
    </row>
    <row r="5023" spans="2:5">
      <c r="B5023" t="s">
        <v>7722</v>
      </c>
      <c r="C5023">
        <v>541672</v>
      </c>
      <c r="D5023" t="s">
        <v>7723</v>
      </c>
      <c r="E5023" t="s">
        <v>159</v>
      </c>
    </row>
    <row r="5024" spans="2:5">
      <c r="B5024" t="s">
        <v>7724</v>
      </c>
      <c r="C5024">
        <v>541673</v>
      </c>
      <c r="D5024" t="s">
        <v>7725</v>
      </c>
      <c r="E5024" t="s">
        <v>159</v>
      </c>
    </row>
    <row r="5025" spans="2:5">
      <c r="B5025" t="s">
        <v>7726</v>
      </c>
      <c r="C5025">
        <v>541674</v>
      </c>
      <c r="D5025" t="s">
        <v>7727</v>
      </c>
      <c r="E5025" t="s">
        <v>159</v>
      </c>
    </row>
    <row r="5026" spans="2:5">
      <c r="B5026" t="s">
        <v>7728</v>
      </c>
      <c r="C5026">
        <v>541675</v>
      </c>
      <c r="D5026" t="s">
        <v>7729</v>
      </c>
      <c r="E5026" t="s">
        <v>159</v>
      </c>
    </row>
    <row r="5027" spans="2:5">
      <c r="B5027" t="s">
        <v>7730</v>
      </c>
      <c r="C5027">
        <v>541676</v>
      </c>
      <c r="D5027" t="s">
        <v>7731</v>
      </c>
      <c r="E5027" t="s">
        <v>159</v>
      </c>
    </row>
    <row r="5028" spans="2:5">
      <c r="B5028" t="s">
        <v>7732</v>
      </c>
      <c r="C5028">
        <v>541677</v>
      </c>
      <c r="D5028" t="s">
        <v>7733</v>
      </c>
      <c r="E5028" t="s">
        <v>159</v>
      </c>
    </row>
    <row r="5029" spans="2:5">
      <c r="B5029" t="s">
        <v>7734</v>
      </c>
      <c r="C5029">
        <v>541678</v>
      </c>
      <c r="D5029" t="s">
        <v>7735</v>
      </c>
      <c r="E5029" t="s">
        <v>159</v>
      </c>
    </row>
    <row r="5030" spans="2:5">
      <c r="B5030" t="s">
        <v>7736</v>
      </c>
      <c r="C5030">
        <v>541679</v>
      </c>
      <c r="D5030" t="s">
        <v>7737</v>
      </c>
      <c r="E5030" t="s">
        <v>159</v>
      </c>
    </row>
    <row r="5031" spans="2:5">
      <c r="B5031" t="s">
        <v>7738</v>
      </c>
      <c r="C5031">
        <v>541725</v>
      </c>
      <c r="D5031" t="s">
        <v>7739</v>
      </c>
      <c r="E5031" t="s">
        <v>159</v>
      </c>
    </row>
    <row r="5032" spans="2:5">
      <c r="B5032" t="s">
        <v>7740</v>
      </c>
      <c r="C5032">
        <v>541726</v>
      </c>
      <c r="D5032" t="s">
        <v>7741</v>
      </c>
      <c r="E5032" t="s">
        <v>159</v>
      </c>
    </row>
    <row r="5033" spans="2:5">
      <c r="B5033" t="s">
        <v>7742</v>
      </c>
      <c r="C5033">
        <v>541727</v>
      </c>
      <c r="D5033" t="s">
        <v>7743</v>
      </c>
      <c r="E5033" t="s">
        <v>159</v>
      </c>
    </row>
    <row r="5034" spans="2:5">
      <c r="B5034" t="s">
        <v>7744</v>
      </c>
      <c r="C5034">
        <v>541728</v>
      </c>
      <c r="D5034" t="s">
        <v>7745</v>
      </c>
      <c r="E5034" t="s">
        <v>159</v>
      </c>
    </row>
    <row r="5035" spans="2:5">
      <c r="B5035" t="s">
        <v>7746</v>
      </c>
      <c r="C5035">
        <v>541742</v>
      </c>
      <c r="D5035" t="s">
        <v>7747</v>
      </c>
      <c r="E5035" t="s">
        <v>159</v>
      </c>
    </row>
    <row r="5036" spans="2:5">
      <c r="B5036" t="s">
        <v>7748</v>
      </c>
      <c r="C5036">
        <v>541743</v>
      </c>
      <c r="D5036" t="s">
        <v>7749</v>
      </c>
      <c r="E5036" t="s">
        <v>159</v>
      </c>
    </row>
    <row r="5037" spans="2:5">
      <c r="B5037" t="s">
        <v>7750</v>
      </c>
      <c r="C5037">
        <v>541744</v>
      </c>
      <c r="D5037" t="s">
        <v>7751</v>
      </c>
      <c r="E5037" t="s">
        <v>159</v>
      </c>
    </row>
    <row r="5038" spans="2:5">
      <c r="B5038" t="s">
        <v>7752</v>
      </c>
      <c r="C5038">
        <v>541745</v>
      </c>
      <c r="D5038" t="s">
        <v>7753</v>
      </c>
      <c r="E5038" t="s">
        <v>159</v>
      </c>
    </row>
    <row r="5039" spans="2:5">
      <c r="B5039" t="s">
        <v>7754</v>
      </c>
      <c r="C5039">
        <v>541804</v>
      </c>
      <c r="D5039" t="s">
        <v>7755</v>
      </c>
      <c r="E5039" t="s">
        <v>159</v>
      </c>
    </row>
    <row r="5040" spans="2:5">
      <c r="B5040" t="s">
        <v>7756</v>
      </c>
      <c r="C5040">
        <v>541805</v>
      </c>
      <c r="D5040" t="s">
        <v>7757</v>
      </c>
      <c r="E5040" t="s">
        <v>159</v>
      </c>
    </row>
    <row r="5041" spans="2:5">
      <c r="B5041" t="s">
        <v>7758</v>
      </c>
      <c r="C5041">
        <v>541806</v>
      </c>
      <c r="D5041" t="s">
        <v>7759</v>
      </c>
      <c r="E5041" t="s">
        <v>159</v>
      </c>
    </row>
    <row r="5042" spans="2:5">
      <c r="B5042" t="s">
        <v>7760</v>
      </c>
      <c r="C5042">
        <v>541807</v>
      </c>
      <c r="D5042" t="s">
        <v>7761</v>
      </c>
      <c r="E5042" t="s">
        <v>159</v>
      </c>
    </row>
    <row r="5043" spans="2:5">
      <c r="B5043" t="s">
        <v>7762</v>
      </c>
      <c r="C5043">
        <v>541809</v>
      </c>
      <c r="D5043" t="s">
        <v>7763</v>
      </c>
      <c r="E5043" t="s">
        <v>159</v>
      </c>
    </row>
    <row r="5044" spans="2:5">
      <c r="B5044" t="s">
        <v>7764</v>
      </c>
      <c r="C5044">
        <v>541879</v>
      </c>
      <c r="D5044" t="s">
        <v>7765</v>
      </c>
      <c r="E5044" t="s">
        <v>159</v>
      </c>
    </row>
    <row r="5045" spans="2:5">
      <c r="B5045" t="s">
        <v>7766</v>
      </c>
      <c r="C5045">
        <v>541881</v>
      </c>
      <c r="D5045" t="s">
        <v>7767</v>
      </c>
      <c r="E5045" t="s">
        <v>159</v>
      </c>
    </row>
    <row r="5046" spans="2:5">
      <c r="B5046" t="s">
        <v>7768</v>
      </c>
      <c r="C5046">
        <v>541882</v>
      </c>
      <c r="D5046" t="s">
        <v>7769</v>
      </c>
      <c r="E5046" t="s">
        <v>159</v>
      </c>
    </row>
    <row r="5047" spans="2:5">
      <c r="B5047" t="s">
        <v>7770</v>
      </c>
      <c r="C5047">
        <v>541884</v>
      </c>
      <c r="D5047" t="s">
        <v>7771</v>
      </c>
      <c r="E5047" t="s">
        <v>159</v>
      </c>
    </row>
    <row r="5048" spans="2:5">
      <c r="B5048" t="s">
        <v>7772</v>
      </c>
      <c r="C5048">
        <v>541972</v>
      </c>
      <c r="D5048" t="s">
        <v>7773</v>
      </c>
      <c r="E5048" t="s">
        <v>159</v>
      </c>
    </row>
    <row r="5049" spans="2:5">
      <c r="B5049" t="s">
        <v>7774</v>
      </c>
      <c r="C5049">
        <v>541984</v>
      </c>
      <c r="D5049" t="s">
        <v>7775</v>
      </c>
      <c r="E5049" t="s">
        <v>159</v>
      </c>
    </row>
    <row r="5050" spans="2:5">
      <c r="B5050" t="s">
        <v>7776</v>
      </c>
      <c r="C5050">
        <v>541985</v>
      </c>
      <c r="D5050" t="s">
        <v>7777</v>
      </c>
      <c r="E5050" t="s">
        <v>159</v>
      </c>
    </row>
    <row r="5051" spans="2:5">
      <c r="B5051" t="s">
        <v>7778</v>
      </c>
      <c r="C5051">
        <v>541986</v>
      </c>
      <c r="D5051" t="s">
        <v>7779</v>
      </c>
      <c r="E5051" t="s">
        <v>159</v>
      </c>
    </row>
    <row r="5052" spans="2:5">
      <c r="B5052" t="s">
        <v>7780</v>
      </c>
      <c r="C5052">
        <v>541987</v>
      </c>
      <c r="D5052" t="s">
        <v>7781</v>
      </c>
      <c r="E5052" t="s">
        <v>159</v>
      </c>
    </row>
    <row r="5053" spans="2:5">
      <c r="B5053" t="s">
        <v>7782</v>
      </c>
      <c r="C5053">
        <v>542131</v>
      </c>
      <c r="D5053" t="s">
        <v>7783</v>
      </c>
      <c r="E5053" t="s">
        <v>159</v>
      </c>
    </row>
    <row r="5054" spans="2:5">
      <c r="B5054" t="s">
        <v>7784</v>
      </c>
      <c r="C5054">
        <v>542156</v>
      </c>
      <c r="D5054" t="s">
        <v>7785</v>
      </c>
      <c r="E5054" t="s">
        <v>159</v>
      </c>
    </row>
    <row r="5055" spans="2:5">
      <c r="B5055" t="s">
        <v>7786</v>
      </c>
      <c r="C5055">
        <v>542158</v>
      </c>
      <c r="D5055" t="s">
        <v>7787</v>
      </c>
      <c r="E5055" t="s">
        <v>159</v>
      </c>
    </row>
    <row r="5056" spans="2:5">
      <c r="B5056" t="s">
        <v>7788</v>
      </c>
      <c r="C5056">
        <v>542160</v>
      </c>
      <c r="D5056" t="s">
        <v>7789</v>
      </c>
      <c r="E5056" t="s">
        <v>159</v>
      </c>
    </row>
    <row r="5057" spans="2:5">
      <c r="B5057" t="s">
        <v>7790</v>
      </c>
      <c r="C5057">
        <v>542163</v>
      </c>
      <c r="D5057" t="s">
        <v>7791</v>
      </c>
      <c r="E5057" t="s">
        <v>159</v>
      </c>
    </row>
    <row r="5058" spans="2:5">
      <c r="B5058" t="s">
        <v>7792</v>
      </c>
      <c r="C5058">
        <v>542230</v>
      </c>
      <c r="D5058" t="s">
        <v>7793</v>
      </c>
      <c r="E5058" t="s">
        <v>159</v>
      </c>
    </row>
    <row r="5059" spans="2:5">
      <c r="B5059" t="s">
        <v>7794</v>
      </c>
      <c r="C5059">
        <v>542244</v>
      </c>
      <c r="D5059" t="s">
        <v>7795</v>
      </c>
      <c r="E5059" t="s">
        <v>159</v>
      </c>
    </row>
    <row r="5060" spans="2:5">
      <c r="B5060" t="s">
        <v>7796</v>
      </c>
      <c r="C5060">
        <v>542245</v>
      </c>
      <c r="D5060" t="s">
        <v>7797</v>
      </c>
      <c r="E5060" t="s">
        <v>159</v>
      </c>
    </row>
    <row r="5061" spans="2:5">
      <c r="B5061" t="s">
        <v>7798</v>
      </c>
      <c r="C5061">
        <v>542246</v>
      </c>
      <c r="D5061" t="s">
        <v>7799</v>
      </c>
      <c r="E5061" t="s">
        <v>159</v>
      </c>
    </row>
    <row r="5062" spans="2:5">
      <c r="B5062" t="s">
        <v>7800</v>
      </c>
      <c r="C5062">
        <v>542247</v>
      </c>
      <c r="D5062" t="s">
        <v>7801</v>
      </c>
      <c r="E5062" t="s">
        <v>159</v>
      </c>
    </row>
    <row r="5063" spans="2:5">
      <c r="B5063" t="s">
        <v>7802</v>
      </c>
      <c r="C5063">
        <v>542513</v>
      </c>
      <c r="D5063" t="s">
        <v>7803</v>
      </c>
      <c r="E5063" t="s">
        <v>159</v>
      </c>
    </row>
    <row r="5064" spans="2:5">
      <c r="B5064" t="s">
        <v>7804</v>
      </c>
      <c r="C5064">
        <v>542543</v>
      </c>
      <c r="D5064" t="s">
        <v>7805</v>
      </c>
      <c r="E5064" t="s">
        <v>159</v>
      </c>
    </row>
    <row r="5065" spans="2:5">
      <c r="B5065" t="s">
        <v>7806</v>
      </c>
      <c r="C5065">
        <v>542694</v>
      </c>
      <c r="D5065" t="s">
        <v>7807</v>
      </c>
      <c r="E5065" t="s">
        <v>428</v>
      </c>
    </row>
    <row r="5066" spans="2:5">
      <c r="B5066" t="s">
        <v>7808</v>
      </c>
      <c r="C5066">
        <v>542721</v>
      </c>
      <c r="D5066" t="s">
        <v>7809</v>
      </c>
      <c r="E5066" t="s">
        <v>428</v>
      </c>
    </row>
    <row r="5067" spans="2:5">
      <c r="B5067" t="s">
        <v>7810</v>
      </c>
      <c r="C5067">
        <v>542724</v>
      </c>
      <c r="D5067" t="s">
        <v>7811</v>
      </c>
      <c r="E5067" t="s">
        <v>444</v>
      </c>
    </row>
    <row r="5068" spans="2:5">
      <c r="B5068" t="s">
        <v>7812</v>
      </c>
      <c r="C5068">
        <v>542725</v>
      </c>
      <c r="D5068" t="s">
        <v>7813</v>
      </c>
      <c r="E5068" t="s">
        <v>520</v>
      </c>
    </row>
    <row r="5069" spans="2:5">
      <c r="B5069" t="s">
        <v>7814</v>
      </c>
      <c r="C5069">
        <v>542726</v>
      </c>
      <c r="D5069" t="s">
        <v>7815</v>
      </c>
      <c r="E5069" t="s">
        <v>412</v>
      </c>
    </row>
    <row r="5070" spans="2:5">
      <c r="B5070" t="s">
        <v>7816</v>
      </c>
      <c r="C5070">
        <v>542727</v>
      </c>
      <c r="D5070" t="s">
        <v>7817</v>
      </c>
      <c r="E5070" t="s">
        <v>407</v>
      </c>
    </row>
    <row r="5071" spans="2:5">
      <c r="B5071" t="s">
        <v>7818</v>
      </c>
      <c r="C5071">
        <v>542728</v>
      </c>
      <c r="D5071" t="s">
        <v>7819</v>
      </c>
      <c r="E5071" t="s">
        <v>520</v>
      </c>
    </row>
    <row r="5072" spans="2:5">
      <c r="B5072" t="s">
        <v>7820</v>
      </c>
      <c r="C5072">
        <v>542729</v>
      </c>
      <c r="D5072" t="s">
        <v>7821</v>
      </c>
      <c r="E5072" t="s">
        <v>421</v>
      </c>
    </row>
    <row r="5073" spans="2:5">
      <c r="B5073" t="s">
        <v>7822</v>
      </c>
      <c r="C5073">
        <v>542730</v>
      </c>
      <c r="D5073" t="s">
        <v>7823</v>
      </c>
      <c r="E5073" t="s">
        <v>159</v>
      </c>
    </row>
    <row r="5074" spans="2:5">
      <c r="B5074" t="s">
        <v>7824</v>
      </c>
      <c r="C5074">
        <v>542747</v>
      </c>
      <c r="D5074" t="s">
        <v>7825</v>
      </c>
      <c r="E5074" t="s">
        <v>159</v>
      </c>
    </row>
    <row r="5075" spans="2:5">
      <c r="B5075" t="s">
        <v>7826</v>
      </c>
      <c r="C5075">
        <v>542752</v>
      </c>
      <c r="D5075" t="s">
        <v>7827</v>
      </c>
      <c r="E5075" t="s">
        <v>2009</v>
      </c>
    </row>
    <row r="5076" spans="2:5">
      <c r="B5076" t="s">
        <v>7828</v>
      </c>
      <c r="C5076">
        <v>542753</v>
      </c>
      <c r="D5076" t="s">
        <v>7829</v>
      </c>
      <c r="E5076" t="s">
        <v>440</v>
      </c>
    </row>
    <row r="5077" spans="2:5">
      <c r="B5077" t="s">
        <v>7830</v>
      </c>
      <c r="C5077">
        <v>542758</v>
      </c>
      <c r="D5077" t="s">
        <v>7831</v>
      </c>
      <c r="E5077" t="s">
        <v>159</v>
      </c>
    </row>
    <row r="5078" spans="2:5">
      <c r="B5078" t="s">
        <v>7832</v>
      </c>
      <c r="C5078">
        <v>542759</v>
      </c>
      <c r="D5078" t="s">
        <v>7833</v>
      </c>
      <c r="E5078" t="s">
        <v>423</v>
      </c>
    </row>
    <row r="5079" spans="2:5">
      <c r="B5079" t="s">
        <v>7834</v>
      </c>
      <c r="C5079">
        <v>542760</v>
      </c>
      <c r="D5079" t="s">
        <v>7835</v>
      </c>
      <c r="E5079" t="s">
        <v>449</v>
      </c>
    </row>
    <row r="5080" spans="2:5">
      <c r="B5080" t="s">
        <v>7836</v>
      </c>
      <c r="C5080">
        <v>542765</v>
      </c>
      <c r="D5080" t="s">
        <v>7837</v>
      </c>
      <c r="E5080" t="s">
        <v>1573</v>
      </c>
    </row>
    <row r="5081" spans="2:5">
      <c r="B5081" t="s">
        <v>7838</v>
      </c>
      <c r="C5081">
        <v>542770</v>
      </c>
      <c r="D5081" t="s">
        <v>7839</v>
      </c>
      <c r="E5081" t="s">
        <v>392</v>
      </c>
    </row>
    <row r="5082" spans="2:5">
      <c r="B5082" t="s">
        <v>7840</v>
      </c>
      <c r="C5082">
        <v>542771</v>
      </c>
      <c r="D5082" t="s">
        <v>7841</v>
      </c>
      <c r="E5082" t="s">
        <v>588</v>
      </c>
    </row>
    <row r="5083" spans="2:5">
      <c r="B5083" t="s">
        <v>7842</v>
      </c>
      <c r="C5083">
        <v>542772</v>
      </c>
      <c r="D5083" t="s">
        <v>7843</v>
      </c>
      <c r="E5083" t="s">
        <v>389</v>
      </c>
    </row>
    <row r="5084" spans="2:5">
      <c r="B5084" t="s">
        <v>7844</v>
      </c>
      <c r="C5084">
        <v>542773</v>
      </c>
      <c r="D5084" t="s">
        <v>7845</v>
      </c>
      <c r="E5084" t="s">
        <v>389</v>
      </c>
    </row>
    <row r="5085" spans="2:5">
      <c r="B5085" t="s">
        <v>7846</v>
      </c>
      <c r="C5085">
        <v>542774</v>
      </c>
      <c r="D5085" t="s">
        <v>7847</v>
      </c>
      <c r="E5085" t="s">
        <v>423</v>
      </c>
    </row>
    <row r="5086" spans="2:5">
      <c r="B5086" t="s">
        <v>7848</v>
      </c>
      <c r="C5086">
        <v>542801</v>
      </c>
      <c r="D5086" t="s">
        <v>7849</v>
      </c>
      <c r="E5086" t="s">
        <v>414</v>
      </c>
    </row>
    <row r="5087" spans="2:5">
      <c r="B5087" t="s">
        <v>7850</v>
      </c>
      <c r="C5087">
        <v>542802</v>
      </c>
      <c r="D5087" t="s">
        <v>7851</v>
      </c>
      <c r="E5087" t="s">
        <v>389</v>
      </c>
    </row>
    <row r="5088" spans="2:5">
      <c r="B5088" t="s">
        <v>7852</v>
      </c>
      <c r="C5088">
        <v>542803</v>
      </c>
      <c r="D5088" t="s">
        <v>7853</v>
      </c>
      <c r="E5088" t="s">
        <v>428</v>
      </c>
    </row>
    <row r="5089" spans="2:5">
      <c r="B5089" t="s">
        <v>7854</v>
      </c>
      <c r="C5089">
        <v>542804</v>
      </c>
      <c r="D5089" t="s">
        <v>7855</v>
      </c>
      <c r="E5089" t="s">
        <v>159</v>
      </c>
    </row>
    <row r="5090" spans="2:5">
      <c r="B5090" t="s">
        <v>7856</v>
      </c>
      <c r="C5090">
        <v>542805</v>
      </c>
      <c r="D5090" t="s">
        <v>7857</v>
      </c>
      <c r="E5090" t="s">
        <v>159</v>
      </c>
    </row>
    <row r="5091" spans="2:5">
      <c r="B5091" t="s">
        <v>7858</v>
      </c>
      <c r="C5091">
        <v>542806</v>
      </c>
      <c r="D5091" t="s">
        <v>7859</v>
      </c>
      <c r="E5091" t="s">
        <v>159</v>
      </c>
    </row>
    <row r="5092" spans="2:5">
      <c r="B5092" t="s">
        <v>7860</v>
      </c>
      <c r="C5092">
        <v>542807</v>
      </c>
      <c r="D5092" t="s">
        <v>7861</v>
      </c>
      <c r="E5092" t="s">
        <v>159</v>
      </c>
    </row>
    <row r="5093" spans="2:5">
      <c r="B5093" t="s">
        <v>7862</v>
      </c>
      <c r="C5093">
        <v>542808</v>
      </c>
      <c r="D5093" t="s">
        <v>7863</v>
      </c>
      <c r="E5093" t="s">
        <v>159</v>
      </c>
    </row>
    <row r="5094" spans="2:5">
      <c r="B5094" t="s">
        <v>7864</v>
      </c>
      <c r="C5094">
        <v>542809</v>
      </c>
      <c r="D5094" t="s">
        <v>7865</v>
      </c>
      <c r="E5094" t="s">
        <v>159</v>
      </c>
    </row>
    <row r="5095" spans="2:5">
      <c r="B5095" t="s">
        <v>7866</v>
      </c>
      <c r="C5095">
        <v>542810</v>
      </c>
      <c r="D5095" t="s">
        <v>7867</v>
      </c>
      <c r="E5095" t="s">
        <v>159</v>
      </c>
    </row>
    <row r="5096" spans="2:5">
      <c r="B5096" t="s">
        <v>7868</v>
      </c>
      <c r="C5096">
        <v>542811</v>
      </c>
      <c r="D5096" t="s">
        <v>7869</v>
      </c>
      <c r="E5096" t="s">
        <v>159</v>
      </c>
    </row>
    <row r="5097" spans="2:5">
      <c r="B5097" t="s">
        <v>7870</v>
      </c>
      <c r="C5097">
        <v>542812</v>
      </c>
      <c r="D5097" t="s">
        <v>7871</v>
      </c>
      <c r="E5097" t="s">
        <v>566</v>
      </c>
    </row>
    <row r="5098" spans="2:5">
      <c r="B5098" t="s">
        <v>7872</v>
      </c>
      <c r="C5098">
        <v>542813</v>
      </c>
      <c r="D5098" t="s">
        <v>7873</v>
      </c>
      <c r="E5098" t="s">
        <v>159</v>
      </c>
    </row>
    <row r="5099" spans="2:5">
      <c r="B5099" t="s">
        <v>7874</v>
      </c>
      <c r="C5099">
        <v>542814</v>
      </c>
      <c r="D5099" t="s">
        <v>7875</v>
      </c>
      <c r="E5099" t="s">
        <v>159</v>
      </c>
    </row>
    <row r="5100" spans="2:5">
      <c r="B5100" t="s">
        <v>7876</v>
      </c>
      <c r="C5100">
        <v>542815</v>
      </c>
      <c r="D5100" t="s">
        <v>7877</v>
      </c>
      <c r="E5100" t="s">
        <v>159</v>
      </c>
    </row>
    <row r="5101" spans="2:5">
      <c r="B5101" t="s">
        <v>7878</v>
      </c>
      <c r="C5101">
        <v>542816</v>
      </c>
      <c r="D5101" t="s">
        <v>7879</v>
      </c>
      <c r="E5101" t="s">
        <v>159</v>
      </c>
    </row>
    <row r="5102" spans="2:5">
      <c r="B5102" t="s">
        <v>7880</v>
      </c>
      <c r="C5102">
        <v>542817</v>
      </c>
      <c r="D5102" t="s">
        <v>7881</v>
      </c>
      <c r="E5102" t="s">
        <v>159</v>
      </c>
    </row>
    <row r="5103" spans="2:5">
      <c r="B5103" t="s">
        <v>7882</v>
      </c>
      <c r="C5103">
        <v>542818</v>
      </c>
      <c r="D5103" t="s">
        <v>7883</v>
      </c>
      <c r="E5103" t="s">
        <v>159</v>
      </c>
    </row>
    <row r="5104" spans="2:5">
      <c r="B5104" t="s">
        <v>7884</v>
      </c>
      <c r="C5104">
        <v>542819</v>
      </c>
      <c r="D5104" t="s">
        <v>7885</v>
      </c>
      <c r="E5104" t="s">
        <v>159</v>
      </c>
    </row>
    <row r="5105" spans="2:5">
      <c r="B5105" t="s">
        <v>7886</v>
      </c>
      <c r="C5105">
        <v>542820</v>
      </c>
      <c r="D5105" t="s">
        <v>7887</v>
      </c>
      <c r="E5105" t="s">
        <v>159</v>
      </c>
    </row>
    <row r="5106" spans="2:5">
      <c r="B5106" t="s">
        <v>7888</v>
      </c>
      <c r="C5106">
        <v>542830</v>
      </c>
      <c r="D5106" t="s">
        <v>7889</v>
      </c>
      <c r="E5106" t="s">
        <v>1409</v>
      </c>
    </row>
    <row r="5107" spans="2:5">
      <c r="B5107" t="s">
        <v>7890</v>
      </c>
      <c r="C5107">
        <v>542836</v>
      </c>
      <c r="D5107" t="s">
        <v>7891</v>
      </c>
      <c r="E5107" t="s">
        <v>159</v>
      </c>
    </row>
    <row r="5108" spans="2:5">
      <c r="B5108" t="s">
        <v>7892</v>
      </c>
      <c r="C5108">
        <v>542837</v>
      </c>
      <c r="D5108" t="s">
        <v>7893</v>
      </c>
      <c r="E5108" t="s">
        <v>159</v>
      </c>
    </row>
    <row r="5109" spans="2:5">
      <c r="B5109" t="s">
        <v>7894</v>
      </c>
      <c r="C5109">
        <v>542838</v>
      </c>
      <c r="D5109" t="s">
        <v>7895</v>
      </c>
      <c r="E5109" t="s">
        <v>159</v>
      </c>
    </row>
    <row r="5110" spans="2:5">
      <c r="B5110" t="s">
        <v>7896</v>
      </c>
      <c r="C5110">
        <v>542839</v>
      </c>
      <c r="D5110" t="s">
        <v>7897</v>
      </c>
      <c r="E5110" t="s">
        <v>159</v>
      </c>
    </row>
    <row r="5111" spans="2:5">
      <c r="B5111" t="s">
        <v>7898</v>
      </c>
      <c r="C5111">
        <v>542840</v>
      </c>
      <c r="D5111" t="s">
        <v>7899</v>
      </c>
      <c r="E5111" t="s">
        <v>159</v>
      </c>
    </row>
    <row r="5112" spans="2:5">
      <c r="B5112" t="s">
        <v>7900</v>
      </c>
      <c r="C5112">
        <v>542841</v>
      </c>
      <c r="D5112" t="s">
        <v>7901</v>
      </c>
      <c r="E5112" t="s">
        <v>159</v>
      </c>
    </row>
    <row r="5113" spans="2:5">
      <c r="B5113" t="s">
        <v>7902</v>
      </c>
      <c r="C5113">
        <v>542842</v>
      </c>
      <c r="D5113" t="s">
        <v>7903</v>
      </c>
      <c r="E5113" t="s">
        <v>159</v>
      </c>
    </row>
    <row r="5114" spans="2:5">
      <c r="B5114" t="s">
        <v>7904</v>
      </c>
      <c r="C5114">
        <v>542843</v>
      </c>
      <c r="D5114" t="s">
        <v>7905</v>
      </c>
      <c r="E5114" t="s">
        <v>159</v>
      </c>
    </row>
    <row r="5115" spans="2:5">
      <c r="B5115" t="s">
        <v>7906</v>
      </c>
      <c r="C5115">
        <v>542844</v>
      </c>
      <c r="D5115" t="s">
        <v>7907</v>
      </c>
      <c r="E5115" t="s">
        <v>159</v>
      </c>
    </row>
    <row r="5116" spans="2:5">
      <c r="B5116" t="s">
        <v>7908</v>
      </c>
      <c r="C5116">
        <v>542845</v>
      </c>
      <c r="D5116" t="s">
        <v>7909</v>
      </c>
      <c r="E5116" t="s">
        <v>159</v>
      </c>
    </row>
    <row r="5117" spans="2:5">
      <c r="B5117" t="s">
        <v>7910</v>
      </c>
      <c r="C5117">
        <v>542846</v>
      </c>
      <c r="D5117" t="s">
        <v>7911</v>
      </c>
      <c r="E5117" t="s">
        <v>159</v>
      </c>
    </row>
    <row r="5118" spans="2:5">
      <c r="B5118" t="s">
        <v>7912</v>
      </c>
      <c r="C5118">
        <v>542847</v>
      </c>
      <c r="D5118" t="s">
        <v>7913</v>
      </c>
      <c r="E5118" t="s">
        <v>159</v>
      </c>
    </row>
    <row r="5119" spans="2:5">
      <c r="B5119" t="s">
        <v>7914</v>
      </c>
      <c r="C5119">
        <v>542848</v>
      </c>
      <c r="D5119" t="s">
        <v>7915</v>
      </c>
      <c r="E5119" t="s">
        <v>159</v>
      </c>
    </row>
    <row r="5120" spans="2:5">
      <c r="B5120" t="s">
        <v>7916</v>
      </c>
      <c r="C5120">
        <v>542849</v>
      </c>
      <c r="D5120" t="s">
        <v>7917</v>
      </c>
      <c r="E5120" t="s">
        <v>159</v>
      </c>
    </row>
    <row r="5121" spans="2:5">
      <c r="B5121" t="s">
        <v>7918</v>
      </c>
      <c r="C5121">
        <v>542850</v>
      </c>
      <c r="D5121" t="s">
        <v>7919</v>
      </c>
      <c r="E5121" t="s">
        <v>520</v>
      </c>
    </row>
    <row r="5122" spans="2:5">
      <c r="B5122" t="s">
        <v>7920</v>
      </c>
      <c r="C5122">
        <v>542851</v>
      </c>
      <c r="D5122" t="s">
        <v>7921</v>
      </c>
      <c r="E5122" t="s">
        <v>490</v>
      </c>
    </row>
    <row r="5123" spans="2:5">
      <c r="B5123" t="s">
        <v>7922</v>
      </c>
      <c r="C5123">
        <v>542852</v>
      </c>
      <c r="D5123" t="s">
        <v>7923</v>
      </c>
      <c r="E5123" t="s">
        <v>1105</v>
      </c>
    </row>
    <row r="5124" spans="2:5">
      <c r="B5124" t="s">
        <v>7924</v>
      </c>
      <c r="C5124">
        <v>542857</v>
      </c>
      <c r="D5124" t="s">
        <v>7925</v>
      </c>
      <c r="E5124" t="s">
        <v>901</v>
      </c>
    </row>
    <row r="5125" spans="2:5">
      <c r="B5125" t="s">
        <v>7926</v>
      </c>
      <c r="C5125">
        <v>542862</v>
      </c>
      <c r="D5125" t="s">
        <v>7927</v>
      </c>
      <c r="E5125" t="s">
        <v>421</v>
      </c>
    </row>
    <row r="5126" spans="2:5">
      <c r="B5126" t="s">
        <v>7928</v>
      </c>
      <c r="C5126">
        <v>542863</v>
      </c>
      <c r="D5126" t="s">
        <v>7929</v>
      </c>
      <c r="E5126" t="s">
        <v>159</v>
      </c>
    </row>
    <row r="5127" spans="2:5">
      <c r="B5127" t="s">
        <v>7930</v>
      </c>
      <c r="C5127">
        <v>542864</v>
      </c>
      <c r="D5127" t="s">
        <v>7931</v>
      </c>
      <c r="E5127" t="s">
        <v>492</v>
      </c>
    </row>
    <row r="5128" spans="2:5">
      <c r="B5128" t="s">
        <v>7932</v>
      </c>
      <c r="C5128">
        <v>542865</v>
      </c>
      <c r="D5128" t="s">
        <v>7933</v>
      </c>
      <c r="E5128" t="s">
        <v>601</v>
      </c>
    </row>
    <row r="5129" spans="2:5">
      <c r="B5129" t="s">
        <v>7934</v>
      </c>
      <c r="C5129">
        <v>542866</v>
      </c>
      <c r="D5129" t="s">
        <v>7935</v>
      </c>
      <c r="E5129" t="s">
        <v>389</v>
      </c>
    </row>
    <row r="5130" spans="2:5">
      <c r="B5130" t="s">
        <v>7936</v>
      </c>
      <c r="C5130">
        <v>542867</v>
      </c>
      <c r="D5130" t="s">
        <v>7937</v>
      </c>
      <c r="E5130" t="s">
        <v>724</v>
      </c>
    </row>
    <row r="5131" spans="2:5">
      <c r="B5131" t="s">
        <v>7938</v>
      </c>
      <c r="C5131">
        <v>542904</v>
      </c>
      <c r="D5131" t="s">
        <v>7939</v>
      </c>
      <c r="E5131" t="s">
        <v>724</v>
      </c>
    </row>
    <row r="5132" spans="2:5">
      <c r="B5132" t="s">
        <v>7940</v>
      </c>
      <c r="C5132">
        <v>542905</v>
      </c>
      <c r="D5132" t="s">
        <v>7941</v>
      </c>
      <c r="E5132" t="s">
        <v>704</v>
      </c>
    </row>
    <row r="5133" spans="2:5">
      <c r="B5133" t="s">
        <v>7942</v>
      </c>
      <c r="C5133">
        <v>542906</v>
      </c>
      <c r="D5133" t="s">
        <v>7943</v>
      </c>
      <c r="E5133" t="s">
        <v>423</v>
      </c>
    </row>
    <row r="5134" spans="2:5">
      <c r="B5134" t="s">
        <v>7944</v>
      </c>
      <c r="C5134">
        <v>542907</v>
      </c>
      <c r="D5134" t="s">
        <v>7945</v>
      </c>
      <c r="E5134" t="s">
        <v>526</v>
      </c>
    </row>
    <row r="5135" spans="2:5">
      <c r="B5135" t="s">
        <v>7946</v>
      </c>
      <c r="C5135">
        <v>542910</v>
      </c>
      <c r="D5135" t="s">
        <v>7947</v>
      </c>
      <c r="E5135" t="s">
        <v>841</v>
      </c>
    </row>
    <row r="5136" spans="2:5">
      <c r="B5136" t="s">
        <v>7948</v>
      </c>
      <c r="C5136">
        <v>542911</v>
      </c>
      <c r="D5136" t="s">
        <v>7949</v>
      </c>
      <c r="E5136" t="s">
        <v>423</v>
      </c>
    </row>
    <row r="5137" spans="2:5">
      <c r="B5137" t="s">
        <v>7950</v>
      </c>
      <c r="C5137">
        <v>542918</v>
      </c>
      <c r="D5137" t="s">
        <v>7951</v>
      </c>
      <c r="E5137" t="s">
        <v>595</v>
      </c>
    </row>
    <row r="5138" spans="2:5">
      <c r="B5138" t="s">
        <v>7952</v>
      </c>
      <c r="C5138">
        <v>542919</v>
      </c>
      <c r="D5138" t="s">
        <v>7953</v>
      </c>
      <c r="E5138" t="s">
        <v>595</v>
      </c>
    </row>
    <row r="5139" spans="2:5">
      <c r="B5139" t="s">
        <v>7954</v>
      </c>
      <c r="C5139">
        <v>542920</v>
      </c>
      <c r="D5139" t="s">
        <v>7955</v>
      </c>
      <c r="E5139" t="s">
        <v>550</v>
      </c>
    </row>
    <row r="5140" spans="2:5">
      <c r="B5140" t="s">
        <v>7956</v>
      </c>
      <c r="C5140">
        <v>542921</v>
      </c>
      <c r="D5140" t="s">
        <v>7957</v>
      </c>
      <c r="E5140" t="s">
        <v>159</v>
      </c>
    </row>
    <row r="5141" spans="2:5">
      <c r="B5141" t="s">
        <v>7958</v>
      </c>
      <c r="C5141">
        <v>542922</v>
      </c>
      <c r="D5141" t="s">
        <v>7959</v>
      </c>
      <c r="E5141" t="s">
        <v>159</v>
      </c>
    </row>
    <row r="5142" spans="2:5">
      <c r="B5142" t="s">
        <v>7960</v>
      </c>
      <c r="C5142">
        <v>542923</v>
      </c>
      <c r="D5142" t="s">
        <v>7961</v>
      </c>
      <c r="E5142" t="s">
        <v>392</v>
      </c>
    </row>
    <row r="5143" spans="2:5">
      <c r="B5143" t="s">
        <v>7962</v>
      </c>
      <c r="C5143">
        <v>542924</v>
      </c>
      <c r="D5143" t="s">
        <v>7963</v>
      </c>
      <c r="E5143" t="s">
        <v>395</v>
      </c>
    </row>
    <row r="5144" spans="2:5">
      <c r="B5144" t="s">
        <v>7964</v>
      </c>
      <c r="C5144">
        <v>542931</v>
      </c>
      <c r="D5144" t="s">
        <v>7965</v>
      </c>
      <c r="E5144" t="s">
        <v>423</v>
      </c>
    </row>
    <row r="5145" spans="2:5">
      <c r="B5145" t="s">
        <v>7966</v>
      </c>
      <c r="C5145">
        <v>542932</v>
      </c>
      <c r="D5145" t="s">
        <v>7967</v>
      </c>
      <c r="E5145" t="s">
        <v>886</v>
      </c>
    </row>
    <row r="5146" spans="2:5">
      <c r="B5146" t="s">
        <v>7968</v>
      </c>
      <c r="C5146">
        <v>542933</v>
      </c>
      <c r="D5146" t="s">
        <v>7969</v>
      </c>
      <c r="E5146" t="s">
        <v>1645</v>
      </c>
    </row>
    <row r="5147" spans="2:5">
      <c r="B5147" t="s">
        <v>7970</v>
      </c>
      <c r="C5147">
        <v>542934</v>
      </c>
      <c r="D5147" t="s">
        <v>7971</v>
      </c>
      <c r="E5147" t="s">
        <v>444</v>
      </c>
    </row>
    <row r="5148" spans="2:5">
      <c r="B5148" t="s">
        <v>7972</v>
      </c>
      <c r="C5148">
        <v>542935</v>
      </c>
      <c r="D5148" t="s">
        <v>7973</v>
      </c>
      <c r="E5148" t="s">
        <v>466</v>
      </c>
    </row>
    <row r="5149" spans="2:5">
      <c r="B5149" t="s">
        <v>7974</v>
      </c>
      <c r="C5149">
        <v>542938</v>
      </c>
      <c r="D5149" t="s">
        <v>7975</v>
      </c>
      <c r="E5149" t="s">
        <v>813</v>
      </c>
    </row>
    <row r="5150" spans="2:5">
      <c r="B5150" t="s">
        <v>7976</v>
      </c>
      <c r="C5150">
        <v>543064</v>
      </c>
      <c r="D5150" t="s">
        <v>7977</v>
      </c>
      <c r="E5150" t="s">
        <v>444</v>
      </c>
    </row>
    <row r="5151" spans="2:5">
      <c r="B5151" t="s">
        <v>7978</v>
      </c>
      <c r="C5151">
        <v>543065</v>
      </c>
      <c r="D5151" t="s">
        <v>7979</v>
      </c>
      <c r="E5151" t="s">
        <v>591</v>
      </c>
    </row>
    <row r="5152" spans="2:5">
      <c r="B5152" t="s">
        <v>7980</v>
      </c>
      <c r="C5152">
        <v>543066</v>
      </c>
      <c r="D5152" t="s">
        <v>7981</v>
      </c>
      <c r="E5152" t="s">
        <v>423</v>
      </c>
    </row>
    <row r="5153" spans="2:5">
      <c r="B5153" t="s">
        <v>7982</v>
      </c>
      <c r="C5153">
        <v>543144</v>
      </c>
      <c r="D5153" t="s">
        <v>7983</v>
      </c>
      <c r="E5153" t="s">
        <v>159</v>
      </c>
    </row>
    <row r="5154" spans="2:5">
      <c r="B5154" t="s">
        <v>7984</v>
      </c>
      <c r="C5154">
        <v>543145</v>
      </c>
      <c r="D5154" t="s">
        <v>7985</v>
      </c>
      <c r="E5154" t="s">
        <v>159</v>
      </c>
    </row>
    <row r="5155" spans="2:5">
      <c r="B5155" t="s">
        <v>7982</v>
      </c>
      <c r="C5155">
        <v>543146</v>
      </c>
      <c r="D5155" t="s">
        <v>7986</v>
      </c>
      <c r="E5155" t="s">
        <v>159</v>
      </c>
    </row>
    <row r="5156" spans="2:5">
      <c r="B5156" t="s">
        <v>7987</v>
      </c>
      <c r="C5156">
        <v>543147</v>
      </c>
      <c r="D5156" t="s">
        <v>7988</v>
      </c>
      <c r="E5156" t="s">
        <v>159</v>
      </c>
    </row>
    <row r="5157" spans="2:5">
      <c r="B5157" t="s">
        <v>7987</v>
      </c>
      <c r="C5157">
        <v>543148</v>
      </c>
      <c r="D5157" t="s">
        <v>7989</v>
      </c>
      <c r="E5157" t="s">
        <v>159</v>
      </c>
    </row>
    <row r="5158" spans="2:5">
      <c r="B5158" t="s">
        <v>7990</v>
      </c>
      <c r="C5158">
        <v>543149</v>
      </c>
      <c r="D5158" t="s">
        <v>7991</v>
      </c>
      <c r="E5158" t="s">
        <v>159</v>
      </c>
    </row>
    <row r="5159" spans="2:5">
      <c r="B5159" t="s">
        <v>7992</v>
      </c>
      <c r="C5159">
        <v>543150</v>
      </c>
      <c r="D5159" t="s">
        <v>7993</v>
      </c>
      <c r="E5159" t="s">
        <v>159</v>
      </c>
    </row>
    <row r="5160" spans="2:5">
      <c r="B5160" t="s">
        <v>7994</v>
      </c>
      <c r="C5160">
        <v>543151</v>
      </c>
      <c r="D5160" t="s">
        <v>7995</v>
      </c>
      <c r="E5160" t="s">
        <v>159</v>
      </c>
    </row>
    <row r="5161" spans="2:5">
      <c r="B5161" t="s">
        <v>7996</v>
      </c>
      <c r="C5161">
        <v>543152</v>
      </c>
      <c r="D5161" t="s">
        <v>7997</v>
      </c>
      <c r="E5161" t="s">
        <v>159</v>
      </c>
    </row>
    <row r="5162" spans="2:5">
      <c r="B5162" t="s">
        <v>7998</v>
      </c>
      <c r="C5162">
        <v>543153</v>
      </c>
      <c r="D5162" t="s">
        <v>7999</v>
      </c>
      <c r="E5162" t="s">
        <v>159</v>
      </c>
    </row>
    <row r="5163" spans="2:5">
      <c r="B5163" t="s">
        <v>7996</v>
      </c>
      <c r="C5163">
        <v>543154</v>
      </c>
      <c r="D5163" t="s">
        <v>8000</v>
      </c>
      <c r="E5163" t="s">
        <v>159</v>
      </c>
    </row>
    <row r="5164" spans="2:5">
      <c r="B5164" t="s">
        <v>8001</v>
      </c>
      <c r="C5164">
        <v>543155</v>
      </c>
      <c r="D5164" t="s">
        <v>8002</v>
      </c>
      <c r="E5164" t="s">
        <v>159</v>
      </c>
    </row>
    <row r="5165" spans="2:5">
      <c r="B5165" t="s">
        <v>8003</v>
      </c>
      <c r="C5165">
        <v>543156</v>
      </c>
      <c r="D5165" t="s">
        <v>8004</v>
      </c>
      <c r="E5165" t="s">
        <v>159</v>
      </c>
    </row>
    <row r="5166" spans="2:5">
      <c r="B5166" t="s">
        <v>8001</v>
      </c>
      <c r="C5166">
        <v>543168</v>
      </c>
      <c r="D5166" t="s">
        <v>8005</v>
      </c>
      <c r="E5166" t="s">
        <v>159</v>
      </c>
    </row>
    <row r="5167" spans="2:5">
      <c r="B5167" t="s">
        <v>8003</v>
      </c>
      <c r="C5167">
        <v>543169</v>
      </c>
      <c r="D5167" t="s">
        <v>8006</v>
      </c>
      <c r="E5167" t="s">
        <v>159</v>
      </c>
    </row>
    <row r="5168" spans="2:5">
      <c r="B5168" t="s">
        <v>7984</v>
      </c>
      <c r="C5168">
        <v>543170</v>
      </c>
      <c r="D5168" t="s">
        <v>8007</v>
      </c>
      <c r="E5168" t="s">
        <v>159</v>
      </c>
    </row>
    <row r="5169" spans="2:5">
      <c r="B5169" t="s">
        <v>8008</v>
      </c>
      <c r="C5169">
        <v>543171</v>
      </c>
      <c r="D5169" t="s">
        <v>8009</v>
      </c>
      <c r="E5169" t="s">
        <v>520</v>
      </c>
    </row>
    <row r="5170" spans="2:5">
      <c r="B5170" t="s">
        <v>8010</v>
      </c>
      <c r="C5170">
        <v>543172</v>
      </c>
      <c r="D5170" t="s">
        <v>8011</v>
      </c>
      <c r="E5170" t="s">
        <v>414</v>
      </c>
    </row>
    <row r="5171" spans="2:5">
      <c r="B5171" t="s">
        <v>8012</v>
      </c>
      <c r="C5171">
        <v>543173</v>
      </c>
      <c r="D5171" t="s">
        <v>8013</v>
      </c>
      <c r="E5171" t="s">
        <v>159</v>
      </c>
    </row>
    <row r="5172" spans="2:5">
      <c r="B5172" t="s">
        <v>8014</v>
      </c>
      <c r="C5172">
        <v>543174</v>
      </c>
      <c r="D5172" t="s">
        <v>8015</v>
      </c>
      <c r="E5172" t="s">
        <v>159</v>
      </c>
    </row>
    <row r="5173" spans="2:5">
      <c r="B5173" t="s">
        <v>8016</v>
      </c>
      <c r="C5173">
        <v>543175</v>
      </c>
      <c r="D5173" t="s">
        <v>8017</v>
      </c>
      <c r="E5173" t="s">
        <v>159</v>
      </c>
    </row>
    <row r="5174" spans="2:5">
      <c r="B5174" t="s">
        <v>8018</v>
      </c>
      <c r="C5174">
        <v>543176</v>
      </c>
      <c r="D5174" t="s">
        <v>8019</v>
      </c>
      <c r="E5174" t="s">
        <v>159</v>
      </c>
    </row>
    <row r="5175" spans="2:5">
      <c r="B5175" t="s">
        <v>8020</v>
      </c>
      <c r="C5175">
        <v>543177</v>
      </c>
      <c r="D5175" t="s">
        <v>8021</v>
      </c>
      <c r="E5175" t="s">
        <v>159</v>
      </c>
    </row>
    <row r="5176" spans="2:5">
      <c r="B5176" t="s">
        <v>8022</v>
      </c>
      <c r="C5176">
        <v>543178</v>
      </c>
      <c r="D5176" t="s">
        <v>8023</v>
      </c>
      <c r="E5176" t="s">
        <v>159</v>
      </c>
    </row>
    <row r="5177" spans="2:5">
      <c r="B5177" t="s">
        <v>8024</v>
      </c>
      <c r="C5177">
        <v>543179</v>
      </c>
      <c r="D5177" t="s">
        <v>8025</v>
      </c>
      <c r="E5177" t="s">
        <v>159</v>
      </c>
    </row>
    <row r="5178" spans="2:5">
      <c r="B5178" t="s">
        <v>8026</v>
      </c>
      <c r="C5178">
        <v>543180</v>
      </c>
      <c r="D5178" t="s">
        <v>8027</v>
      </c>
      <c r="E5178" t="s">
        <v>159</v>
      </c>
    </row>
    <row r="5179" spans="2:5">
      <c r="B5179" t="s">
        <v>8028</v>
      </c>
      <c r="C5179">
        <v>543181</v>
      </c>
      <c r="D5179" t="s">
        <v>8029</v>
      </c>
      <c r="E5179" t="s">
        <v>159</v>
      </c>
    </row>
    <row r="5180" spans="2:5">
      <c r="B5180" t="s">
        <v>8030</v>
      </c>
      <c r="C5180">
        <v>543182</v>
      </c>
      <c r="D5180" t="s">
        <v>8031</v>
      </c>
      <c r="E5180" t="s">
        <v>159</v>
      </c>
    </row>
    <row r="5181" spans="2:5">
      <c r="B5181" t="s">
        <v>8032</v>
      </c>
      <c r="C5181">
        <v>543183</v>
      </c>
      <c r="D5181" t="s">
        <v>8033</v>
      </c>
      <c r="E5181" t="s">
        <v>159</v>
      </c>
    </row>
    <row r="5182" spans="2:5">
      <c r="B5182" t="s">
        <v>8034</v>
      </c>
      <c r="C5182">
        <v>543184</v>
      </c>
      <c r="D5182" t="s">
        <v>8035</v>
      </c>
      <c r="E5182" t="s">
        <v>159</v>
      </c>
    </row>
    <row r="5183" spans="2:5">
      <c r="B5183" t="s">
        <v>8036</v>
      </c>
      <c r="C5183">
        <v>543185</v>
      </c>
      <c r="D5183" t="s">
        <v>8037</v>
      </c>
      <c r="E5183" t="s">
        <v>159</v>
      </c>
    </row>
    <row r="5184" spans="2:5">
      <c r="B5184" t="s">
        <v>8038</v>
      </c>
      <c r="C5184">
        <v>543186</v>
      </c>
      <c r="D5184" t="s">
        <v>8039</v>
      </c>
      <c r="E5184" t="s">
        <v>159</v>
      </c>
    </row>
    <row r="5185" spans="2:5">
      <c r="B5185" t="s">
        <v>8040</v>
      </c>
      <c r="C5185">
        <v>543187</v>
      </c>
      <c r="D5185" t="s">
        <v>8041</v>
      </c>
      <c r="E5185" t="s">
        <v>449</v>
      </c>
    </row>
    <row r="5186" spans="2:5">
      <c r="B5186" t="s">
        <v>8042</v>
      </c>
      <c r="C5186">
        <v>543193</v>
      </c>
      <c r="D5186" t="s">
        <v>8043</v>
      </c>
      <c r="E5186" t="s">
        <v>727</v>
      </c>
    </row>
    <row r="5187" spans="2:5">
      <c r="B5187" t="s">
        <v>8044</v>
      </c>
      <c r="C5187">
        <v>543194</v>
      </c>
      <c r="D5187" t="s">
        <v>8045</v>
      </c>
      <c r="E5187" t="s">
        <v>7361</v>
      </c>
    </row>
    <row r="5188" spans="2:5">
      <c r="B5188" t="s">
        <v>8046</v>
      </c>
      <c r="C5188">
        <v>543207</v>
      </c>
      <c r="D5188" t="s">
        <v>8047</v>
      </c>
      <c r="E5188" t="s">
        <v>550</v>
      </c>
    </row>
    <row r="5189" spans="2:5">
      <c r="B5189" t="s">
        <v>8048</v>
      </c>
      <c r="C5189">
        <v>543208</v>
      </c>
      <c r="D5189" t="s">
        <v>8049</v>
      </c>
      <c r="E5189" t="s">
        <v>423</v>
      </c>
    </row>
    <row r="5190" spans="2:5">
      <c r="B5190" t="s">
        <v>8050</v>
      </c>
      <c r="C5190">
        <v>543209</v>
      </c>
      <c r="D5190" t="s">
        <v>8051</v>
      </c>
      <c r="E5190" t="s">
        <v>395</v>
      </c>
    </row>
    <row r="5191" spans="2:5">
      <c r="B5191" t="s">
        <v>8052</v>
      </c>
      <c r="C5191">
        <v>543210</v>
      </c>
      <c r="D5191" t="s">
        <v>8053</v>
      </c>
      <c r="E5191" t="s">
        <v>566</v>
      </c>
    </row>
    <row r="5192" spans="2:5">
      <c r="B5192" t="s">
        <v>8054</v>
      </c>
      <c r="C5192">
        <v>543211</v>
      </c>
      <c r="D5192" t="s">
        <v>8055</v>
      </c>
      <c r="E5192" t="s">
        <v>1326</v>
      </c>
    </row>
    <row r="5193" spans="2:5">
      <c r="B5193" t="s">
        <v>8056</v>
      </c>
      <c r="C5193">
        <v>543212</v>
      </c>
      <c r="D5193" t="s">
        <v>8057</v>
      </c>
      <c r="E5193" t="s">
        <v>1452</v>
      </c>
    </row>
    <row r="5194" spans="2:5">
      <c r="B5194" t="s">
        <v>8058</v>
      </c>
      <c r="C5194">
        <v>543213</v>
      </c>
      <c r="D5194" t="s">
        <v>8059</v>
      </c>
      <c r="E5194" t="s">
        <v>566</v>
      </c>
    </row>
    <row r="5195" spans="2:5">
      <c r="B5195" t="s">
        <v>8060</v>
      </c>
      <c r="C5195">
        <v>543214</v>
      </c>
      <c r="D5195" t="s">
        <v>8061</v>
      </c>
      <c r="E5195" t="s">
        <v>761</v>
      </c>
    </row>
    <row r="5196" spans="2:5">
      <c r="B5196" t="s">
        <v>8062</v>
      </c>
      <c r="C5196">
        <v>543217</v>
      </c>
      <c r="D5196" t="s">
        <v>8063</v>
      </c>
      <c r="E5196" t="s">
        <v>159</v>
      </c>
    </row>
    <row r="5197" spans="2:5">
      <c r="B5197" t="s">
        <v>8064</v>
      </c>
      <c r="C5197">
        <v>543218</v>
      </c>
      <c r="D5197" t="s">
        <v>8065</v>
      </c>
      <c r="E5197" t="s">
        <v>492</v>
      </c>
    </row>
    <row r="5198" spans="2:5">
      <c r="B5198" t="s">
        <v>8066</v>
      </c>
      <c r="C5198">
        <v>543219</v>
      </c>
      <c r="D5198" t="s">
        <v>8067</v>
      </c>
      <c r="E5198" t="s">
        <v>159</v>
      </c>
    </row>
    <row r="5199" spans="2:5">
      <c r="B5199" t="s">
        <v>8068</v>
      </c>
      <c r="C5199">
        <v>543220</v>
      </c>
      <c r="D5199" t="s">
        <v>8069</v>
      </c>
      <c r="E5199" t="s">
        <v>876</v>
      </c>
    </row>
    <row r="5200" spans="2:5">
      <c r="B5200" t="s">
        <v>8070</v>
      </c>
      <c r="C5200">
        <v>543221</v>
      </c>
      <c r="D5200" t="s">
        <v>8071</v>
      </c>
      <c r="E5200" t="s">
        <v>159</v>
      </c>
    </row>
    <row r="5201" spans="2:5">
      <c r="B5201" t="s">
        <v>8072</v>
      </c>
      <c r="C5201">
        <v>543222</v>
      </c>
      <c r="D5201" t="s">
        <v>8073</v>
      </c>
      <c r="E5201" t="s">
        <v>529</v>
      </c>
    </row>
    <row r="5202" spans="2:5">
      <c r="B5202" t="s">
        <v>8074</v>
      </c>
      <c r="C5202">
        <v>543223</v>
      </c>
      <c r="D5202" t="s">
        <v>4127</v>
      </c>
      <c r="E5202" t="s">
        <v>572</v>
      </c>
    </row>
    <row r="5203" spans="2:5">
      <c r="B5203" t="s">
        <v>8075</v>
      </c>
      <c r="C5203">
        <v>543224</v>
      </c>
      <c r="D5203" t="s">
        <v>8076</v>
      </c>
      <c r="E5203" t="s">
        <v>159</v>
      </c>
    </row>
    <row r="5204" spans="2:5">
      <c r="B5204" t="s">
        <v>8077</v>
      </c>
      <c r="C5204">
        <v>543225</v>
      </c>
      <c r="D5204" t="s">
        <v>8078</v>
      </c>
      <c r="E5204" t="s">
        <v>159</v>
      </c>
    </row>
    <row r="5205" spans="2:5">
      <c r="B5205" t="s">
        <v>8079</v>
      </c>
      <c r="C5205">
        <v>543226</v>
      </c>
      <c r="D5205" t="s">
        <v>8080</v>
      </c>
      <c r="E5205" t="s">
        <v>159</v>
      </c>
    </row>
    <row r="5206" spans="2:5">
      <c r="B5206" t="s">
        <v>8081</v>
      </c>
      <c r="C5206">
        <v>543227</v>
      </c>
      <c r="D5206" t="s">
        <v>8082</v>
      </c>
      <c r="E5206" t="s">
        <v>392</v>
      </c>
    </row>
    <row r="5207" spans="2:5">
      <c r="B5207" t="s">
        <v>8083</v>
      </c>
      <c r="C5207">
        <v>543228</v>
      </c>
      <c r="D5207" t="s">
        <v>8084</v>
      </c>
      <c r="E5207" t="s">
        <v>412</v>
      </c>
    </row>
    <row r="5208" spans="2:5">
      <c r="B5208" t="s">
        <v>8085</v>
      </c>
      <c r="C5208">
        <v>543230</v>
      </c>
      <c r="D5208" t="s">
        <v>8086</v>
      </c>
      <c r="E5208" t="s">
        <v>704</v>
      </c>
    </row>
    <row r="5209" spans="2:5">
      <c r="B5209" t="s">
        <v>8087</v>
      </c>
      <c r="C5209">
        <v>543231</v>
      </c>
      <c r="D5209" t="s">
        <v>8088</v>
      </c>
      <c r="E5209" t="s">
        <v>901</v>
      </c>
    </row>
    <row r="5210" spans="2:5">
      <c r="B5210" t="s">
        <v>8089</v>
      </c>
      <c r="C5210">
        <v>543232</v>
      </c>
      <c r="D5210" t="s">
        <v>8090</v>
      </c>
      <c r="E5210" t="s">
        <v>389</v>
      </c>
    </row>
    <row r="5211" spans="2:5">
      <c r="B5211" t="s">
        <v>8091</v>
      </c>
      <c r="C5211">
        <v>543233</v>
      </c>
      <c r="D5211" t="s">
        <v>8092</v>
      </c>
      <c r="E5211" t="s">
        <v>566</v>
      </c>
    </row>
    <row r="5212" spans="2:5">
      <c r="B5212" t="s">
        <v>8093</v>
      </c>
      <c r="C5212">
        <v>543234</v>
      </c>
      <c r="D5212" t="s">
        <v>8094</v>
      </c>
      <c r="E5212" t="s">
        <v>392</v>
      </c>
    </row>
    <row r="5213" spans="2:5">
      <c r="B5213" t="s">
        <v>8095</v>
      </c>
      <c r="C5213">
        <v>543235</v>
      </c>
      <c r="D5213" t="s">
        <v>8096</v>
      </c>
      <c r="E5213" t="s">
        <v>389</v>
      </c>
    </row>
    <row r="5214" spans="2:5">
      <c r="B5214" t="s">
        <v>8097</v>
      </c>
      <c r="C5214">
        <v>543236</v>
      </c>
      <c r="D5214" t="s">
        <v>8098</v>
      </c>
      <c r="E5214" t="s">
        <v>414</v>
      </c>
    </row>
    <row r="5215" spans="2:5">
      <c r="B5215" t="s">
        <v>8099</v>
      </c>
      <c r="C5215">
        <v>543237</v>
      </c>
      <c r="D5215" t="s">
        <v>8100</v>
      </c>
      <c r="E5215" t="s">
        <v>879</v>
      </c>
    </row>
    <row r="5216" spans="2:5">
      <c r="B5216" t="s">
        <v>8101</v>
      </c>
      <c r="C5216">
        <v>543238</v>
      </c>
      <c r="D5216" t="s">
        <v>8102</v>
      </c>
      <c r="E5216" t="s">
        <v>2812</v>
      </c>
    </row>
    <row r="5217" spans="2:5">
      <c r="B5217" t="s">
        <v>8103</v>
      </c>
      <c r="C5217">
        <v>543239</v>
      </c>
      <c r="D5217" t="s">
        <v>8104</v>
      </c>
      <c r="E5217" t="s">
        <v>526</v>
      </c>
    </row>
    <row r="5218" spans="2:5">
      <c r="B5218" t="s">
        <v>8105</v>
      </c>
      <c r="C5218">
        <v>543240</v>
      </c>
      <c r="D5218" t="s">
        <v>8106</v>
      </c>
      <c r="E5218" t="s">
        <v>804</v>
      </c>
    </row>
    <row r="5219" spans="2:5">
      <c r="B5219" t="s">
        <v>8107</v>
      </c>
      <c r="C5219">
        <v>543241</v>
      </c>
      <c r="D5219" t="s">
        <v>8108</v>
      </c>
      <c r="E5219" t="s">
        <v>492</v>
      </c>
    </row>
    <row r="5220" spans="2:5">
      <c r="B5220" t="s">
        <v>8109</v>
      </c>
      <c r="C5220">
        <v>543242</v>
      </c>
      <c r="D5220" t="s">
        <v>8110</v>
      </c>
      <c r="E5220" t="s">
        <v>492</v>
      </c>
    </row>
    <row r="5221" spans="2:5">
      <c r="B5221" t="s">
        <v>8111</v>
      </c>
      <c r="C5221">
        <v>543243</v>
      </c>
      <c r="D5221" t="s">
        <v>8112</v>
      </c>
      <c r="E5221" t="s">
        <v>724</v>
      </c>
    </row>
    <row r="5222" spans="2:5">
      <c r="B5222" t="s">
        <v>8113</v>
      </c>
      <c r="C5222">
        <v>543244</v>
      </c>
      <c r="D5222" t="s">
        <v>8114</v>
      </c>
      <c r="E5222" t="s">
        <v>421</v>
      </c>
    </row>
    <row r="5223" spans="2:5">
      <c r="B5223" t="s">
        <v>8115</v>
      </c>
      <c r="C5223">
        <v>500270</v>
      </c>
      <c r="D5223" t="s">
        <v>8116</v>
      </c>
      <c r="E5223" t="s">
        <v>8117</v>
      </c>
    </row>
    <row r="5224" spans="2:5">
      <c r="B5224" t="s">
        <v>8118</v>
      </c>
      <c r="C5224">
        <v>503685</v>
      </c>
      <c r="D5224" t="s">
        <v>8119</v>
      </c>
      <c r="E5224" t="s">
        <v>8120</v>
      </c>
    </row>
    <row r="5225" spans="2:5">
      <c r="B5225" t="s">
        <v>8121</v>
      </c>
      <c r="C5225">
        <v>505100</v>
      </c>
      <c r="D5225" t="s">
        <v>8122</v>
      </c>
      <c r="E5225" t="s">
        <v>8123</v>
      </c>
    </row>
    <row r="5226" spans="2:5">
      <c r="B5226" t="s">
        <v>8124</v>
      </c>
      <c r="C5226">
        <v>506580</v>
      </c>
      <c r="D5226" t="s">
        <v>8125</v>
      </c>
      <c r="E5226" t="s">
        <v>8126</v>
      </c>
    </row>
    <row r="5227" spans="2:5">
      <c r="B5227" t="s">
        <v>8127</v>
      </c>
      <c r="C5227">
        <v>509069</v>
      </c>
      <c r="D5227" t="s">
        <v>8128</v>
      </c>
      <c r="E5227" t="s">
        <v>8129</v>
      </c>
    </row>
    <row r="5228" spans="2:5">
      <c r="B5228" t="s">
        <v>8130</v>
      </c>
      <c r="C5228">
        <v>509960</v>
      </c>
      <c r="D5228" t="s">
        <v>8131</v>
      </c>
      <c r="E5228" t="s">
        <v>8132</v>
      </c>
    </row>
    <row r="5229" spans="2:5">
      <c r="B5229" t="s">
        <v>8133</v>
      </c>
      <c r="C5229">
        <v>511016</v>
      </c>
      <c r="D5229" t="s">
        <v>8134</v>
      </c>
      <c r="E5229" t="s">
        <v>8135</v>
      </c>
    </row>
    <row r="5230" spans="2:5">
      <c r="B5230" t="s">
        <v>8136</v>
      </c>
      <c r="C5230">
        <v>511194</v>
      </c>
      <c r="D5230" t="s">
        <v>8137</v>
      </c>
      <c r="E5230" t="s">
        <v>7361</v>
      </c>
    </row>
    <row r="5231" spans="2:5">
      <c r="B5231" t="s">
        <v>8138</v>
      </c>
      <c r="C5231">
        <v>512097</v>
      </c>
      <c r="D5231" t="s">
        <v>8139</v>
      </c>
      <c r="E5231" t="s">
        <v>8140</v>
      </c>
    </row>
    <row r="5232" spans="2:5">
      <c r="B5232" t="s">
        <v>8141</v>
      </c>
      <c r="C5232">
        <v>512115</v>
      </c>
      <c r="D5232" t="s">
        <v>8142</v>
      </c>
      <c r="E5232" t="s">
        <v>8140</v>
      </c>
    </row>
    <row r="5233" spans="2:5">
      <c r="B5233" t="s">
        <v>8143</v>
      </c>
      <c r="C5233">
        <v>514260</v>
      </c>
      <c r="D5233" t="s">
        <v>8144</v>
      </c>
      <c r="E5233" t="s">
        <v>8117</v>
      </c>
    </row>
    <row r="5234" spans="2:5">
      <c r="B5234" t="s">
        <v>8145</v>
      </c>
      <c r="C5234">
        <v>523309</v>
      </c>
      <c r="D5234" t="s">
        <v>8146</v>
      </c>
      <c r="E5234" t="s">
        <v>8147</v>
      </c>
    </row>
    <row r="5235" spans="2:5">
      <c r="B5235" t="s">
        <v>8148</v>
      </c>
      <c r="C5235">
        <v>523868</v>
      </c>
      <c r="D5235" t="s">
        <v>8149</v>
      </c>
      <c r="E5235" t="s">
        <v>414</v>
      </c>
    </row>
    <row r="5236" spans="2:5">
      <c r="B5236" t="s">
        <v>8150</v>
      </c>
      <c r="C5236">
        <v>524046</v>
      </c>
      <c r="D5236" t="s">
        <v>8151</v>
      </c>
      <c r="E5236" t="s">
        <v>8152</v>
      </c>
    </row>
    <row r="5237" spans="2:5">
      <c r="B5237" t="s">
        <v>8153</v>
      </c>
      <c r="C5237">
        <v>526345</v>
      </c>
      <c r="D5237" t="s">
        <v>8154</v>
      </c>
      <c r="E5237" t="s">
        <v>466</v>
      </c>
    </row>
    <row r="5238" spans="2:5">
      <c r="B5238" t="s">
        <v>8155</v>
      </c>
      <c r="C5238">
        <v>526468</v>
      </c>
      <c r="D5238" t="s">
        <v>8156</v>
      </c>
      <c r="E5238" t="s">
        <v>8157</v>
      </c>
    </row>
    <row r="5239" spans="2:5">
      <c r="B5239" t="s">
        <v>8158</v>
      </c>
      <c r="C5239">
        <v>526677</v>
      </c>
      <c r="D5239" t="s">
        <v>8159</v>
      </c>
      <c r="E5239" t="s">
        <v>511</v>
      </c>
    </row>
    <row r="5240" spans="2:5">
      <c r="B5240" t="s">
        <v>8160</v>
      </c>
      <c r="C5240">
        <v>526877</v>
      </c>
      <c r="D5240" t="s">
        <v>8161</v>
      </c>
      <c r="E5240" t="s">
        <v>8140</v>
      </c>
    </row>
    <row r="5241" spans="2:5">
      <c r="B5241" t="s">
        <v>8162</v>
      </c>
      <c r="C5241">
        <v>530027</v>
      </c>
      <c r="D5241" t="s">
        <v>8163</v>
      </c>
      <c r="E5241" t="s">
        <v>620</v>
      </c>
    </row>
    <row r="5242" spans="2:5">
      <c r="B5242" t="s">
        <v>8164</v>
      </c>
      <c r="C5242">
        <v>531240</v>
      </c>
      <c r="D5242" t="s">
        <v>8165</v>
      </c>
      <c r="E5242" t="s">
        <v>8140</v>
      </c>
    </row>
    <row r="5243" spans="2:5">
      <c r="B5243" t="s">
        <v>8166</v>
      </c>
      <c r="C5243">
        <v>531399</v>
      </c>
      <c r="D5243" t="s">
        <v>8167</v>
      </c>
      <c r="E5243" t="s">
        <v>8123</v>
      </c>
    </row>
    <row r="5244" spans="2:5">
      <c r="B5244" t="s">
        <v>8168</v>
      </c>
      <c r="C5244">
        <v>531812</v>
      </c>
      <c r="D5244" t="s">
        <v>8169</v>
      </c>
      <c r="E5244" t="s">
        <v>8135</v>
      </c>
    </row>
    <row r="5245" spans="2:5">
      <c r="B5245" t="s">
        <v>8170</v>
      </c>
      <c r="C5245">
        <v>532019</v>
      </c>
      <c r="D5245" t="s">
        <v>8171</v>
      </c>
      <c r="E5245" t="s">
        <v>8172</v>
      </c>
    </row>
    <row r="5246" spans="2:5">
      <c r="B5246" t="s">
        <v>8173</v>
      </c>
      <c r="C5246">
        <v>532335</v>
      </c>
      <c r="D5246" t="s">
        <v>8174</v>
      </c>
      <c r="E5246" t="s">
        <v>2225</v>
      </c>
    </row>
    <row r="5247" spans="2:5">
      <c r="B5247" t="s">
        <v>8175</v>
      </c>
      <c r="C5247">
        <v>537709</v>
      </c>
      <c r="D5247" t="s">
        <v>8176</v>
      </c>
      <c r="E5247" t="s">
        <v>1105</v>
      </c>
    </row>
    <row r="5248" spans="2:5">
      <c r="B5248" t="s">
        <v>8177</v>
      </c>
      <c r="C5248">
        <v>543229</v>
      </c>
      <c r="D5248" t="s">
        <v>8178</v>
      </c>
      <c r="E5248" t="s">
        <v>8179</v>
      </c>
    </row>
    <row r="5249" spans="2:5">
      <c r="B5249" t="s">
        <v>8180</v>
      </c>
      <c r="C5249">
        <v>543245</v>
      </c>
      <c r="D5249" t="s">
        <v>8181</v>
      </c>
      <c r="E5249" t="s">
        <v>444</v>
      </c>
    </row>
    <row r="5250" spans="2:5">
      <c r="B5250" t="s">
        <v>8182</v>
      </c>
      <c r="C5250">
        <v>543246</v>
      </c>
      <c r="D5250" t="s">
        <v>8183</v>
      </c>
      <c r="E5250" t="s">
        <v>159</v>
      </c>
    </row>
    <row r="5251" spans="2:5">
      <c r="B5251" t="s">
        <v>8184</v>
      </c>
      <c r="C5251">
        <v>543247</v>
      </c>
      <c r="D5251" t="s">
        <v>8185</v>
      </c>
      <c r="E5251" t="s">
        <v>8120</v>
      </c>
    </row>
    <row r="5252" spans="2:5">
      <c r="B5252" t="s">
        <v>8186</v>
      </c>
      <c r="C5252">
        <v>543248</v>
      </c>
      <c r="D5252" t="s">
        <v>8187</v>
      </c>
      <c r="E5252" t="s">
        <v>895</v>
      </c>
    </row>
    <row r="5253" spans="2:5">
      <c r="B5253" t="s">
        <v>8188</v>
      </c>
      <c r="C5253">
        <v>543249</v>
      </c>
      <c r="D5253" t="s">
        <v>8189</v>
      </c>
      <c r="E5253" t="s">
        <v>8190</v>
      </c>
    </row>
    <row r="5254" spans="2:5">
      <c r="B5254" t="s">
        <v>8191</v>
      </c>
      <c r="C5254">
        <v>543251</v>
      </c>
      <c r="D5254" t="s">
        <v>8192</v>
      </c>
      <c r="E5254" t="s">
        <v>8190</v>
      </c>
    </row>
    <row r="5255" spans="2:5">
      <c r="B5255" t="s">
        <v>8193</v>
      </c>
      <c r="C5255">
        <v>543252</v>
      </c>
      <c r="D5255" t="s">
        <v>8194</v>
      </c>
      <c r="E5255" t="s">
        <v>566</v>
      </c>
    </row>
    <row r="5256" spans="2:5">
      <c r="B5256" t="s">
        <v>8195</v>
      </c>
      <c r="C5256">
        <v>543253</v>
      </c>
      <c r="D5256" t="s">
        <v>8196</v>
      </c>
      <c r="E5256" t="s">
        <v>466</v>
      </c>
    </row>
    <row r="5257" spans="2:5">
      <c r="B5257" t="s">
        <v>8197</v>
      </c>
      <c r="C5257">
        <v>543254</v>
      </c>
      <c r="D5257" t="s">
        <v>8198</v>
      </c>
      <c r="E5257" t="s">
        <v>8199</v>
      </c>
    </row>
    <row r="5258" spans="2:5">
      <c r="B5258" t="s">
        <v>8200</v>
      </c>
      <c r="C5258">
        <v>543255</v>
      </c>
      <c r="D5258" t="s">
        <v>8201</v>
      </c>
      <c r="E5258" t="s">
        <v>159</v>
      </c>
    </row>
    <row r="5259" spans="2:5">
      <c r="B5259" t="s">
        <v>8202</v>
      </c>
      <c r="C5259">
        <v>543256</v>
      </c>
      <c r="D5259" t="s">
        <v>8203</v>
      </c>
      <c r="E5259" t="s">
        <v>8204</v>
      </c>
    </row>
    <row r="5260" spans="2:5">
      <c r="B5260" t="s">
        <v>8205</v>
      </c>
      <c r="C5260">
        <v>543257</v>
      </c>
      <c r="D5260" t="s">
        <v>8206</v>
      </c>
      <c r="E5260" t="s">
        <v>8207</v>
      </c>
    </row>
    <row r="5261" spans="2:5">
      <c r="B5261" t="s">
        <v>8208</v>
      </c>
      <c r="C5261">
        <v>543258</v>
      </c>
      <c r="D5261" t="s">
        <v>8209</v>
      </c>
      <c r="E5261" t="s">
        <v>8210</v>
      </c>
    </row>
    <row r="5262" spans="2:5">
      <c r="B5262" t="s">
        <v>8211</v>
      </c>
      <c r="C5262">
        <v>543259</v>
      </c>
      <c r="D5262" t="s">
        <v>8212</v>
      </c>
      <c r="E5262" t="s">
        <v>8213</v>
      </c>
    </row>
    <row r="5263" spans="2:5">
      <c r="B5263" t="s">
        <v>8214</v>
      </c>
      <c r="C5263">
        <v>543260</v>
      </c>
      <c r="D5263" t="s">
        <v>8215</v>
      </c>
      <c r="E5263" t="s">
        <v>1171</v>
      </c>
    </row>
    <row r="5264" spans="2:5">
      <c r="B5264" t="s">
        <v>8216</v>
      </c>
      <c r="C5264">
        <v>543261</v>
      </c>
      <c r="D5264" t="s">
        <v>8217</v>
      </c>
      <c r="E5264" t="s">
        <v>8218</v>
      </c>
    </row>
    <row r="5265" spans="2:5">
      <c r="B5265" t="s">
        <v>8219</v>
      </c>
      <c r="C5265">
        <v>543262</v>
      </c>
      <c r="D5265" t="s">
        <v>8220</v>
      </c>
      <c r="E5265" t="s">
        <v>440</v>
      </c>
    </row>
    <row r="5266" spans="2:5">
      <c r="B5266" t="s">
        <v>8221</v>
      </c>
      <c r="C5266">
        <v>543263</v>
      </c>
      <c r="D5266" t="s">
        <v>8222</v>
      </c>
      <c r="E5266" t="s">
        <v>8223</v>
      </c>
    </row>
    <row r="5267" spans="2:5">
      <c r="B5267" t="s">
        <v>8224</v>
      </c>
      <c r="C5267">
        <v>543264</v>
      </c>
      <c r="D5267" t="s">
        <v>8225</v>
      </c>
      <c r="E5267" t="s">
        <v>8226</v>
      </c>
    </row>
    <row r="5268" spans="2:5">
      <c r="B5268" t="s">
        <v>8227</v>
      </c>
      <c r="C5268">
        <v>543265</v>
      </c>
      <c r="D5268" t="s">
        <v>8228</v>
      </c>
      <c r="E5268" t="s">
        <v>1353</v>
      </c>
    </row>
    <row r="5269" spans="2:5">
      <c r="B5269" t="s">
        <v>8229</v>
      </c>
      <c r="C5269">
        <v>543266</v>
      </c>
      <c r="D5269" t="s">
        <v>8230</v>
      </c>
      <c r="E5269" t="s">
        <v>8126</v>
      </c>
    </row>
    <row r="5270" spans="2:5">
      <c r="B5270" t="s">
        <v>8231</v>
      </c>
      <c r="C5270">
        <v>543267</v>
      </c>
      <c r="D5270" t="s">
        <v>8232</v>
      </c>
      <c r="E5270" t="s">
        <v>1105</v>
      </c>
    </row>
    <row r="5271" spans="2:5">
      <c r="B5271" t="s">
        <v>8233</v>
      </c>
      <c r="C5271">
        <v>543269</v>
      </c>
      <c r="D5271" t="s">
        <v>8234</v>
      </c>
      <c r="E5271" t="s">
        <v>8235</v>
      </c>
    </row>
    <row r="5272" spans="2:5">
      <c r="B5272" t="s">
        <v>8236</v>
      </c>
      <c r="C5272">
        <v>543270</v>
      </c>
      <c r="D5272" t="s">
        <v>8237</v>
      </c>
      <c r="E5272" t="s">
        <v>8238</v>
      </c>
    </row>
    <row r="5273" spans="2:5">
      <c r="B5273" t="s">
        <v>8239</v>
      </c>
      <c r="C5273">
        <v>543271</v>
      </c>
      <c r="D5273" t="s">
        <v>8240</v>
      </c>
      <c r="E5273" t="s">
        <v>566</v>
      </c>
    </row>
    <row r="5274" spans="2:5">
      <c r="B5274" t="s">
        <v>8241</v>
      </c>
      <c r="C5274">
        <v>543272</v>
      </c>
      <c r="D5274" t="s">
        <v>8242</v>
      </c>
      <c r="E5274" t="s">
        <v>8243</v>
      </c>
    </row>
    <row r="5275" spans="2:5">
      <c r="B5275" t="s">
        <v>8244</v>
      </c>
      <c r="C5275">
        <v>543273</v>
      </c>
      <c r="D5275" t="s">
        <v>8245</v>
      </c>
      <c r="E5275" t="s">
        <v>1654</v>
      </c>
    </row>
    <row r="5276" spans="2:5">
      <c r="B5276" t="s">
        <v>8246</v>
      </c>
      <c r="C5276">
        <v>543274</v>
      </c>
      <c r="D5276" t="s">
        <v>8247</v>
      </c>
      <c r="E5276" t="s">
        <v>8117</v>
      </c>
    </row>
    <row r="5277" spans="2:5">
      <c r="B5277" t="s">
        <v>8248</v>
      </c>
      <c r="C5277">
        <v>543275</v>
      </c>
      <c r="D5277" t="s">
        <v>8249</v>
      </c>
      <c r="E5277" t="s">
        <v>566</v>
      </c>
    </row>
    <row r="5278" spans="2:5">
      <c r="B5278" t="s">
        <v>8250</v>
      </c>
      <c r="C5278">
        <v>543276</v>
      </c>
      <c r="D5278" t="s">
        <v>8251</v>
      </c>
      <c r="E5278" t="s">
        <v>8123</v>
      </c>
    </row>
    <row r="5279" spans="2:5">
      <c r="B5279" t="s">
        <v>8252</v>
      </c>
      <c r="C5279">
        <v>543277</v>
      </c>
      <c r="D5279" t="s">
        <v>8253</v>
      </c>
      <c r="E5279" t="s">
        <v>566</v>
      </c>
    </row>
    <row r="5280" spans="2:5">
      <c r="B5280" t="s">
        <v>8254</v>
      </c>
      <c r="C5280">
        <v>543278</v>
      </c>
      <c r="D5280" t="s">
        <v>8255</v>
      </c>
      <c r="E5280" t="s">
        <v>8157</v>
      </c>
    </row>
    <row r="5281" spans="2:5">
      <c r="B5281" t="s">
        <v>8256</v>
      </c>
      <c r="C5281">
        <v>543279</v>
      </c>
      <c r="D5281" t="s">
        <v>8257</v>
      </c>
      <c r="E5281" t="s">
        <v>8258</v>
      </c>
    </row>
    <row r="5282" spans="2:5">
      <c r="B5282" t="s">
        <v>8259</v>
      </c>
      <c r="C5282">
        <v>543280</v>
      </c>
      <c r="D5282" t="s">
        <v>8260</v>
      </c>
      <c r="E5282" t="s">
        <v>8261</v>
      </c>
    </row>
    <row r="5283" spans="2:5">
      <c r="B5283" t="s">
        <v>8262</v>
      </c>
      <c r="C5283">
        <v>543281</v>
      </c>
      <c r="D5283" t="s">
        <v>8263</v>
      </c>
      <c r="E5283" t="s">
        <v>8264</v>
      </c>
    </row>
    <row r="5284" spans="2:5">
      <c r="B5284" t="s">
        <v>8265</v>
      </c>
      <c r="C5284">
        <v>543282</v>
      </c>
      <c r="D5284" t="s">
        <v>8266</v>
      </c>
      <c r="E5284" t="s">
        <v>8235</v>
      </c>
    </row>
    <row r="5285" spans="2:5">
      <c r="B5285" t="s">
        <v>8267</v>
      </c>
      <c r="C5285">
        <v>543283</v>
      </c>
      <c r="D5285" t="s">
        <v>8268</v>
      </c>
      <c r="E5285" t="s">
        <v>895</v>
      </c>
    </row>
    <row r="5286" spans="2:5">
      <c r="B5286" t="s">
        <v>8269</v>
      </c>
      <c r="C5286">
        <v>543284</v>
      </c>
      <c r="D5286" t="s">
        <v>8270</v>
      </c>
      <c r="E5286" t="s">
        <v>490</v>
      </c>
    </row>
    <row r="5287" spans="2:5">
      <c r="B5287" t="s">
        <v>8271</v>
      </c>
      <c r="C5287">
        <v>543285</v>
      </c>
      <c r="D5287" t="s">
        <v>8272</v>
      </c>
      <c r="E5287" t="s">
        <v>8273</v>
      </c>
    </row>
    <row r="5288" spans="2:5">
      <c r="B5288" t="s">
        <v>8274</v>
      </c>
      <c r="C5288">
        <v>543286</v>
      </c>
      <c r="D5288" t="s">
        <v>8275</v>
      </c>
      <c r="E5288" t="s">
        <v>486</v>
      </c>
    </row>
    <row r="5289" spans="2:5">
      <c r="B5289" t="s">
        <v>8276</v>
      </c>
      <c r="C5289">
        <v>543287</v>
      </c>
      <c r="D5289" t="s">
        <v>8277</v>
      </c>
      <c r="E5289" t="s">
        <v>8190</v>
      </c>
    </row>
    <row r="5290" spans="2:5">
      <c r="B5290" t="s">
        <v>8278</v>
      </c>
      <c r="C5290">
        <v>543288</v>
      </c>
      <c r="D5290" t="s">
        <v>1915</v>
      </c>
      <c r="E5290" t="s">
        <v>8279</v>
      </c>
    </row>
    <row r="5291" spans="2:5">
      <c r="B5291" t="s">
        <v>8280</v>
      </c>
      <c r="C5291">
        <v>543289</v>
      </c>
      <c r="D5291" t="s">
        <v>8281</v>
      </c>
      <c r="E5291" t="s">
        <v>511</v>
      </c>
    </row>
    <row r="5292" spans="2:5">
      <c r="B5292" t="s">
        <v>8282</v>
      </c>
      <c r="C5292">
        <v>543290</v>
      </c>
      <c r="D5292" t="s">
        <v>8283</v>
      </c>
      <c r="E5292" t="s">
        <v>8284</v>
      </c>
    </row>
    <row r="5293" spans="2:5">
      <c r="B5293" t="s">
        <v>8285</v>
      </c>
      <c r="C5293">
        <v>543291</v>
      </c>
      <c r="D5293" t="s">
        <v>8286</v>
      </c>
      <c r="E5293" t="s">
        <v>159</v>
      </c>
    </row>
    <row r="5294" spans="2:5">
      <c r="B5294" t="s">
        <v>8287</v>
      </c>
      <c r="C5294">
        <v>543292</v>
      </c>
      <c r="D5294" t="s">
        <v>8288</v>
      </c>
      <c r="E5294" t="s">
        <v>159</v>
      </c>
    </row>
    <row r="5295" spans="2:5">
      <c r="B5295" t="s">
        <v>8289</v>
      </c>
      <c r="C5295">
        <v>543297</v>
      </c>
      <c r="D5295" t="s">
        <v>8290</v>
      </c>
      <c r="E5295" t="s">
        <v>449</v>
      </c>
    </row>
    <row r="5296" spans="2:5">
      <c r="B5296" t="s">
        <v>8291</v>
      </c>
      <c r="C5296">
        <v>543298</v>
      </c>
      <c r="D5296" t="s">
        <v>8292</v>
      </c>
      <c r="E5296" t="s">
        <v>444</v>
      </c>
    </row>
    <row r="5297" spans="2:5">
      <c r="B5297" t="s">
        <v>8293</v>
      </c>
      <c r="C5297">
        <v>543299</v>
      </c>
      <c r="D5297" t="s">
        <v>8294</v>
      </c>
      <c r="E5297" t="s">
        <v>8295</v>
      </c>
    </row>
    <row r="5298" spans="2:5">
      <c r="B5298" t="s">
        <v>8296</v>
      </c>
      <c r="C5298">
        <v>543300</v>
      </c>
      <c r="D5298" t="s">
        <v>8297</v>
      </c>
      <c r="E5298" t="s">
        <v>8123</v>
      </c>
    </row>
    <row r="5299" spans="2:5">
      <c r="B5299" t="s">
        <v>8298</v>
      </c>
      <c r="C5299">
        <v>543305</v>
      </c>
      <c r="D5299" t="s">
        <v>8299</v>
      </c>
      <c r="E5299" t="s">
        <v>490</v>
      </c>
    </row>
    <row r="5300" spans="2:5">
      <c r="B5300" t="s">
        <v>8300</v>
      </c>
      <c r="C5300">
        <v>543306</v>
      </c>
      <c r="D5300" t="s">
        <v>8301</v>
      </c>
      <c r="E5300" t="s">
        <v>8302</v>
      </c>
    </row>
    <row r="5301" spans="2:5">
      <c r="B5301" t="s">
        <v>8303</v>
      </c>
      <c r="C5301">
        <v>543308</v>
      </c>
      <c r="D5301" t="s">
        <v>8304</v>
      </c>
      <c r="E5301" t="s">
        <v>8305</v>
      </c>
    </row>
    <row r="5302" spans="2:5">
      <c r="B5302" t="s">
        <v>8306</v>
      </c>
      <c r="C5302">
        <v>543309</v>
      </c>
      <c r="D5302" t="s">
        <v>8307</v>
      </c>
      <c r="E5302" t="s">
        <v>8308</v>
      </c>
    </row>
    <row r="5303" spans="2:5">
      <c r="B5303" t="s">
        <v>8309</v>
      </c>
      <c r="C5303">
        <v>543310</v>
      </c>
      <c r="D5303" t="s">
        <v>8310</v>
      </c>
      <c r="E5303" t="s">
        <v>604</v>
      </c>
    </row>
    <row r="5304" spans="2:5">
      <c r="B5304" t="s">
        <v>8311</v>
      </c>
      <c r="C5304">
        <v>543311</v>
      </c>
      <c r="D5304" t="s">
        <v>8312</v>
      </c>
      <c r="E5304" t="s">
        <v>8126</v>
      </c>
    </row>
    <row r="5305" spans="2:5">
      <c r="B5305" t="s">
        <v>8313</v>
      </c>
      <c r="C5305">
        <v>543312</v>
      </c>
      <c r="D5305" t="s">
        <v>2330</v>
      </c>
      <c r="E5305" t="s">
        <v>8235</v>
      </c>
    </row>
    <row r="5306" spans="2:5">
      <c r="B5306" t="s">
        <v>8314</v>
      </c>
      <c r="C5306">
        <v>543317</v>
      </c>
      <c r="D5306" t="s">
        <v>8315</v>
      </c>
      <c r="E5306" t="s">
        <v>8316</v>
      </c>
    </row>
    <row r="5307" spans="2:5">
      <c r="B5307" t="s">
        <v>8317</v>
      </c>
      <c r="C5307">
        <v>543318</v>
      </c>
      <c r="D5307" t="s">
        <v>8318</v>
      </c>
      <c r="E5307" t="s">
        <v>454</v>
      </c>
    </row>
    <row r="5308" spans="2:5">
      <c r="B5308" t="s">
        <v>8319</v>
      </c>
      <c r="C5308">
        <v>543319</v>
      </c>
      <c r="D5308" t="s">
        <v>8320</v>
      </c>
      <c r="E5308" t="s">
        <v>8140</v>
      </c>
    </row>
    <row r="5309" spans="2:5">
      <c r="B5309" t="s">
        <v>8321</v>
      </c>
      <c r="C5309">
        <v>543320</v>
      </c>
      <c r="D5309" t="s">
        <v>8322</v>
      </c>
      <c r="E5309" t="s">
        <v>8323</v>
      </c>
    </row>
    <row r="5310" spans="2:5">
      <c r="B5310" t="s">
        <v>8324</v>
      </c>
      <c r="C5310">
        <v>543321</v>
      </c>
      <c r="D5310" t="s">
        <v>8325</v>
      </c>
      <c r="E5310" t="s">
        <v>566</v>
      </c>
    </row>
    <row r="5311" spans="2:5">
      <c r="B5311" t="s">
        <v>8326</v>
      </c>
      <c r="C5311">
        <v>543322</v>
      </c>
      <c r="D5311" t="s">
        <v>8327</v>
      </c>
      <c r="E5311" t="s">
        <v>444</v>
      </c>
    </row>
    <row r="5312" spans="2:5">
      <c r="B5312" t="s">
        <v>8328</v>
      </c>
      <c r="C5312">
        <v>543323</v>
      </c>
      <c r="D5312" t="s">
        <v>8329</v>
      </c>
      <c r="E5312" t="s">
        <v>159</v>
      </c>
    </row>
    <row r="5313" spans="2:5">
      <c r="B5313" t="s">
        <v>8330</v>
      </c>
      <c r="C5313">
        <v>543324</v>
      </c>
      <c r="D5313" t="s">
        <v>8331</v>
      </c>
      <c r="E5313" t="s">
        <v>8332</v>
      </c>
    </row>
    <row r="5314" spans="2:5">
      <c r="B5314" t="s">
        <v>8333</v>
      </c>
      <c r="C5314">
        <v>543325</v>
      </c>
      <c r="D5314" t="s">
        <v>8334</v>
      </c>
      <c r="E5314" t="s">
        <v>8123</v>
      </c>
    </row>
    <row r="5315" spans="2:5">
      <c r="B5315" t="s">
        <v>8335</v>
      </c>
      <c r="C5315">
        <v>543326</v>
      </c>
      <c r="D5315" t="s">
        <v>8336</v>
      </c>
      <c r="E5315" t="s">
        <v>159</v>
      </c>
    </row>
    <row r="5316" spans="2:5">
      <c r="B5316" t="s">
        <v>8337</v>
      </c>
      <c r="C5316">
        <v>543327</v>
      </c>
      <c r="D5316" t="s">
        <v>8338</v>
      </c>
      <c r="E5316" t="s">
        <v>8339</v>
      </c>
    </row>
    <row r="5317" spans="2:5">
      <c r="B5317" t="s">
        <v>8340</v>
      </c>
      <c r="C5317">
        <v>543328</v>
      </c>
      <c r="D5317" t="s">
        <v>8341</v>
      </c>
      <c r="E5317" t="s">
        <v>8342</v>
      </c>
    </row>
    <row r="5318" spans="2:5">
      <c r="B5318" t="s">
        <v>8343</v>
      </c>
      <c r="C5318">
        <v>543329</v>
      </c>
      <c r="D5318" t="s">
        <v>8344</v>
      </c>
      <c r="E5318" t="s">
        <v>444</v>
      </c>
    </row>
    <row r="5319" spans="2:5">
      <c r="B5319" t="s">
        <v>8345</v>
      </c>
      <c r="C5319">
        <v>543330</v>
      </c>
      <c r="D5319" t="s">
        <v>8346</v>
      </c>
      <c r="E5319" t="s">
        <v>895</v>
      </c>
    </row>
    <row r="5320" spans="2:5">
      <c r="B5320" t="s">
        <v>8347</v>
      </c>
      <c r="C5320">
        <v>543331</v>
      </c>
      <c r="D5320" t="s">
        <v>8348</v>
      </c>
      <c r="E5320" t="s">
        <v>8126</v>
      </c>
    </row>
    <row r="5321" spans="2:5">
      <c r="B5321" t="s">
        <v>8349</v>
      </c>
      <c r="C5321">
        <v>543332</v>
      </c>
      <c r="D5321" t="s">
        <v>8350</v>
      </c>
      <c r="E5321" t="s">
        <v>566</v>
      </c>
    </row>
    <row r="5322" spans="2:5">
      <c r="B5322" t="s">
        <v>8351</v>
      </c>
      <c r="C5322">
        <v>543333</v>
      </c>
      <c r="D5322" t="s">
        <v>8352</v>
      </c>
      <c r="E5322" t="s">
        <v>8323</v>
      </c>
    </row>
    <row r="5323" spans="2:5">
      <c r="B5323" t="s">
        <v>8353</v>
      </c>
      <c r="C5323">
        <v>543334</v>
      </c>
      <c r="D5323" t="s">
        <v>8354</v>
      </c>
      <c r="E5323" t="s">
        <v>419</v>
      </c>
    </row>
    <row r="5324" spans="2:5">
      <c r="B5324" t="s">
        <v>8355</v>
      </c>
      <c r="C5324">
        <v>543335</v>
      </c>
      <c r="D5324" t="s">
        <v>8356</v>
      </c>
      <c r="E5324" t="s">
        <v>8213</v>
      </c>
    </row>
    <row r="5325" spans="2:5">
      <c r="B5325" t="s">
        <v>8357</v>
      </c>
      <c r="C5325">
        <v>543336</v>
      </c>
      <c r="D5325" t="s">
        <v>8358</v>
      </c>
      <c r="E5325" t="s">
        <v>454</v>
      </c>
    </row>
    <row r="5326" spans="2:5">
      <c r="B5326" t="s">
        <v>8359</v>
      </c>
      <c r="C5326">
        <v>543341</v>
      </c>
      <c r="D5326" t="s">
        <v>8360</v>
      </c>
      <c r="E5326" t="s">
        <v>8361</v>
      </c>
    </row>
    <row r="5327" spans="2:5">
      <c r="B5327" t="s">
        <v>8362</v>
      </c>
      <c r="C5327">
        <v>543346</v>
      </c>
      <c r="D5327" t="s">
        <v>8363</v>
      </c>
      <c r="E5327" t="s">
        <v>8305</v>
      </c>
    </row>
    <row r="5328" spans="2:5">
      <c r="B5328" t="s">
        <v>8364</v>
      </c>
      <c r="C5328">
        <v>543347</v>
      </c>
      <c r="D5328" t="s">
        <v>8365</v>
      </c>
      <c r="E5328" t="s">
        <v>159</v>
      </c>
    </row>
    <row r="5329" spans="2:5">
      <c r="B5329" t="s">
        <v>8366</v>
      </c>
      <c r="C5329">
        <v>543348</v>
      </c>
      <c r="D5329" t="s">
        <v>8367</v>
      </c>
      <c r="E5329" t="s">
        <v>159</v>
      </c>
    </row>
    <row r="5330" spans="2:5">
      <c r="B5330" t="s">
        <v>8368</v>
      </c>
      <c r="C5330">
        <v>543349</v>
      </c>
      <c r="D5330" t="s">
        <v>8369</v>
      </c>
      <c r="E5330" t="s">
        <v>444</v>
      </c>
    </row>
    <row r="5331" spans="2:5">
      <c r="B5331" t="s">
        <v>8370</v>
      </c>
      <c r="C5331">
        <v>543350</v>
      </c>
      <c r="D5331" t="s">
        <v>8371</v>
      </c>
      <c r="E5331" t="s">
        <v>8342</v>
      </c>
    </row>
    <row r="5332" spans="2:5">
      <c r="B5332" t="s">
        <v>8372</v>
      </c>
      <c r="C5332">
        <v>543351</v>
      </c>
      <c r="D5332" t="s">
        <v>8373</v>
      </c>
      <c r="E5332" t="s">
        <v>8235</v>
      </c>
    </row>
    <row r="5333" spans="2:5">
      <c r="B5333" t="s">
        <v>8374</v>
      </c>
      <c r="C5333">
        <v>543352</v>
      </c>
      <c r="D5333" t="s">
        <v>8375</v>
      </c>
      <c r="E5333" t="s">
        <v>8376</v>
      </c>
    </row>
    <row r="5334" spans="2:5">
      <c r="B5334" t="s">
        <v>8377</v>
      </c>
      <c r="C5334">
        <v>543357</v>
      </c>
      <c r="D5334" t="s">
        <v>8378</v>
      </c>
      <c r="E5334" t="s">
        <v>159</v>
      </c>
    </row>
    <row r="5335" spans="2:5">
      <c r="B5335" t="s">
        <v>8379</v>
      </c>
      <c r="C5335">
        <v>543358</v>
      </c>
      <c r="D5335" t="s">
        <v>8380</v>
      </c>
      <c r="E5335" t="s">
        <v>8123</v>
      </c>
    </row>
    <row r="5336" spans="2:5">
      <c r="B5336" t="s">
        <v>8381</v>
      </c>
      <c r="C5336">
        <v>543363</v>
      </c>
      <c r="D5336" t="s">
        <v>8382</v>
      </c>
      <c r="E5336" t="s">
        <v>8226</v>
      </c>
    </row>
    <row r="5337" spans="2:5">
      <c r="B5337" t="s">
        <v>8383</v>
      </c>
      <c r="C5337">
        <v>543364</v>
      </c>
      <c r="D5337" t="s">
        <v>8384</v>
      </c>
      <c r="E5337" t="s">
        <v>8316</v>
      </c>
    </row>
    <row r="5338" spans="2:5">
      <c r="B5338" t="s">
        <v>8385</v>
      </c>
      <c r="C5338">
        <v>543365</v>
      </c>
      <c r="D5338" t="s">
        <v>8386</v>
      </c>
      <c r="E5338" t="s">
        <v>159</v>
      </c>
    </row>
    <row r="5339" spans="2:5">
      <c r="B5339" t="s">
        <v>8387</v>
      </c>
      <c r="C5339">
        <v>543366</v>
      </c>
      <c r="D5339" t="s">
        <v>8388</v>
      </c>
      <c r="E5339" t="s">
        <v>8190</v>
      </c>
    </row>
    <row r="5340" spans="2:5">
      <c r="B5340" t="s">
        <v>8389</v>
      </c>
      <c r="C5340">
        <v>543367</v>
      </c>
      <c r="D5340" t="s">
        <v>8390</v>
      </c>
      <c r="E5340" t="s">
        <v>8238</v>
      </c>
    </row>
    <row r="5341" spans="2:5">
      <c r="B5341" t="s">
        <v>8391</v>
      </c>
      <c r="C5341">
        <v>543372</v>
      </c>
      <c r="D5341" t="s">
        <v>8392</v>
      </c>
      <c r="E5341" t="s">
        <v>8393</v>
      </c>
    </row>
    <row r="5342" spans="2:5">
      <c r="B5342" t="s">
        <v>8394</v>
      </c>
      <c r="C5342">
        <v>543373</v>
      </c>
      <c r="D5342" t="s">
        <v>8395</v>
      </c>
      <c r="E5342" t="s">
        <v>8147</v>
      </c>
    </row>
    <row r="5343" spans="2:5">
      <c r="B5343" t="s">
        <v>8396</v>
      </c>
      <c r="C5343">
        <v>543374</v>
      </c>
      <c r="D5343" t="s">
        <v>8397</v>
      </c>
      <c r="E5343" t="s">
        <v>8398</v>
      </c>
    </row>
    <row r="5344" spans="2:5">
      <c r="B5344" t="s">
        <v>8399</v>
      </c>
      <c r="C5344">
        <v>543375</v>
      </c>
      <c r="D5344" t="s">
        <v>8400</v>
      </c>
      <c r="E5344" t="s">
        <v>8401</v>
      </c>
    </row>
    <row r="5345" spans="2:5">
      <c r="B5345" t="s">
        <v>8402</v>
      </c>
      <c r="C5345">
        <v>543376</v>
      </c>
      <c r="D5345" t="s">
        <v>8403</v>
      </c>
      <c r="E5345" t="s">
        <v>8190</v>
      </c>
    </row>
    <row r="5346" spans="2:5">
      <c r="B5346" t="s">
        <v>8404</v>
      </c>
      <c r="C5346">
        <v>543377</v>
      </c>
      <c r="D5346" t="s">
        <v>8405</v>
      </c>
      <c r="E5346" t="s">
        <v>729</v>
      </c>
    </row>
    <row r="5347" spans="2:5">
      <c r="B5347" t="s">
        <v>8406</v>
      </c>
      <c r="C5347">
        <v>543378</v>
      </c>
      <c r="D5347" t="s">
        <v>8407</v>
      </c>
      <c r="E5347" t="s">
        <v>775</v>
      </c>
    </row>
    <row r="5348" spans="2:5">
      <c r="B5348" t="s">
        <v>8408</v>
      </c>
      <c r="C5348">
        <v>543383</v>
      </c>
      <c r="D5348" t="s">
        <v>8409</v>
      </c>
      <c r="E5348" t="s">
        <v>159</v>
      </c>
    </row>
    <row r="5349" spans="2:5">
      <c r="B5349" t="s">
        <v>8410</v>
      </c>
      <c r="C5349">
        <v>543384</v>
      </c>
      <c r="D5349" t="s">
        <v>8411</v>
      </c>
      <c r="E5349" t="s">
        <v>8323</v>
      </c>
    </row>
    <row r="5350" spans="2:5">
      <c r="B5350" t="s">
        <v>8412</v>
      </c>
      <c r="C5350">
        <v>543385</v>
      </c>
      <c r="D5350" t="s">
        <v>8413</v>
      </c>
      <c r="E5350" t="s">
        <v>8316</v>
      </c>
    </row>
    <row r="5351" spans="2:5">
      <c r="B5351" t="s">
        <v>8414</v>
      </c>
      <c r="C5351">
        <v>543386</v>
      </c>
      <c r="D5351" t="s">
        <v>8415</v>
      </c>
      <c r="E5351" t="s">
        <v>8258</v>
      </c>
    </row>
    <row r="5352" spans="2:5">
      <c r="B5352" t="s">
        <v>8416</v>
      </c>
      <c r="C5352">
        <v>543387</v>
      </c>
      <c r="D5352" t="s">
        <v>8417</v>
      </c>
      <c r="E5352" t="s">
        <v>8123</v>
      </c>
    </row>
    <row r="5353" spans="2:5">
      <c r="B5353" t="s">
        <v>8418</v>
      </c>
      <c r="C5353">
        <v>543388</v>
      </c>
      <c r="D5353" t="s">
        <v>8419</v>
      </c>
      <c r="E5353" t="s">
        <v>159</v>
      </c>
    </row>
    <row r="5354" spans="2:5">
      <c r="B5354" t="s">
        <v>8420</v>
      </c>
      <c r="C5354">
        <v>543389</v>
      </c>
      <c r="D5354" t="s">
        <v>8421</v>
      </c>
      <c r="E5354" t="s">
        <v>444</v>
      </c>
    </row>
    <row r="5355" spans="2:5">
      <c r="B5355" t="s">
        <v>8422</v>
      </c>
      <c r="C5355">
        <v>543390</v>
      </c>
      <c r="D5355" t="s">
        <v>8423</v>
      </c>
      <c r="E5355" t="s">
        <v>8264</v>
      </c>
    </row>
    <row r="5356" spans="2:5">
      <c r="B5356" t="s">
        <v>8424</v>
      </c>
      <c r="C5356">
        <v>543391</v>
      </c>
      <c r="D5356" t="s">
        <v>8425</v>
      </c>
      <c r="E5356" t="s">
        <v>8316</v>
      </c>
    </row>
    <row r="5357" spans="2:5">
      <c r="B5357" t="s">
        <v>8426</v>
      </c>
      <c r="C5357">
        <v>543396</v>
      </c>
      <c r="D5357" t="s">
        <v>8427</v>
      </c>
      <c r="E5357" t="s">
        <v>8264</v>
      </c>
    </row>
    <row r="5358" spans="2:5">
      <c r="B5358" t="s">
        <v>8428</v>
      </c>
      <c r="C5358">
        <v>543397</v>
      </c>
      <c r="D5358" t="s">
        <v>8429</v>
      </c>
      <c r="E5358" t="s">
        <v>895</v>
      </c>
    </row>
    <row r="5359" spans="2:5">
      <c r="B5359" t="s">
        <v>8430</v>
      </c>
      <c r="C5359">
        <v>543398</v>
      </c>
      <c r="D5359" t="s">
        <v>8431</v>
      </c>
      <c r="E5359" t="s">
        <v>8235</v>
      </c>
    </row>
    <row r="5360" spans="2:5">
      <c r="B5360" t="s">
        <v>8432</v>
      </c>
      <c r="C5360">
        <v>543399</v>
      </c>
      <c r="D5360" t="s">
        <v>8433</v>
      </c>
      <c r="E5360" t="s">
        <v>8226</v>
      </c>
    </row>
    <row r="5361" spans="2:5">
      <c r="B5361" t="s">
        <v>8434</v>
      </c>
      <c r="C5361">
        <v>543400</v>
      </c>
      <c r="D5361" t="s">
        <v>8435</v>
      </c>
      <c r="E5361" t="s">
        <v>8436</v>
      </c>
    </row>
    <row r="5362" spans="2:5">
      <c r="B5362" t="s">
        <v>8437</v>
      </c>
      <c r="C5362">
        <v>543401</v>
      </c>
      <c r="D5362" t="s">
        <v>8438</v>
      </c>
      <c r="E5362" t="s">
        <v>8439</v>
      </c>
    </row>
    <row r="5363" spans="2:5">
      <c r="B5363" t="s">
        <v>8440</v>
      </c>
      <c r="C5363">
        <v>543410</v>
      </c>
      <c r="D5363" t="s">
        <v>8441</v>
      </c>
      <c r="E5363" t="s">
        <v>490</v>
      </c>
    </row>
    <row r="5364" spans="2:5">
      <c r="B5364" t="s">
        <v>8442</v>
      </c>
      <c r="C5364">
        <v>543411</v>
      </c>
      <c r="D5364" t="s">
        <v>2936</v>
      </c>
      <c r="E5364" t="s">
        <v>729</v>
      </c>
    </row>
    <row r="5365" spans="2:5">
      <c r="B5365" t="s">
        <v>8443</v>
      </c>
      <c r="C5365">
        <v>543412</v>
      </c>
      <c r="D5365" t="s">
        <v>8444</v>
      </c>
      <c r="E5365" t="s">
        <v>2489</v>
      </c>
    </row>
    <row r="5366" spans="2:5">
      <c r="B5366" t="s">
        <v>8445</v>
      </c>
      <c r="C5366">
        <v>543413</v>
      </c>
      <c r="D5366" t="s">
        <v>8446</v>
      </c>
      <c r="E5366" t="s">
        <v>8447</v>
      </c>
    </row>
    <row r="5367" spans="2:5">
      <c r="B5367" t="s">
        <v>8448</v>
      </c>
      <c r="C5367">
        <v>543414</v>
      </c>
      <c r="D5367" t="s">
        <v>8449</v>
      </c>
      <c r="E5367" t="s">
        <v>159</v>
      </c>
    </row>
    <row r="5368" spans="2:5">
      <c r="B5368" t="s">
        <v>8450</v>
      </c>
      <c r="C5368">
        <v>543415</v>
      </c>
      <c r="D5368" t="s">
        <v>8451</v>
      </c>
      <c r="E5368" t="s">
        <v>8452</v>
      </c>
    </row>
    <row r="5369" spans="2:5">
      <c r="B5369" t="s">
        <v>8453</v>
      </c>
      <c r="C5369">
        <v>543416</v>
      </c>
      <c r="D5369" t="s">
        <v>7334</v>
      </c>
      <c r="E5369" t="s">
        <v>8401</v>
      </c>
    </row>
    <row r="5370" spans="2:5">
      <c r="B5370" t="s">
        <v>8454</v>
      </c>
      <c r="C5370">
        <v>543417</v>
      </c>
      <c r="D5370" t="s">
        <v>8455</v>
      </c>
      <c r="E5370" t="s">
        <v>8235</v>
      </c>
    </row>
    <row r="5371" spans="2:5">
      <c r="B5371" t="s">
        <v>8456</v>
      </c>
      <c r="C5371">
        <v>543419</v>
      </c>
      <c r="D5371" t="s">
        <v>8457</v>
      </c>
      <c r="E5371" t="s">
        <v>8190</v>
      </c>
    </row>
    <row r="5372" spans="2:5">
      <c r="B5372" t="s">
        <v>8458</v>
      </c>
      <c r="C5372">
        <v>543420</v>
      </c>
      <c r="D5372" t="s">
        <v>3381</v>
      </c>
      <c r="E5372" t="s">
        <v>8459</v>
      </c>
    </row>
    <row r="5373" spans="2:5">
      <c r="B5373" t="s">
        <v>8460</v>
      </c>
      <c r="C5373">
        <v>543425</v>
      </c>
      <c r="D5373" t="s">
        <v>8461</v>
      </c>
      <c r="E5373" t="s">
        <v>8462</v>
      </c>
    </row>
    <row r="5374" spans="2:5">
      <c r="B5374" t="s">
        <v>8463</v>
      </c>
      <c r="C5374">
        <v>543426</v>
      </c>
      <c r="D5374" t="s">
        <v>8464</v>
      </c>
      <c r="E5374" t="s">
        <v>832</v>
      </c>
    </row>
    <row r="5375" spans="2:5">
      <c r="B5375" t="s">
        <v>8465</v>
      </c>
      <c r="C5375">
        <v>543427</v>
      </c>
      <c r="D5375" t="s">
        <v>8466</v>
      </c>
      <c r="E5375" t="s">
        <v>8467</v>
      </c>
    </row>
    <row r="5376" spans="2:5">
      <c r="B5376" t="s">
        <v>8468</v>
      </c>
      <c r="C5376">
        <v>543428</v>
      </c>
      <c r="D5376" t="s">
        <v>8469</v>
      </c>
      <c r="E5376" t="s">
        <v>8238</v>
      </c>
    </row>
    <row r="5377" spans="2:5">
      <c r="B5377" t="s">
        <v>8470</v>
      </c>
      <c r="C5377">
        <v>543433</v>
      </c>
      <c r="D5377" t="s">
        <v>8471</v>
      </c>
      <c r="E5377" t="s">
        <v>566</v>
      </c>
    </row>
    <row r="5378" spans="2:5">
      <c r="B5378" t="s">
        <v>8472</v>
      </c>
      <c r="C5378">
        <v>543434</v>
      </c>
      <c r="D5378" t="s">
        <v>8473</v>
      </c>
      <c r="E5378" t="s">
        <v>444</v>
      </c>
    </row>
    <row r="5379" spans="2:5">
      <c r="B5379" t="s">
        <v>8474</v>
      </c>
      <c r="C5379">
        <v>543435</v>
      </c>
      <c r="D5379" t="s">
        <v>8475</v>
      </c>
      <c r="E5379" t="s">
        <v>8273</v>
      </c>
    </row>
    <row r="5380" spans="2:5">
      <c r="B5380" t="s">
        <v>8476</v>
      </c>
      <c r="C5380">
        <v>543436</v>
      </c>
      <c r="D5380" t="s">
        <v>8477</v>
      </c>
      <c r="E5380" t="s">
        <v>8235</v>
      </c>
    </row>
    <row r="5381" spans="2:5">
      <c r="B5381" t="s">
        <v>8478</v>
      </c>
      <c r="C5381">
        <v>543437</v>
      </c>
      <c r="D5381" t="s">
        <v>8479</v>
      </c>
      <c r="E5381" t="s">
        <v>159</v>
      </c>
    </row>
    <row r="5382" spans="2:5">
      <c r="B5382" t="s">
        <v>8480</v>
      </c>
      <c r="C5382">
        <v>543438</v>
      </c>
      <c r="D5382" t="s">
        <v>8481</v>
      </c>
      <c r="E5382" t="s">
        <v>159</v>
      </c>
    </row>
    <row r="5383" spans="2:5">
      <c r="B5383" t="s">
        <v>8482</v>
      </c>
      <c r="C5383">
        <v>543439</v>
      </c>
      <c r="D5383" t="s">
        <v>8483</v>
      </c>
      <c r="E5383" t="s">
        <v>8361</v>
      </c>
    </row>
    <row r="5384" spans="2:5">
      <c r="B5384" t="s">
        <v>8484</v>
      </c>
      <c r="C5384">
        <v>543440</v>
      </c>
      <c r="D5384" t="s">
        <v>8485</v>
      </c>
      <c r="E5384" t="s">
        <v>159</v>
      </c>
    </row>
    <row r="5385" spans="2:5">
      <c r="B5385" t="s">
        <v>8486</v>
      </c>
      <c r="C5385">
        <v>543441</v>
      </c>
      <c r="D5385" t="s">
        <v>8487</v>
      </c>
      <c r="E5385" t="s">
        <v>7361</v>
      </c>
    </row>
    <row r="5386" spans="2:5">
      <c r="B5386" t="s">
        <v>8488</v>
      </c>
      <c r="C5386">
        <v>543442</v>
      </c>
      <c r="D5386" t="s">
        <v>1463</v>
      </c>
      <c r="E5386" t="s">
        <v>8439</v>
      </c>
    </row>
    <row r="5387" spans="2:5">
      <c r="B5387" t="s">
        <v>8489</v>
      </c>
      <c r="C5387">
        <v>543443</v>
      </c>
      <c r="D5387" t="s">
        <v>8490</v>
      </c>
      <c r="E5387" t="s">
        <v>511</v>
      </c>
    </row>
    <row r="5388" spans="2:5">
      <c r="B5388" t="s">
        <v>8491</v>
      </c>
      <c r="C5388">
        <v>543444</v>
      </c>
      <c r="D5388" t="s">
        <v>8492</v>
      </c>
      <c r="E5388" t="s">
        <v>444</v>
      </c>
    </row>
    <row r="5389" spans="2:5">
      <c r="B5389" t="s">
        <v>8493</v>
      </c>
      <c r="C5389">
        <v>543449</v>
      </c>
      <c r="D5389" t="s">
        <v>8494</v>
      </c>
      <c r="E5389" t="s">
        <v>1171</v>
      </c>
    </row>
    <row r="5390" spans="2:5">
      <c r="B5390" t="s">
        <v>8495</v>
      </c>
      <c r="C5390">
        <v>543450</v>
      </c>
      <c r="D5390" t="s">
        <v>8496</v>
      </c>
      <c r="E5390" t="s">
        <v>159</v>
      </c>
    </row>
    <row r="5391" spans="2:5">
      <c r="B5391" t="s">
        <v>8497</v>
      </c>
      <c r="C5391">
        <v>543451</v>
      </c>
      <c r="D5391" t="s">
        <v>8498</v>
      </c>
      <c r="E5391" t="s">
        <v>7361</v>
      </c>
    </row>
    <row r="5392" spans="2:5">
      <c r="B5392" t="s">
        <v>8499</v>
      </c>
      <c r="C5392">
        <v>543452</v>
      </c>
      <c r="D5392" t="s">
        <v>8500</v>
      </c>
      <c r="E5392" t="s">
        <v>159</v>
      </c>
    </row>
    <row r="5393" spans="2:5">
      <c r="B5393" t="s">
        <v>8501</v>
      </c>
      <c r="C5393">
        <v>543453</v>
      </c>
      <c r="D5393" t="s">
        <v>8502</v>
      </c>
      <c r="E5393" t="s">
        <v>8503</v>
      </c>
    </row>
    <row r="5394" spans="2:5">
      <c r="B5394" t="s">
        <v>8504</v>
      </c>
      <c r="C5394">
        <v>543454</v>
      </c>
      <c r="D5394" t="s">
        <v>8505</v>
      </c>
      <c r="E5394" t="s">
        <v>159</v>
      </c>
    </row>
    <row r="5395" spans="2:5">
      <c r="B5395" t="s">
        <v>8506</v>
      </c>
      <c r="C5395">
        <v>543458</v>
      </c>
      <c r="D5395" t="s">
        <v>8507</v>
      </c>
      <c r="E5395" t="s">
        <v>8147</v>
      </c>
    </row>
    <row r="5396" spans="2:5">
      <c r="B5396" t="s">
        <v>8508</v>
      </c>
      <c r="C5396">
        <v>543460</v>
      </c>
      <c r="D5396" t="s">
        <v>8509</v>
      </c>
      <c r="E5396" t="s">
        <v>414</v>
      </c>
    </row>
    <row r="5397" spans="2:5">
      <c r="B5397" t="s">
        <v>8510</v>
      </c>
      <c r="C5397">
        <v>543461</v>
      </c>
      <c r="D5397" t="s">
        <v>8511</v>
      </c>
      <c r="E5397" t="s">
        <v>8140</v>
      </c>
    </row>
    <row r="5398" spans="2:5">
      <c r="B5398" t="s">
        <v>8512</v>
      </c>
      <c r="C5398">
        <v>543462</v>
      </c>
      <c r="D5398" t="s">
        <v>1938</v>
      </c>
      <c r="E5398" t="s">
        <v>8513</v>
      </c>
    </row>
    <row r="5399" spans="2:5">
      <c r="B5399" t="s">
        <v>8514</v>
      </c>
      <c r="C5399">
        <v>543463</v>
      </c>
      <c r="D5399" t="s">
        <v>8515</v>
      </c>
      <c r="E5399" t="s">
        <v>8439</v>
      </c>
    </row>
    <row r="5400" spans="2:5">
      <c r="B5400" t="s">
        <v>8516</v>
      </c>
      <c r="C5400">
        <v>543464</v>
      </c>
      <c r="D5400" t="s">
        <v>8517</v>
      </c>
      <c r="E5400" t="s">
        <v>1452</v>
      </c>
    </row>
    <row r="5401" spans="2:5">
      <c r="B5401" t="s">
        <v>8518</v>
      </c>
      <c r="C5401">
        <v>543465</v>
      </c>
      <c r="D5401" t="s">
        <v>8519</v>
      </c>
      <c r="E5401" t="s">
        <v>159</v>
      </c>
    </row>
    <row r="5402" spans="2:5">
      <c r="B5402" t="s">
        <v>8520</v>
      </c>
      <c r="C5402">
        <v>543470</v>
      </c>
      <c r="D5402" t="s">
        <v>6063</v>
      </c>
      <c r="E5402" t="s">
        <v>8235</v>
      </c>
    </row>
    <row r="5403" spans="2:5">
      <c r="B5403" t="s">
        <v>8521</v>
      </c>
      <c r="C5403">
        <v>543471</v>
      </c>
      <c r="D5403" t="s">
        <v>8522</v>
      </c>
      <c r="E5403" t="s">
        <v>159</v>
      </c>
    </row>
    <row r="5404" spans="2:5">
      <c r="B5404" t="s">
        <v>8523</v>
      </c>
      <c r="C5404">
        <v>543472</v>
      </c>
      <c r="D5404" t="s">
        <v>8524</v>
      </c>
      <c r="E5404" t="s">
        <v>159</v>
      </c>
    </row>
    <row r="5405" spans="2:5">
      <c r="B5405" t="s">
        <v>8525</v>
      </c>
      <c r="C5405">
        <v>543473</v>
      </c>
      <c r="D5405" t="s">
        <v>8526</v>
      </c>
      <c r="E5405" t="s">
        <v>159</v>
      </c>
    </row>
    <row r="5406" spans="2:5">
      <c r="B5406" t="s">
        <v>8527</v>
      </c>
      <c r="C5406">
        <v>543474</v>
      </c>
      <c r="D5406" t="s">
        <v>8528</v>
      </c>
      <c r="E5406" t="s">
        <v>159</v>
      </c>
    </row>
    <row r="5407" spans="2:5">
      <c r="B5407" t="s">
        <v>8529</v>
      </c>
      <c r="C5407">
        <v>543475</v>
      </c>
      <c r="D5407" t="s">
        <v>8530</v>
      </c>
      <c r="E5407" t="s">
        <v>8513</v>
      </c>
    </row>
    <row r="5408" spans="2:5">
      <c r="B5408" t="s">
        <v>8531</v>
      </c>
      <c r="C5408">
        <v>543481</v>
      </c>
      <c r="D5408" t="s">
        <v>8532</v>
      </c>
      <c r="E5408" t="s">
        <v>159</v>
      </c>
    </row>
    <row r="5409" spans="2:5">
      <c r="B5409" t="s">
        <v>8533</v>
      </c>
      <c r="C5409">
        <v>543482</v>
      </c>
      <c r="D5409" t="s">
        <v>8534</v>
      </c>
      <c r="E5409" t="s">
        <v>1171</v>
      </c>
    </row>
    <row r="5410" spans="2:5">
      <c r="B5410" t="s">
        <v>8535</v>
      </c>
      <c r="C5410">
        <v>543489</v>
      </c>
      <c r="D5410" t="s">
        <v>8536</v>
      </c>
      <c r="E5410" t="s">
        <v>8459</v>
      </c>
    </row>
    <row r="5411" spans="2:5">
      <c r="B5411" t="s">
        <v>8537</v>
      </c>
      <c r="C5411">
        <v>543490</v>
      </c>
      <c r="D5411" t="s">
        <v>8538</v>
      </c>
      <c r="E5411" t="s">
        <v>8401</v>
      </c>
    </row>
    <row r="5412" spans="2:5">
      <c r="B5412" t="s">
        <v>8539</v>
      </c>
      <c r="C5412">
        <v>543497</v>
      </c>
      <c r="D5412" t="s">
        <v>8540</v>
      </c>
      <c r="E5412" t="s">
        <v>566</v>
      </c>
    </row>
    <row r="5413" spans="2:5">
      <c r="B5413" t="s">
        <v>8541</v>
      </c>
      <c r="C5413">
        <v>543498</v>
      </c>
      <c r="D5413" t="s">
        <v>8542</v>
      </c>
      <c r="E5413" t="s">
        <v>8123</v>
      </c>
    </row>
    <row r="5414" spans="2:5">
      <c r="B5414" t="s">
        <v>8543</v>
      </c>
      <c r="C5414">
        <v>543499</v>
      </c>
      <c r="D5414" t="s">
        <v>8544</v>
      </c>
      <c r="E5414" t="s">
        <v>444</v>
      </c>
    </row>
    <row r="5415" spans="2:5">
      <c r="B5415" t="s">
        <v>8545</v>
      </c>
      <c r="C5415">
        <v>543500</v>
      </c>
      <c r="D5415" t="s">
        <v>8546</v>
      </c>
      <c r="E5415" t="s">
        <v>8140</v>
      </c>
    </row>
    <row r="5416" spans="2:5">
      <c r="B5416" t="s">
        <v>8547</v>
      </c>
      <c r="C5416">
        <v>543501</v>
      </c>
      <c r="D5416" t="s">
        <v>8548</v>
      </c>
      <c r="E5416" t="s">
        <v>159</v>
      </c>
    </row>
    <row r="5417" spans="2:5">
      <c r="B5417" t="s">
        <v>8549</v>
      </c>
      <c r="C5417">
        <v>543512</v>
      </c>
      <c r="D5417" t="s">
        <v>8550</v>
      </c>
      <c r="E5417" t="s">
        <v>8551</v>
      </c>
    </row>
    <row r="5418" spans="2:5">
      <c r="B5418" t="s">
        <v>8552</v>
      </c>
      <c r="C5418">
        <v>543513</v>
      </c>
      <c r="D5418" t="s">
        <v>8553</v>
      </c>
      <c r="E5418" t="s">
        <v>8140</v>
      </c>
    </row>
    <row r="5419" spans="2:5">
      <c r="B5419" t="s">
        <v>8554</v>
      </c>
      <c r="C5419">
        <v>543514</v>
      </c>
      <c r="D5419" t="s">
        <v>8555</v>
      </c>
      <c r="E5419" t="s">
        <v>8172</v>
      </c>
    </row>
    <row r="5420" spans="2:5">
      <c r="B5420" t="s">
        <v>8556</v>
      </c>
      <c r="C5420">
        <v>543515</v>
      </c>
      <c r="D5420" t="s">
        <v>8557</v>
      </c>
      <c r="E5420" t="s">
        <v>8140</v>
      </c>
    </row>
    <row r="5421" spans="2:5">
      <c r="B5421" t="s">
        <v>8558</v>
      </c>
      <c r="C5421">
        <v>543516</v>
      </c>
      <c r="D5421" t="s">
        <v>8559</v>
      </c>
      <c r="E5421" t="s">
        <v>8140</v>
      </c>
    </row>
    <row r="5422" spans="2:5">
      <c r="B5422" t="s">
        <v>8560</v>
      </c>
      <c r="C5422">
        <v>543517</v>
      </c>
      <c r="D5422" t="s">
        <v>8561</v>
      </c>
      <c r="E5422" t="s">
        <v>729</v>
      </c>
    </row>
    <row r="5423" spans="2:5">
      <c r="B5423" t="s">
        <v>8562</v>
      </c>
      <c r="C5423">
        <v>543518</v>
      </c>
      <c r="D5423" t="s">
        <v>8563</v>
      </c>
      <c r="E5423" t="s">
        <v>8157</v>
      </c>
    </row>
    <row r="5424" spans="2:5">
      <c r="B5424" t="s">
        <v>8564</v>
      </c>
      <c r="C5424">
        <v>543519</v>
      </c>
      <c r="D5424" t="s">
        <v>8565</v>
      </c>
      <c r="E5424" t="s">
        <v>8339</v>
      </c>
    </row>
    <row r="5425" spans="2:5">
      <c r="B5425" t="s">
        <v>8566</v>
      </c>
      <c r="C5425">
        <v>543520</v>
      </c>
      <c r="D5425" t="s">
        <v>8567</v>
      </c>
      <c r="E5425" t="s">
        <v>8305</v>
      </c>
    </row>
    <row r="5426" spans="2:5">
      <c r="B5426" t="s">
        <v>8568</v>
      </c>
      <c r="C5426">
        <v>543521</v>
      </c>
      <c r="D5426" t="s">
        <v>8569</v>
      </c>
      <c r="E5426" t="s">
        <v>8323</v>
      </c>
    </row>
    <row r="5427" spans="2:5">
      <c r="B5427" t="s">
        <v>8570</v>
      </c>
      <c r="C5427">
        <v>543522</v>
      </c>
      <c r="D5427" t="s">
        <v>8571</v>
      </c>
      <c r="E5427" t="s">
        <v>8572</v>
      </c>
    </row>
    <row r="5428" spans="2:5">
      <c r="B5428" t="s">
        <v>8573</v>
      </c>
      <c r="C5428">
        <v>543523</v>
      </c>
      <c r="D5428" t="s">
        <v>8574</v>
      </c>
      <c r="E5428" t="s">
        <v>832</v>
      </c>
    </row>
    <row r="5429" spans="2:5">
      <c r="B5429" t="s">
        <v>8575</v>
      </c>
      <c r="C5429">
        <v>543524</v>
      </c>
      <c r="D5429" t="s">
        <v>8576</v>
      </c>
      <c r="E5429" t="s">
        <v>8305</v>
      </c>
    </row>
    <row r="5430" spans="2:5">
      <c r="B5430" t="s">
        <v>8577</v>
      </c>
      <c r="C5430">
        <v>543525</v>
      </c>
      <c r="D5430" t="s">
        <v>5976</v>
      </c>
      <c r="E5430" t="s">
        <v>8513</v>
      </c>
    </row>
    <row r="5431" spans="2:5">
      <c r="B5431" t="s">
        <v>8578</v>
      </c>
      <c r="C5431">
        <v>543526</v>
      </c>
      <c r="D5431" t="s">
        <v>8579</v>
      </c>
      <c r="E5431" t="s">
        <v>2819</v>
      </c>
    </row>
    <row r="5432" spans="2:5">
      <c r="B5432" t="s">
        <v>8580</v>
      </c>
      <c r="C5432">
        <v>543527</v>
      </c>
      <c r="D5432" t="s">
        <v>8581</v>
      </c>
      <c r="E5432" t="s">
        <v>8452</v>
      </c>
    </row>
    <row r="5433" spans="2:5">
      <c r="B5433" t="s">
        <v>8582</v>
      </c>
      <c r="C5433">
        <v>543528</v>
      </c>
      <c r="D5433" t="s">
        <v>8583</v>
      </c>
      <c r="E5433" t="s">
        <v>729</v>
      </c>
    </row>
    <row r="5434" spans="2:5">
      <c r="B5434" t="s">
        <v>8584</v>
      </c>
      <c r="C5434">
        <v>543529</v>
      </c>
      <c r="D5434" t="s">
        <v>8585</v>
      </c>
      <c r="E5434" t="s">
        <v>8459</v>
      </c>
    </row>
    <row r="5435" spans="2:5">
      <c r="B5435" t="s">
        <v>8586</v>
      </c>
      <c r="C5435">
        <v>543530</v>
      </c>
      <c r="D5435" t="s">
        <v>8587</v>
      </c>
      <c r="E5435" t="s">
        <v>914</v>
      </c>
    </row>
    <row r="5436" spans="2:5">
      <c r="B5436" t="s">
        <v>8588</v>
      </c>
      <c r="C5436">
        <v>543531</v>
      </c>
      <c r="D5436" t="s">
        <v>8589</v>
      </c>
      <c r="E5436" t="s">
        <v>604</v>
      </c>
    </row>
    <row r="5437" spans="2:5">
      <c r="B5437" t="s">
        <v>8590</v>
      </c>
      <c r="C5437">
        <v>543532</v>
      </c>
      <c r="D5437" t="s">
        <v>8591</v>
      </c>
      <c r="E5437" t="s">
        <v>8157</v>
      </c>
    </row>
    <row r="5438" spans="2:5">
      <c r="B5438" t="s">
        <v>8592</v>
      </c>
      <c r="C5438">
        <v>543533</v>
      </c>
      <c r="D5438" t="s">
        <v>8593</v>
      </c>
      <c r="E5438" t="s">
        <v>8513</v>
      </c>
    </row>
    <row r="5439" spans="2:5">
      <c r="B5439" t="s">
        <v>8594</v>
      </c>
      <c r="C5439">
        <v>543534</v>
      </c>
      <c r="D5439" t="s">
        <v>8595</v>
      </c>
      <c r="E5439" t="s">
        <v>566</v>
      </c>
    </row>
    <row r="5440" spans="2:5">
      <c r="B5440" t="s">
        <v>8596</v>
      </c>
      <c r="C5440">
        <v>543535</v>
      </c>
      <c r="D5440" t="s">
        <v>8597</v>
      </c>
      <c r="E5440" t="s">
        <v>8376</v>
      </c>
    </row>
    <row r="5441" spans="2:5">
      <c r="B5441" t="s">
        <v>8598</v>
      </c>
      <c r="C5441">
        <v>543536</v>
      </c>
      <c r="D5441" t="s">
        <v>8599</v>
      </c>
      <c r="E5441" t="s">
        <v>8132</v>
      </c>
    </row>
    <row r="5442" spans="2:5">
      <c r="B5442" t="s">
        <v>8600</v>
      </c>
      <c r="C5442">
        <v>590136</v>
      </c>
      <c r="D5442" t="s">
        <v>8601</v>
      </c>
      <c r="E5442" t="s">
        <v>159</v>
      </c>
    </row>
    <row r="5443" spans="2:5">
      <c r="B5443" t="s">
        <v>8602</v>
      </c>
      <c r="C5443">
        <v>590137</v>
      </c>
      <c r="D5443" t="s">
        <v>8603</v>
      </c>
      <c r="E5443" t="s">
        <v>159</v>
      </c>
    </row>
    <row r="5444" spans="2:5">
      <c r="B5444" t="s">
        <v>8604</v>
      </c>
      <c r="C5444">
        <v>590138</v>
      </c>
      <c r="D5444" t="s">
        <v>8605</v>
      </c>
      <c r="E5444" t="s">
        <v>159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1717B-5DAD-4EBF-8BB4-6311B54F622F}">
  <dimension ref="B1:I100"/>
  <sheetViews>
    <sheetView showGridLines="0" topLeftCell="A98" zoomScale="91" zoomScaleNormal="91" zoomScaleSheetLayoutView="62" zoomScalePageLayoutView="18" workbookViewId="0">
      <selection sqref="A1:I125"/>
    </sheetView>
  </sheetViews>
  <sheetFormatPr defaultRowHeight="15"/>
  <cols>
    <col min="1" max="1" width="1.85546875" customWidth="1"/>
    <col min="2" max="2" width="43.42578125" customWidth="1"/>
    <col min="3" max="3" width="10.5703125" customWidth="1"/>
    <col min="4" max="4" width="10.42578125" customWidth="1"/>
    <col min="5" max="5" width="10.7109375" customWidth="1"/>
    <col min="6" max="6" width="10.5703125" customWidth="1"/>
    <col min="7" max="7" width="10" customWidth="1"/>
    <col min="8" max="8" width="10.140625" customWidth="1"/>
    <col min="9" max="9" width="11" customWidth="1"/>
  </cols>
  <sheetData>
    <row r="1" spans="2:9" ht="11.25" customHeight="1">
      <c r="B1" s="266"/>
      <c r="C1" s="266"/>
      <c r="D1" s="266"/>
      <c r="E1" s="266"/>
      <c r="F1" s="266"/>
      <c r="G1" s="266"/>
      <c r="H1" s="266"/>
      <c r="I1" s="266"/>
    </row>
    <row r="3" spans="2:9" ht="35.25" customHeight="1">
      <c r="B3" s="264" t="str">
        <f>'Dupont Analysis'!B3</f>
        <v>AVENUE SUPERMARTS LTD</v>
      </c>
    </row>
    <row r="4" spans="2:9">
      <c r="B4" t="str">
        <f>CONCATENATE("(","NSE: ",VLOOKUP(B3,'List of stocks'!B3:D5446,3,FALSE)," | ","BSE: ",VLOOKUP(B3,'List of stocks'!B3:C5444,2,FALSE),")")</f>
        <v>(NSE: DMART | BSE: 540376)</v>
      </c>
    </row>
    <row r="5" spans="2:9" ht="20.25" customHeight="1">
      <c r="B5" s="265" t="str">
        <f>CONCATENATE("", "INR "&amp;'Data Sheet'!B8)</f>
        <v>INR 5237.05</v>
      </c>
    </row>
    <row r="6" spans="2:9" ht="12.75" customHeight="1">
      <c r="B6" t="s">
        <v>8879</v>
      </c>
    </row>
    <row r="7" spans="2:9" ht="18.75" customHeight="1"/>
    <row r="8" spans="2:9" ht="33" customHeight="1">
      <c r="B8" s="324" t="s">
        <v>8620</v>
      </c>
      <c r="C8" s="325"/>
      <c r="D8" s="325"/>
      <c r="E8" s="325"/>
      <c r="F8" s="325"/>
      <c r="G8" s="325"/>
      <c r="H8" s="325"/>
      <c r="I8" s="325"/>
    </row>
    <row r="9" spans="2:9" ht="14.25" customHeight="1"/>
    <row r="10" spans="2:9" ht="17.25" customHeight="1">
      <c r="B10" s="323" t="s">
        <v>8882</v>
      </c>
      <c r="C10" s="323"/>
      <c r="D10" s="323"/>
      <c r="E10" s="323"/>
      <c r="F10" s="323"/>
      <c r="G10" s="323"/>
      <c r="H10" s="323"/>
      <c r="I10" s="323"/>
    </row>
    <row r="11" spans="2:9" ht="17.25" customHeight="1">
      <c r="B11" s="323"/>
      <c r="C11" s="323"/>
      <c r="D11" s="323"/>
      <c r="E11" s="323"/>
      <c r="F11" s="323"/>
      <c r="G11" s="323"/>
      <c r="H11" s="323"/>
      <c r="I11" s="323"/>
    </row>
    <row r="12" spans="2:9" ht="18" customHeight="1">
      <c r="B12" s="323"/>
      <c r="C12" s="323"/>
      <c r="D12" s="323"/>
      <c r="E12" s="323"/>
      <c r="F12" s="323"/>
      <c r="G12" s="323"/>
      <c r="H12" s="323"/>
      <c r="I12" s="323"/>
    </row>
    <row r="13" spans="2:9" ht="27" customHeight="1">
      <c r="B13" s="323"/>
      <c r="C13" s="323"/>
      <c r="D13" s="323"/>
      <c r="E13" s="323"/>
      <c r="F13" s="323"/>
      <c r="G13" s="323"/>
      <c r="H13" s="323"/>
      <c r="I13" s="323"/>
    </row>
    <row r="14" spans="2:9" ht="6" customHeight="1"/>
    <row r="15" spans="2:9" ht="24" customHeight="1">
      <c r="B15" s="265" t="s">
        <v>8619</v>
      </c>
    </row>
    <row r="16" spans="2:9" ht="10.5" customHeight="1">
      <c r="B16" s="181"/>
    </row>
    <row r="17" ht="2.25" customHeight="1"/>
    <row r="34" spans="2:2">
      <c r="B34" t="s">
        <v>159</v>
      </c>
    </row>
    <row r="40" spans="2:2">
      <c r="B40" s="182"/>
    </row>
    <row r="56" spans="2:9">
      <c r="B56" s="266"/>
      <c r="C56" s="266"/>
      <c r="D56" s="266"/>
      <c r="E56" s="266"/>
      <c r="F56" s="266"/>
      <c r="G56" s="266"/>
      <c r="H56" s="266"/>
      <c r="I56" s="266"/>
    </row>
    <row r="57" spans="2:9" ht="0.75" customHeight="1">
      <c r="B57" s="266"/>
      <c r="C57" s="266"/>
      <c r="D57" s="266"/>
      <c r="E57" s="266"/>
      <c r="F57" s="266"/>
      <c r="G57" s="266"/>
      <c r="H57" s="266"/>
      <c r="I57" s="266"/>
    </row>
    <row r="58" spans="2:9">
      <c r="B58" s="266"/>
      <c r="C58" s="266"/>
      <c r="D58" s="266"/>
      <c r="E58" s="266"/>
      <c r="F58" s="266"/>
      <c r="G58" s="266"/>
      <c r="H58" s="266"/>
      <c r="I58" s="266"/>
    </row>
    <row r="62" spans="2:9">
      <c r="B62" s="316" t="s">
        <v>8621</v>
      </c>
      <c r="C62" s="316"/>
      <c r="D62" s="316"/>
      <c r="E62" s="316"/>
      <c r="F62" s="316"/>
      <c r="G62" s="316"/>
      <c r="H62" s="316"/>
      <c r="I62" s="316"/>
    </row>
    <row r="63" spans="2:9">
      <c r="C63" s="179">
        <f>'Historical Financial Statements'!$F$8</f>
        <v>43190</v>
      </c>
      <c r="D63" s="179">
        <f>'Historical Financial Statements'!$G$8</f>
        <v>43555</v>
      </c>
      <c r="E63" s="179">
        <f>'Historical Financial Statements'!$H$8</f>
        <v>43921</v>
      </c>
      <c r="F63" s="179">
        <f>'Historical Financial Statements'!$I$8</f>
        <v>44286</v>
      </c>
      <c r="G63" s="179">
        <f>'Historical Financial Statements'!$J$8</f>
        <v>44651</v>
      </c>
      <c r="H63" s="179">
        <f>'Historical Financial Statements'!$K$8</f>
        <v>45016</v>
      </c>
      <c r="I63" s="179">
        <f>'Historical Financial Statements'!$L$8</f>
        <v>45382</v>
      </c>
    </row>
    <row r="64" spans="2:9">
      <c r="B64" t="s">
        <v>8622</v>
      </c>
      <c r="C64" s="180">
        <f>'Data Sheet'!E65-'Data Sheet'!E60</f>
        <v>1493.08</v>
      </c>
      <c r="D64" s="180">
        <f>'Data Sheet'!F65-'Data Sheet'!F60</f>
        <v>1493.8600000000001</v>
      </c>
      <c r="E64" s="180">
        <f>'Data Sheet'!G65-'Data Sheet'!G60</f>
        <v>5085.82</v>
      </c>
      <c r="F64" s="180">
        <f>'Data Sheet'!H65-'Data Sheet'!H60</f>
        <v>4545.08</v>
      </c>
      <c r="G64" s="180">
        <f>'Data Sheet'!I65-'Data Sheet'!I60</f>
        <v>3929.28</v>
      </c>
      <c r="H64" s="180">
        <f>'Data Sheet'!J65-'Data Sheet'!J60</f>
        <v>4349.84</v>
      </c>
      <c r="I64" s="180">
        <f>'Data Sheet'!K65-'Data Sheet'!K60</f>
        <v>4833.09</v>
      </c>
    </row>
    <row r="65" spans="2:9">
      <c r="B65" t="s">
        <v>125</v>
      </c>
      <c r="C65" s="180">
        <f>'Data Sheet'!E66</f>
        <v>5648.22</v>
      </c>
      <c r="D65" s="180">
        <f>'Data Sheet'!F66</f>
        <v>7005.5</v>
      </c>
      <c r="E65" s="180">
        <f>'Data Sheet'!G66</f>
        <v>12076.16</v>
      </c>
      <c r="F65" s="180">
        <f>'Data Sheet'!H66</f>
        <v>13655.05</v>
      </c>
      <c r="G65" s="180">
        <f>'Data Sheet'!I66</f>
        <v>15470.98</v>
      </c>
      <c r="H65" s="180">
        <f>'Data Sheet'!J66</f>
        <v>18104.52</v>
      </c>
      <c r="I65" s="180">
        <f>'Data Sheet'!K66</f>
        <v>21172.48</v>
      </c>
    </row>
    <row r="66" spans="2:9">
      <c r="B66" s="269" t="s">
        <v>8630</v>
      </c>
      <c r="C66" s="270">
        <f>C64/C65</f>
        <v>0.26434522734596028</v>
      </c>
      <c r="D66" s="270">
        <f t="shared" ref="D66:I66" si="0">D64/D65</f>
        <v>0.2132410249090001</v>
      </c>
      <c r="E66" s="270">
        <f t="shared" si="0"/>
        <v>0.42114546345858284</v>
      </c>
      <c r="F66" s="270">
        <f t="shared" si="0"/>
        <v>0.33284975155711627</v>
      </c>
      <c r="G66" s="270">
        <f t="shared" si="0"/>
        <v>0.25397744680686035</v>
      </c>
      <c r="H66" s="270">
        <f t="shared" si="0"/>
        <v>0.24026265264143981</v>
      </c>
      <c r="I66" s="270">
        <f t="shared" si="0"/>
        <v>0.22827226664046915</v>
      </c>
    </row>
    <row r="68" spans="2:9">
      <c r="B68" s="316" t="s">
        <v>8623</v>
      </c>
      <c r="C68" s="316"/>
      <c r="D68" s="316"/>
      <c r="E68" s="316"/>
      <c r="F68" s="316"/>
      <c r="G68" s="316"/>
      <c r="H68" s="316"/>
      <c r="I68" s="316"/>
    </row>
    <row r="69" spans="2:9">
      <c r="C69" s="179">
        <f>C63</f>
        <v>43190</v>
      </c>
      <c r="D69" s="179">
        <f t="shared" ref="D69:I69" si="1">D63</f>
        <v>43555</v>
      </c>
      <c r="E69" s="179">
        <f t="shared" si="1"/>
        <v>43921</v>
      </c>
      <c r="F69" s="179">
        <f t="shared" si="1"/>
        <v>44286</v>
      </c>
      <c r="G69" s="179">
        <f t="shared" si="1"/>
        <v>44651</v>
      </c>
      <c r="H69" s="179">
        <f t="shared" si="1"/>
        <v>45016</v>
      </c>
      <c r="I69" s="179">
        <f t="shared" si="1"/>
        <v>45382</v>
      </c>
    </row>
    <row r="70" spans="2:9">
      <c r="B70" t="s">
        <v>119</v>
      </c>
      <c r="C70" s="180">
        <f>'Historical Financial Statements'!F42*'Historical Financial Statements'!F44*'Historical Financial Statements'!F50</f>
        <v>1010.3700000000007</v>
      </c>
      <c r="D70" s="180">
        <f>'Historical Financial Statements'!G42*'Historical Financial Statements'!G44*'Historical Financial Statements'!G50</f>
        <v>1232.7700000000007</v>
      </c>
      <c r="E70" s="180">
        <f>'Historical Financial Statements'!H42*'Historical Financial Statements'!H44*'Historical Financial Statements'!H50</f>
        <v>1657.6200000000022</v>
      </c>
      <c r="F70" s="180">
        <f>'Historical Financial Statements'!I42*'Historical Financial Statements'!I44*'Historical Financial Statements'!I50</f>
        <v>1355.8500000000004</v>
      </c>
      <c r="G70" s="180">
        <f>'Historical Financial Statements'!J42*'Historical Financial Statements'!J44*'Historical Financial Statements'!J50</f>
        <v>1888.6700000000021</v>
      </c>
      <c r="H70" s="180">
        <f>'Historical Financial Statements'!K42*'Historical Financial Statements'!K44*'Historical Financial Statements'!K50</f>
        <v>2990.8199999999988</v>
      </c>
      <c r="I70" s="180">
        <f>'Historical Financial Statements'!L42*'Historical Financial Statements'!L44*'Historical Financial Statements'!L50</f>
        <v>3294</v>
      </c>
    </row>
    <row r="71" spans="2:9">
      <c r="B71" t="s">
        <v>125</v>
      </c>
      <c r="C71" s="180">
        <f>C65</f>
        <v>5648.22</v>
      </c>
      <c r="D71" s="180">
        <f t="shared" ref="D71:I71" si="2">D65</f>
        <v>7005.5</v>
      </c>
      <c r="E71" s="180">
        <f t="shared" si="2"/>
        <v>12076.16</v>
      </c>
      <c r="F71" s="180">
        <f t="shared" si="2"/>
        <v>13655.05</v>
      </c>
      <c r="G71" s="180">
        <f t="shared" si="2"/>
        <v>15470.98</v>
      </c>
      <c r="H71" s="180">
        <f t="shared" si="2"/>
        <v>18104.52</v>
      </c>
      <c r="I71" s="180">
        <f t="shared" si="2"/>
        <v>21172.48</v>
      </c>
    </row>
    <row r="72" spans="2:9">
      <c r="B72" s="269" t="s">
        <v>8631</v>
      </c>
      <c r="C72" s="270">
        <f t="shared" ref="C72:H72" si="3">C70/C71</f>
        <v>0.17888290470272061</v>
      </c>
      <c r="D72" s="270">
        <f t="shared" si="3"/>
        <v>0.1759717364927558</v>
      </c>
      <c r="E72" s="270">
        <f t="shared" si="3"/>
        <v>0.13726383221156413</v>
      </c>
      <c r="F72" s="270">
        <f t="shared" si="3"/>
        <v>9.9292935580609407E-2</v>
      </c>
      <c r="G72" s="270">
        <f t="shared" si="3"/>
        <v>0.12207823938755025</v>
      </c>
      <c r="H72" s="270">
        <f t="shared" si="3"/>
        <v>0.16519742031271742</v>
      </c>
      <c r="I72" s="270">
        <f>I70/I71</f>
        <v>0.15557931805815853</v>
      </c>
    </row>
    <row r="74" spans="2:9">
      <c r="B74" s="316" t="s">
        <v>8624</v>
      </c>
      <c r="C74" s="316"/>
      <c r="D74" s="316"/>
      <c r="E74" s="316"/>
      <c r="F74" s="316"/>
      <c r="G74" s="316"/>
      <c r="H74" s="316"/>
      <c r="I74" s="316"/>
    </row>
    <row r="75" spans="2:9">
      <c r="C75" s="179">
        <f>C63</f>
        <v>43190</v>
      </c>
      <c r="D75" s="179">
        <f t="shared" ref="D75:I75" si="4">D63</f>
        <v>43555</v>
      </c>
      <c r="E75" s="179">
        <f t="shared" si="4"/>
        <v>43921</v>
      </c>
      <c r="F75" s="179">
        <f t="shared" si="4"/>
        <v>44286</v>
      </c>
      <c r="G75" s="179">
        <f t="shared" si="4"/>
        <v>44651</v>
      </c>
      <c r="H75" s="179">
        <f t="shared" si="4"/>
        <v>45016</v>
      </c>
      <c r="I75" s="179">
        <f t="shared" si="4"/>
        <v>45382</v>
      </c>
    </row>
    <row r="76" spans="2:9">
      <c r="B76" t="s">
        <v>287</v>
      </c>
      <c r="C76" s="180">
        <f>'Historical Financial Statements'!F33+'Historical Financial Statements'!F27</f>
        <v>1485.7000000000007</v>
      </c>
      <c r="D76" s="180">
        <f>'Historical Financial Statements'!G33+'Historical Financial Statements'!G27</f>
        <v>1799.4600000000007</v>
      </c>
      <c r="E76" s="180">
        <f>'Historical Financial Statements'!H33+'Historical Financial Statements'!H27</f>
        <v>2170.530000000002</v>
      </c>
      <c r="F76" s="180">
        <f>'Historical Financial Statements'!I33+'Historical Financial Statements'!I27</f>
        <v>1781.5200000000004</v>
      </c>
      <c r="G76" s="180">
        <f>'Historical Financial Statements'!J33+'Historical Financial Statements'!J27</f>
        <v>2514.1800000000021</v>
      </c>
      <c r="H76" s="180">
        <f>'Historical Financial Statements'!K33+'Historical Financial Statements'!K27</f>
        <v>3739.9799999999987</v>
      </c>
      <c r="I76" s="180">
        <f>'Historical Financial Statements'!L33+'Historical Financial Statements'!L27</f>
        <v>4277.8500000000004</v>
      </c>
    </row>
    <row r="77" spans="2:9">
      <c r="B77" t="s">
        <v>125</v>
      </c>
      <c r="C77" s="180">
        <f>C71</f>
        <v>5648.22</v>
      </c>
      <c r="D77" s="180">
        <f t="shared" ref="D77:I77" si="5">D71</f>
        <v>7005.5</v>
      </c>
      <c r="E77" s="180">
        <f t="shared" si="5"/>
        <v>12076.16</v>
      </c>
      <c r="F77" s="180">
        <f t="shared" si="5"/>
        <v>13655.05</v>
      </c>
      <c r="G77" s="180">
        <f t="shared" si="5"/>
        <v>15470.98</v>
      </c>
      <c r="H77" s="180">
        <f t="shared" si="5"/>
        <v>18104.52</v>
      </c>
      <c r="I77" s="180">
        <f t="shared" si="5"/>
        <v>21172.48</v>
      </c>
    </row>
    <row r="78" spans="2:9">
      <c r="B78" s="269" t="s">
        <v>8632</v>
      </c>
      <c r="C78" s="270">
        <f t="shared" ref="C78:H78" si="6">C76/C77</f>
        <v>0.26303862101688685</v>
      </c>
      <c r="D78" s="270">
        <f t="shared" si="6"/>
        <v>0.25686389265577059</v>
      </c>
      <c r="E78" s="270">
        <f t="shared" si="6"/>
        <v>0.17973677062907431</v>
      </c>
      <c r="F78" s="270">
        <f t="shared" si="6"/>
        <v>0.13046601806657615</v>
      </c>
      <c r="G78" s="270">
        <f t="shared" si="6"/>
        <v>0.16250942086409537</v>
      </c>
      <c r="H78" s="270">
        <f t="shared" si="6"/>
        <v>0.20657714206176128</v>
      </c>
      <c r="I78" s="270">
        <f>I76/I77</f>
        <v>0.2020476580920138</v>
      </c>
    </row>
    <row r="80" spans="2:9">
      <c r="B80" s="316" t="s">
        <v>8625</v>
      </c>
      <c r="C80" s="316"/>
      <c r="D80" s="316"/>
      <c r="E80" s="316"/>
      <c r="F80" s="316"/>
      <c r="G80" s="316"/>
      <c r="H80" s="316"/>
      <c r="I80" s="316"/>
    </row>
    <row r="81" spans="2:9">
      <c r="C81" s="179">
        <f>C63</f>
        <v>43190</v>
      </c>
      <c r="D81" s="179">
        <f t="shared" ref="D81:I81" si="7">D63</f>
        <v>43555</v>
      </c>
      <c r="E81" s="179">
        <f t="shared" si="7"/>
        <v>43921</v>
      </c>
      <c r="F81" s="179">
        <f t="shared" si="7"/>
        <v>44286</v>
      </c>
      <c r="G81" s="179">
        <f t="shared" si="7"/>
        <v>44651</v>
      </c>
      <c r="H81" s="179">
        <f t="shared" si="7"/>
        <v>45016</v>
      </c>
      <c r="I81" s="179">
        <f t="shared" si="7"/>
        <v>45382</v>
      </c>
    </row>
    <row r="82" spans="2:9">
      <c r="B82" t="s">
        <v>8626</v>
      </c>
      <c r="C82" s="180">
        <f>('Data Sheet'!E90*'Data Sheet'!E70)/10000000</f>
        <v>82678.712705279991</v>
      </c>
      <c r="D82" s="180">
        <f>('Data Sheet'!F90*'Data Sheet'!F70)/10000000</f>
        <v>91809.068735459994</v>
      </c>
      <c r="E82" s="180">
        <f>('Data Sheet'!G90*'Data Sheet'!G70)/10000000</f>
        <v>141700.71365625001</v>
      </c>
      <c r="F82" s="180">
        <f>('Data Sheet'!H90*'Data Sheet'!H70)/10000000</f>
        <v>185202.02303035499</v>
      </c>
      <c r="G82" s="180">
        <f>('Data Sheet'!I90*'Data Sheet'!I70)/10000000</f>
        <v>259326.88092148502</v>
      </c>
      <c r="H82" s="180">
        <f>('Data Sheet'!J90*'Data Sheet'!J70)/10000000</f>
        <v>220477.82023769</v>
      </c>
      <c r="I82" s="180">
        <f>('Data Sheet'!K90*'Data Sheet'!K70)/10000000</f>
        <v>294495.75725408003</v>
      </c>
    </row>
    <row r="83" spans="2:9">
      <c r="B83" t="s">
        <v>8627</v>
      </c>
      <c r="C83" s="180">
        <f>'Data Sheet'!E59</f>
        <v>439.25</v>
      </c>
      <c r="D83" s="180">
        <f>'Data Sheet'!F59</f>
        <v>700.15</v>
      </c>
      <c r="E83" s="180">
        <f>'Data Sheet'!G59</f>
        <v>333.19</v>
      </c>
      <c r="F83" s="180">
        <f>'Data Sheet'!H59</f>
        <v>392.71</v>
      </c>
      <c r="G83" s="180">
        <f>'Data Sheet'!I59</f>
        <v>646.94000000000005</v>
      </c>
      <c r="H83" s="180">
        <f>'Data Sheet'!J59</f>
        <v>642.98</v>
      </c>
      <c r="I83" s="180">
        <f>'Data Sheet'!K59</f>
        <v>592.16</v>
      </c>
    </row>
    <row r="84" spans="2:9">
      <c r="B84" s="269" t="s">
        <v>8633</v>
      </c>
      <c r="C84" s="273">
        <f>C82/C83</f>
        <v>188.22700672801363</v>
      </c>
      <c r="D84" s="273">
        <f t="shared" ref="D84:I84" si="8">D82/D83</f>
        <v>131.12771368343925</v>
      </c>
      <c r="E84" s="273">
        <f t="shared" si="8"/>
        <v>425.28501352456561</v>
      </c>
      <c r="F84" s="273">
        <f t="shared" si="8"/>
        <v>471.59996697398844</v>
      </c>
      <c r="G84" s="273">
        <f t="shared" si="8"/>
        <v>400.85151779374439</v>
      </c>
      <c r="H84" s="273">
        <f t="shared" si="8"/>
        <v>342.8999661539861</v>
      </c>
      <c r="I84" s="273">
        <f t="shared" si="8"/>
        <v>497.32463735152669</v>
      </c>
    </row>
    <row r="86" spans="2:9">
      <c r="B86" s="316" t="s">
        <v>8628</v>
      </c>
      <c r="C86" s="316"/>
      <c r="D86" s="316"/>
      <c r="E86" s="316"/>
      <c r="F86" s="316"/>
      <c r="G86" s="316"/>
      <c r="H86" s="316"/>
      <c r="I86" s="316"/>
    </row>
    <row r="87" spans="2:9">
      <c r="C87" s="179">
        <f>'Historical Financial Statements'!$F$8</f>
        <v>43190</v>
      </c>
      <c r="D87" s="179">
        <f>'Historical Financial Statements'!$G$8</f>
        <v>43555</v>
      </c>
      <c r="E87" s="179">
        <f>'Historical Financial Statements'!$H$8</f>
        <v>43921</v>
      </c>
      <c r="F87" s="179">
        <f>'Historical Financial Statements'!$I$8</f>
        <v>44286</v>
      </c>
      <c r="G87" s="179">
        <f>'Historical Financial Statements'!$J$8</f>
        <v>44651</v>
      </c>
      <c r="H87" s="179">
        <f>'Historical Financial Statements'!$K$8</f>
        <v>45016</v>
      </c>
      <c r="I87" s="179">
        <f>'Historical Financial Statements'!$L$8</f>
        <v>45382</v>
      </c>
    </row>
    <row r="88" spans="2:9">
      <c r="B88" t="s">
        <v>8629</v>
      </c>
      <c r="C88" s="180">
        <f>'Data Sheet'!E17</f>
        <v>15033.2</v>
      </c>
      <c r="D88" s="180">
        <f>'Data Sheet'!F17</f>
        <v>20004.52</v>
      </c>
      <c r="E88" s="180">
        <f>'Data Sheet'!G17</f>
        <v>24870.2</v>
      </c>
      <c r="F88" s="180">
        <f>'Data Sheet'!H17</f>
        <v>24143.06</v>
      </c>
      <c r="G88" s="180">
        <f>'Data Sheet'!I17</f>
        <v>30976.27</v>
      </c>
      <c r="H88" s="180">
        <f>'Data Sheet'!J17</f>
        <v>42839.56</v>
      </c>
      <c r="I88" s="180">
        <f>'Data Sheet'!K17</f>
        <v>50788.83</v>
      </c>
    </row>
    <row r="89" spans="2:9">
      <c r="B89" t="s">
        <v>125</v>
      </c>
      <c r="C89" s="180">
        <f>C77</f>
        <v>5648.22</v>
      </c>
      <c r="D89" s="180">
        <f t="shared" ref="D89:I89" si="9">D77</f>
        <v>7005.5</v>
      </c>
      <c r="E89" s="180">
        <f t="shared" si="9"/>
        <v>12076.16</v>
      </c>
      <c r="F89" s="180">
        <f t="shared" si="9"/>
        <v>13655.05</v>
      </c>
      <c r="G89" s="180">
        <f t="shared" si="9"/>
        <v>15470.98</v>
      </c>
      <c r="H89" s="180">
        <f t="shared" si="9"/>
        <v>18104.52</v>
      </c>
      <c r="I89" s="180">
        <f t="shared" si="9"/>
        <v>21172.48</v>
      </c>
    </row>
    <row r="90" spans="2:9">
      <c r="B90" s="269" t="s">
        <v>8634</v>
      </c>
      <c r="C90" s="270">
        <f>C88/C89</f>
        <v>2.6615818788928194</v>
      </c>
      <c r="D90" s="270">
        <f t="shared" ref="D90:I90" si="10">D88/D89</f>
        <v>2.8555449289843695</v>
      </c>
      <c r="E90" s="270">
        <f t="shared" si="10"/>
        <v>2.0594460490752029</v>
      </c>
      <c r="F90" s="270">
        <f t="shared" si="10"/>
        <v>1.768068223843926</v>
      </c>
      <c r="G90" s="270">
        <f t="shared" si="10"/>
        <v>2.0022177004947328</v>
      </c>
      <c r="H90" s="270">
        <f t="shared" si="10"/>
        <v>2.3662356140897409</v>
      </c>
      <c r="I90" s="270">
        <f t="shared" si="10"/>
        <v>2.3988134597364126</v>
      </c>
    </row>
    <row r="92" spans="2:9">
      <c r="B92" s="316" t="s">
        <v>8635</v>
      </c>
      <c r="C92" s="316"/>
      <c r="D92" s="316"/>
      <c r="E92" s="316"/>
      <c r="F92" s="316"/>
      <c r="G92" s="316"/>
      <c r="H92" s="316"/>
      <c r="I92" s="316"/>
    </row>
    <row r="93" spans="2:9">
      <c r="C93" s="179">
        <f>C63</f>
        <v>43190</v>
      </c>
      <c r="D93" s="179">
        <f t="shared" ref="D93:I93" si="11">D63</f>
        <v>43555</v>
      </c>
      <c r="E93" s="179">
        <f t="shared" si="11"/>
        <v>43921</v>
      </c>
      <c r="F93" s="179">
        <f t="shared" si="11"/>
        <v>44286</v>
      </c>
      <c r="G93" s="179">
        <f t="shared" si="11"/>
        <v>44651</v>
      </c>
      <c r="H93" s="179">
        <f t="shared" si="11"/>
        <v>45016</v>
      </c>
      <c r="I93" s="179">
        <f t="shared" si="11"/>
        <v>45382</v>
      </c>
    </row>
    <row r="94" spans="2:9">
      <c r="B94" s="269" t="s">
        <v>8636</v>
      </c>
      <c r="C94" s="271">
        <f>(C66*1.2)+(C72*1.4)+(C78*3.3)+(C84*0.6)+(C90*1)</f>
        <v>117.03346370445568</v>
      </c>
      <c r="D94" s="271">
        <f t="shared" ref="D94:I94" si="12">(D66*1.2)+(D72*1.4)+(D78*3.3)+(D84*0.6)+(D90*1)</f>
        <v>82.88207364579263</v>
      </c>
      <c r="E94" s="271">
        <f t="shared" si="12"/>
        <v>258.52112942813699</v>
      </c>
      <c r="F94" s="271">
        <f t="shared" si="12"/>
        <v>285.697016079538</v>
      </c>
      <c r="G94" s="271">
        <f t="shared" si="12"/>
        <v>243.52509193690366</v>
      </c>
      <c r="H94" s="271">
        <f t="shared" si="12"/>
        <v>209.30751144689273</v>
      </c>
      <c r="I94" s="271">
        <f t="shared" si="12"/>
        <v>301.95209090760602</v>
      </c>
    </row>
    <row r="95" spans="2:9">
      <c r="B95" s="2" t="s">
        <v>8637</v>
      </c>
      <c r="C95" s="274" t="str">
        <f>IF(C94&lt;1.81,"Distressed",IF(C94&gt;3,"Strong","Grey Zone"))</f>
        <v>Strong</v>
      </c>
      <c r="D95" s="274" t="str">
        <f t="shared" ref="D95:I95" si="13">IF(D94&lt;1.81,"Distressed",IF(D94&gt;3,"Strong","Grey Zone"))</f>
        <v>Strong</v>
      </c>
      <c r="E95" s="274" t="str">
        <f t="shared" si="13"/>
        <v>Strong</v>
      </c>
      <c r="F95" s="274" t="str">
        <f t="shared" si="13"/>
        <v>Strong</v>
      </c>
      <c r="G95" s="274" t="str">
        <f t="shared" si="13"/>
        <v>Strong</v>
      </c>
      <c r="H95" s="274" t="str">
        <f t="shared" si="13"/>
        <v>Strong</v>
      </c>
      <c r="I95" s="274" t="str">
        <f t="shared" si="13"/>
        <v>Strong</v>
      </c>
    </row>
    <row r="100" spans="2:9">
      <c r="B100" s="266"/>
      <c r="C100" s="266"/>
      <c r="D100" s="266"/>
      <c r="E100" s="266"/>
      <c r="F100" s="266"/>
      <c r="G100" s="266"/>
      <c r="H100" s="266"/>
      <c r="I100" s="266"/>
    </row>
  </sheetData>
  <mergeCells count="8">
    <mergeCell ref="B86:I86"/>
    <mergeCell ref="B92:I92"/>
    <mergeCell ref="B8:I8"/>
    <mergeCell ref="B74:I74"/>
    <mergeCell ref="B80:I80"/>
    <mergeCell ref="B10:I13"/>
    <mergeCell ref="B62:I62"/>
    <mergeCell ref="B68:I68"/>
  </mergeCells>
  <printOptions verticalCentered="1"/>
  <pageMargins left="0.39370078740157483" right="0.23622047244094491" top="0" bottom="0.23622047244094491" header="0" footer="0"/>
  <pageSetup paperSize="9" scale="80" orientation="portrait" r:id="rId1"/>
  <headerFooter>
    <oddFooter>&amp;RPage &amp;P</oddFooter>
  </headerFooter>
  <rowBreaks count="1" manualBreakCount="1">
    <brk id="57" max="16383" man="1"/>
  </rowBreaks>
  <colBreaks count="1" manualBreakCount="1">
    <brk id="9"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9AA84-057E-4820-9265-C9C567ACBAE7}">
  <dimension ref="A1"/>
  <sheetViews>
    <sheetView workbookViewId="0">
      <selection activeCell="K20" sqref="K20"/>
    </sheetView>
  </sheetViews>
  <sheetFormatPr defaultRowHeight="15"/>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63F2-388D-48DF-82A8-F7325D971EF5}">
  <dimension ref="C2:D17"/>
  <sheetViews>
    <sheetView showGridLines="0" topLeftCell="A7" zoomScale="65" zoomScaleNormal="100" zoomScaleSheetLayoutView="55" workbookViewId="0">
      <selection activeCell="C2" sqref="C2:D17"/>
    </sheetView>
  </sheetViews>
  <sheetFormatPr defaultRowHeight="15"/>
  <cols>
    <col min="1" max="1" width="1.85546875" customWidth="1"/>
    <col min="3" max="3" width="8.7109375" customWidth="1"/>
    <col min="4" max="4" width="77.85546875" customWidth="1"/>
  </cols>
  <sheetData>
    <row r="2" spans="3:4" ht="46.5" customHeight="1">
      <c r="C2" s="266"/>
      <c r="D2" s="304" t="s">
        <v>8723</v>
      </c>
    </row>
    <row r="3" spans="3:4" ht="45.75" customHeight="1">
      <c r="C3" s="328">
        <v>1</v>
      </c>
      <c r="D3" s="329" t="s">
        <v>8724</v>
      </c>
    </row>
    <row r="4" spans="3:4" ht="46.5" customHeight="1">
      <c r="C4" s="328">
        <v>2</v>
      </c>
      <c r="D4" s="329" t="s">
        <v>8725</v>
      </c>
    </row>
    <row r="5" spans="3:4" ht="45.75" customHeight="1">
      <c r="C5" s="328">
        <v>3</v>
      </c>
      <c r="D5" s="329" t="s">
        <v>8726</v>
      </c>
    </row>
    <row r="6" spans="3:4" ht="46.5" customHeight="1">
      <c r="C6" s="328">
        <v>4</v>
      </c>
      <c r="D6" s="329" t="s">
        <v>8727</v>
      </c>
    </row>
    <row r="7" spans="3:4" ht="45.75" customHeight="1">
      <c r="C7" s="328">
        <v>5</v>
      </c>
      <c r="D7" s="329" t="s">
        <v>8728</v>
      </c>
    </row>
    <row r="8" spans="3:4" ht="46.5" customHeight="1">
      <c r="C8" s="328">
        <v>6</v>
      </c>
      <c r="D8" s="329" t="s">
        <v>8729</v>
      </c>
    </row>
    <row r="9" spans="3:4" ht="45.75" customHeight="1">
      <c r="C9" s="328">
        <v>7</v>
      </c>
      <c r="D9" s="329" t="s">
        <v>244</v>
      </c>
    </row>
    <row r="10" spans="3:4" ht="46.5" customHeight="1">
      <c r="C10" s="328">
        <v>8</v>
      </c>
      <c r="D10" s="329" t="s">
        <v>8730</v>
      </c>
    </row>
    <row r="11" spans="3:4" ht="45.75" customHeight="1">
      <c r="C11" s="328">
        <v>9</v>
      </c>
      <c r="D11" s="329" t="s">
        <v>8731</v>
      </c>
    </row>
    <row r="12" spans="3:4" ht="45" customHeight="1">
      <c r="C12" s="328">
        <v>10</v>
      </c>
      <c r="D12" s="329" t="s">
        <v>8732</v>
      </c>
    </row>
    <row r="13" spans="3:4" ht="45.75" customHeight="1">
      <c r="C13" s="328">
        <v>11</v>
      </c>
      <c r="D13" s="329" t="s">
        <v>354</v>
      </c>
    </row>
    <row r="14" spans="3:4" ht="45.75" customHeight="1">
      <c r="C14" s="328">
        <v>12</v>
      </c>
      <c r="D14" s="329" t="s">
        <v>8733</v>
      </c>
    </row>
    <row r="15" spans="3:4" ht="46.5" customHeight="1">
      <c r="C15" s="328">
        <v>13</v>
      </c>
      <c r="D15" s="329" t="s">
        <v>8734</v>
      </c>
    </row>
    <row r="16" spans="3:4" ht="45.75" customHeight="1">
      <c r="C16" s="328">
        <v>14</v>
      </c>
      <c r="D16" s="329" t="s">
        <v>8620</v>
      </c>
    </row>
    <row r="17" spans="3:4" ht="23.25">
      <c r="C17" s="297"/>
      <c r="D17" s="289"/>
    </row>
  </sheetData>
  <printOptions horizontalCentered="1"/>
  <pageMargins left="0.15748031496062992" right="0.15748031496062992" top="0.23622047244094491" bottom="0.23622047244094491" header="0.31496062992125984" footer="0.31496062992125984"/>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66015-87B0-4E26-BFD3-3BA8C40642CF}">
  <sheetPr>
    <pageSetUpPr fitToPage="1"/>
  </sheetPr>
  <dimension ref="B2:Q29"/>
  <sheetViews>
    <sheetView showGridLines="0" view="pageBreakPreview" topLeftCell="A6" zoomScale="47" zoomScaleNormal="62" zoomScaleSheetLayoutView="62" workbookViewId="0">
      <selection activeCell="B2" sqref="B2:M32"/>
    </sheetView>
  </sheetViews>
  <sheetFormatPr defaultRowHeight="15"/>
  <cols>
    <col min="1" max="1" width="1.85546875" customWidth="1"/>
    <col min="2" max="2" width="2.28515625" customWidth="1"/>
    <col min="3" max="3" width="10.140625" customWidth="1"/>
    <col min="7" max="7" width="10.5703125" customWidth="1"/>
    <col min="13" max="13" width="2.85546875" customWidth="1"/>
    <col min="14" max="14" width="1.85546875" customWidth="1"/>
  </cols>
  <sheetData>
    <row r="2" spans="2:17" ht="15.75" thickBot="1">
      <c r="B2" s="266"/>
      <c r="C2" s="266"/>
      <c r="D2" s="266"/>
      <c r="E2" s="266"/>
      <c r="F2" s="266"/>
      <c r="G2" s="266"/>
      <c r="H2" s="266"/>
      <c r="I2" s="266"/>
      <c r="J2" s="266"/>
      <c r="K2" s="266"/>
      <c r="L2" s="266"/>
      <c r="M2" s="266"/>
    </row>
    <row r="3" spans="2:17" ht="56.25" customHeight="1" thickBot="1">
      <c r="B3" s="266"/>
      <c r="C3" s="298" t="str">
        <f>CONCATENATE("                SURIYAANSH D PANDA "," |","NSE:",VLOOKUP(Q4,'List of stocks'!B3:D5446,3,FALSE)," | ","BSE Code: ",VLOOKUP(Q4,'List of stocks'!B3:C5444,2,FALSE),)</f>
        <v xml:space="preserve">                SURIYAANSH D PANDA  |NSE:DMART | BSE Code: 540376</v>
      </c>
      <c r="D3" s="299"/>
      <c r="E3" s="299"/>
      <c r="F3" s="300"/>
      <c r="G3" s="299"/>
      <c r="H3" s="301"/>
      <c r="I3" s="299"/>
      <c r="J3" s="299"/>
      <c r="K3" s="299"/>
      <c r="L3" s="299"/>
      <c r="M3" s="266"/>
    </row>
    <row r="4" spans="2:17" ht="15" customHeight="1">
      <c r="B4" s="266"/>
      <c r="C4" s="266"/>
      <c r="D4" s="266"/>
      <c r="E4" s="266"/>
      <c r="F4" s="266"/>
      <c r="G4" s="266"/>
      <c r="H4" s="266"/>
      <c r="I4" s="266"/>
      <c r="J4" s="266"/>
      <c r="K4" s="266"/>
      <c r="L4" s="266"/>
      <c r="M4" s="266"/>
      <c r="Q4" s="106" t="str">
        <f>'Data Sheet'!B1</f>
        <v>AVENUE SUPERMARTS LTD</v>
      </c>
    </row>
    <row r="5" spans="2:17" ht="82.5" customHeight="1">
      <c r="B5" s="266"/>
      <c r="C5" s="302" t="s">
        <v>8735</v>
      </c>
      <c r="D5" s="266"/>
      <c r="E5" s="266"/>
      <c r="F5" s="266"/>
      <c r="G5" s="266"/>
      <c r="H5" s="266"/>
      <c r="I5" s="266"/>
      <c r="J5" s="266"/>
      <c r="K5" s="266"/>
      <c r="L5" s="266"/>
      <c r="M5" s="266"/>
    </row>
    <row r="6" spans="2:17" ht="65.25" customHeight="1">
      <c r="B6" s="266"/>
      <c r="C6" s="302" t="s">
        <v>8736</v>
      </c>
      <c r="D6" s="266"/>
      <c r="E6" s="266"/>
      <c r="F6" s="266"/>
      <c r="G6" s="266"/>
      <c r="H6" s="266"/>
      <c r="I6" s="266"/>
      <c r="J6" s="266"/>
      <c r="K6" s="266"/>
      <c r="L6" s="266"/>
      <c r="M6" s="266"/>
    </row>
    <row r="7" spans="2:17" ht="54.75" customHeight="1">
      <c r="B7" s="266"/>
      <c r="C7" s="302" t="s">
        <v>8737</v>
      </c>
      <c r="D7" s="266"/>
      <c r="E7" s="266"/>
      <c r="F7" s="266"/>
      <c r="G7" s="266"/>
      <c r="H7" s="266"/>
      <c r="I7" s="266"/>
      <c r="J7" s="266"/>
      <c r="K7" s="266"/>
      <c r="L7" s="266"/>
      <c r="M7" s="266"/>
    </row>
    <row r="8" spans="2:17">
      <c r="B8" s="266"/>
      <c r="C8" s="266"/>
      <c r="D8" s="266"/>
      <c r="E8" s="266"/>
      <c r="F8" s="266"/>
      <c r="G8" s="266"/>
      <c r="H8" s="266"/>
      <c r="I8" s="266"/>
      <c r="J8" s="266"/>
      <c r="K8" s="266"/>
      <c r="L8" s="266"/>
      <c r="M8" s="266"/>
    </row>
    <row r="9" spans="2:17" ht="44.25" customHeight="1">
      <c r="B9" s="266"/>
      <c r="C9" s="297" t="s">
        <v>8738</v>
      </c>
      <c r="D9" s="266"/>
      <c r="E9" s="266"/>
      <c r="F9" s="266"/>
      <c r="G9" s="266"/>
      <c r="H9" s="266"/>
      <c r="I9" s="266"/>
      <c r="J9" s="266"/>
      <c r="K9" s="266"/>
      <c r="L9" s="266"/>
      <c r="M9" s="266"/>
    </row>
    <row r="10" spans="2:17" ht="28.5" customHeight="1">
      <c r="B10" s="266"/>
      <c r="C10" s="266"/>
      <c r="D10" s="266"/>
      <c r="E10" s="266"/>
      <c r="F10" s="266"/>
      <c r="G10" s="266"/>
      <c r="H10" s="266"/>
      <c r="I10" s="266"/>
      <c r="J10" s="266"/>
      <c r="K10" s="266"/>
      <c r="L10" s="266"/>
      <c r="M10" s="266"/>
    </row>
    <row r="11" spans="2:17" ht="21.75" customHeight="1">
      <c r="B11" s="266"/>
      <c r="C11" s="266"/>
      <c r="D11" s="266"/>
      <c r="E11" s="266"/>
      <c r="F11" s="266"/>
      <c r="G11" s="266"/>
      <c r="H11" s="266"/>
      <c r="I11" s="266"/>
      <c r="J11" s="266"/>
      <c r="K11" s="266"/>
      <c r="L11" s="266"/>
      <c r="M11" s="266"/>
    </row>
    <row r="12" spans="2:17" ht="27" customHeight="1">
      <c r="B12" s="266"/>
      <c r="C12" s="266"/>
      <c r="D12" s="266"/>
      <c r="E12" s="266"/>
      <c r="F12" s="266"/>
      <c r="G12" s="266"/>
      <c r="H12" s="266"/>
      <c r="I12" s="266"/>
      <c r="J12" s="266"/>
      <c r="K12" s="266"/>
      <c r="L12" s="266"/>
      <c r="M12" s="266"/>
    </row>
    <row r="13" spans="2:17" ht="31.5" customHeight="1">
      <c r="B13" s="266"/>
      <c r="C13" s="266"/>
      <c r="D13" s="266"/>
      <c r="E13" s="266"/>
      <c r="F13" s="266"/>
      <c r="G13" s="266"/>
      <c r="H13" s="266"/>
      <c r="I13" s="266"/>
      <c r="J13" s="266"/>
      <c r="K13" s="266"/>
      <c r="L13" s="266"/>
      <c r="M13" s="266"/>
    </row>
    <row r="22" spans="2:13" ht="49.5" customHeight="1"/>
    <row r="23" spans="2:13" ht="43.5" customHeight="1"/>
    <row r="24" spans="2:13" ht="30.75" customHeight="1"/>
    <row r="25" spans="2:13" ht="36" customHeight="1"/>
    <row r="26" spans="2:13" ht="24.75" customHeight="1"/>
    <row r="28" spans="2:13" ht="15.75" thickBot="1"/>
    <row r="29" spans="2:13">
      <c r="B29" s="303"/>
      <c r="C29" s="303"/>
      <c r="D29" s="303"/>
      <c r="E29" s="303"/>
      <c r="F29" s="303"/>
      <c r="G29" s="303"/>
      <c r="H29" s="303"/>
      <c r="I29" s="303"/>
      <c r="J29" s="303"/>
      <c r="K29" s="303"/>
      <c r="L29" s="303"/>
      <c r="M29" s="303"/>
    </row>
  </sheetData>
  <pageMargins left="0.19685039370078741" right="0.11811023622047245" top="0.23622047244094491" bottom="0.23622047244094491" header="0.31496062992125984" footer="0.31496062992125984"/>
  <pageSetup paperSize="9" scale="94" orientation="portrait" r:id="rId1"/>
  <colBreaks count="2" manualBreakCount="2">
    <brk id="14" max="32" man="1"/>
    <brk id="17"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10</vt:i4>
      </vt:variant>
    </vt:vector>
  </HeadingPairs>
  <TitlesOfParts>
    <vt:vector size="44" baseType="lpstr">
      <vt:lpstr>Input Sheet</vt:lpstr>
      <vt:lpstr>Teaser</vt:lpstr>
      <vt:lpstr>Share Price</vt:lpstr>
      <vt:lpstr>Profit &amp; Loss</vt:lpstr>
      <vt:lpstr>Quarters</vt:lpstr>
      <vt:lpstr>Balance Sheet</vt:lpstr>
      <vt:lpstr>Cash Flow</vt:lpstr>
      <vt:lpstr>Customization</vt:lpstr>
      <vt:lpstr>Historical Financial Statements</vt:lpstr>
      <vt:lpstr>Ratio Analysis</vt:lpstr>
      <vt:lpstr>cashflow</vt:lpstr>
      <vt:lpstr>Forecasting</vt:lpstr>
      <vt:lpstr>Beta Regression</vt:lpstr>
      <vt:lpstr>dmartreturns</vt:lpstr>
      <vt:lpstr>WACC</vt:lpstr>
      <vt:lpstr>Avgmarketreturns</vt:lpstr>
      <vt:lpstr>Common Size Statement</vt:lpstr>
      <vt:lpstr>Raw FS</vt:lpstr>
      <vt:lpstr>Sheet3</vt:lpstr>
      <vt:lpstr>Intrinsic Growth</vt:lpstr>
      <vt:lpstr>Data Room</vt:lpstr>
      <vt:lpstr>Data Sheet</vt:lpstr>
      <vt:lpstr>DCF</vt:lpstr>
      <vt:lpstr>Comp Val</vt:lpstr>
      <vt:lpstr>compvaldata</vt:lpstr>
      <vt:lpstr>Football Field Analysis</vt:lpstr>
      <vt:lpstr>VAR</vt:lpstr>
      <vt:lpstr>dataVAR</vt:lpstr>
      <vt:lpstr>Dupont Analysis</vt:lpstr>
      <vt:lpstr>List of stocks</vt:lpstr>
      <vt:lpstr>Altman's Z Score</vt:lpstr>
      <vt:lpstr>-financials-</vt:lpstr>
      <vt:lpstr>Contents</vt:lpstr>
      <vt:lpstr>Sheet1</vt:lpstr>
      <vt:lpstr>'Altman''s Z Score'!Print_Area</vt:lpstr>
      <vt:lpstr>'Common Size Statement'!Print_Area</vt:lpstr>
      <vt:lpstr>Contents!Print_Area</vt:lpstr>
      <vt:lpstr>DCF!Print_Area</vt:lpstr>
      <vt:lpstr>'Dupont Analysis'!Print_Area</vt:lpstr>
      <vt:lpstr>Forecasting!Print_Area</vt:lpstr>
      <vt:lpstr>'Historical Financial Statements'!Print_Area</vt:lpstr>
      <vt:lpstr>Sheet1!Print_Area</vt:lpstr>
      <vt:lpstr>Teaser!Print_Area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Ashwin Saxena</cp:lastModifiedBy>
  <cp:lastPrinted>2024-09-14T20:01:24Z</cp:lastPrinted>
  <dcterms:created xsi:type="dcterms:W3CDTF">2012-08-17T09:55:37Z</dcterms:created>
  <dcterms:modified xsi:type="dcterms:W3CDTF">2024-09-14T20:28:09Z</dcterms:modified>
</cp:coreProperties>
</file>